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orri\OneDrive\Work\Aus Energy Model Paul Zeba\db\"/>
    </mc:Choice>
  </mc:AlternateContent>
  <xr:revisionPtr revIDLastSave="0" documentId="13_ncr:1_{828D3C23-EA2C-4B37-BC63-B5C40DF32277}" xr6:coauthVersionLast="45" xr6:coauthVersionMax="45" xr10:uidLastSave="{00000000-0000-0000-0000-000000000000}"/>
  <bookViews>
    <workbookView xWindow="28680" yWindow="-120" windowWidth="29040" windowHeight="15840" activeTab="9" xr2:uid="{00000000-000D-0000-FFFF-FFFF00000000}"/>
  </bookViews>
  <sheets>
    <sheet name="National" sheetId="19" r:id="rId1"/>
    <sheet name="ACT" sheetId="2" r:id="rId2"/>
    <sheet name="NSW" sheetId="10" r:id="rId3"/>
    <sheet name="NT" sheetId="14" r:id="rId4"/>
    <sheet name="QLD" sheetId="13" r:id="rId5"/>
    <sheet name="SA" sheetId="15" r:id="rId6"/>
    <sheet name="TAS" sheetId="16" r:id="rId7"/>
    <sheet name="VIC" sheetId="17" r:id="rId8"/>
    <sheet name="WA" sheetId="18" r:id="rId9"/>
    <sheet name="worksheet rows to keep natio" sheetId="21" r:id="rId10"/>
    <sheet name="worksheet rows to keep states" sheetId="20" r:id="rId11"/>
  </sheets>
  <definedNames>
    <definedName name="_xlnm._FilterDatabase" localSheetId="9" hidden="1">'worksheet rows to keep natio'!$A$1:$AY$64</definedName>
    <definedName name="_xlnm._FilterDatabase" localSheetId="10" hidden="1">'worksheet rows to keep states'!$A$1:$AU$72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8" l="1"/>
  <c r="E20" i="18"/>
  <c r="F20" i="18"/>
  <c r="D20" i="17"/>
  <c r="E20" i="17"/>
  <c r="F20" i="17"/>
  <c r="D20" i="16"/>
  <c r="E20" i="16"/>
  <c r="F20" i="16"/>
  <c r="D20" i="15"/>
  <c r="E20" i="15"/>
  <c r="F20" i="15"/>
  <c r="D20" i="13"/>
  <c r="E20" i="13"/>
  <c r="F20" i="13"/>
  <c r="D20" i="14"/>
  <c r="E20" i="14"/>
  <c r="F20" i="14"/>
  <c r="D20" i="10"/>
  <c r="E20" i="10"/>
  <c r="F20" i="10"/>
  <c r="C20" i="2"/>
  <c r="D20" i="2"/>
  <c r="E20" i="2"/>
  <c r="F20" i="2"/>
  <c r="D71" i="18" l="1"/>
  <c r="E71" i="18"/>
  <c r="F71" i="18"/>
  <c r="G71" i="18"/>
  <c r="P47" i="18" l="1"/>
  <c r="O47" i="18"/>
  <c r="N47" i="18"/>
  <c r="M47" i="18"/>
  <c r="L47" i="18"/>
  <c r="K47" i="18"/>
  <c r="J47" i="18"/>
  <c r="I47" i="18"/>
  <c r="H47" i="18"/>
  <c r="G47" i="18"/>
  <c r="P46" i="18"/>
  <c r="O46" i="18"/>
  <c r="N46" i="18"/>
  <c r="M46" i="18"/>
  <c r="L46" i="18"/>
  <c r="K46" i="18"/>
  <c r="J46" i="18"/>
  <c r="I46" i="18"/>
  <c r="H46" i="18"/>
  <c r="G46" i="18"/>
  <c r="P45" i="18"/>
  <c r="O45" i="18"/>
  <c r="N45" i="18"/>
  <c r="M45" i="18"/>
  <c r="L45" i="18"/>
  <c r="K45" i="18"/>
  <c r="J45" i="18"/>
  <c r="I45" i="18"/>
  <c r="H45" i="18"/>
  <c r="G45" i="18"/>
  <c r="P44" i="18"/>
  <c r="O44" i="18"/>
  <c r="N44" i="18"/>
  <c r="M44" i="18"/>
  <c r="L44" i="18"/>
  <c r="K44" i="18"/>
  <c r="J44" i="18"/>
  <c r="I44" i="18"/>
  <c r="H44" i="18"/>
  <c r="G44" i="18"/>
  <c r="P43" i="18"/>
  <c r="O43" i="18"/>
  <c r="N43" i="18"/>
  <c r="M43" i="18"/>
  <c r="L43" i="18"/>
  <c r="K43" i="18"/>
  <c r="J43" i="18"/>
  <c r="I43" i="18"/>
  <c r="H43" i="18"/>
  <c r="G43" i="18"/>
  <c r="P42" i="18"/>
  <c r="O42" i="18"/>
  <c r="N42" i="18"/>
  <c r="M42" i="18"/>
  <c r="L42" i="18"/>
  <c r="K42" i="18"/>
  <c r="J42" i="18"/>
  <c r="I42" i="18"/>
  <c r="H42" i="18"/>
  <c r="G42" i="18"/>
  <c r="P41" i="18"/>
  <c r="O41" i="18"/>
  <c r="N41" i="18"/>
  <c r="M41" i="18"/>
  <c r="L41" i="18"/>
  <c r="L53" i="18" s="1"/>
  <c r="K41" i="18"/>
  <c r="K53" i="18" s="1"/>
  <c r="J41" i="18"/>
  <c r="I41" i="18"/>
  <c r="I53" i="18" s="1"/>
  <c r="H41" i="18"/>
  <c r="G41" i="18"/>
  <c r="P47" i="17"/>
  <c r="O47" i="17"/>
  <c r="N47" i="17"/>
  <c r="M47" i="17"/>
  <c r="L47" i="17"/>
  <c r="K47" i="17"/>
  <c r="J47" i="17"/>
  <c r="I47" i="17"/>
  <c r="H47" i="17"/>
  <c r="G47" i="17"/>
  <c r="P46" i="17"/>
  <c r="O46" i="17"/>
  <c r="N46" i="17"/>
  <c r="M46" i="17"/>
  <c r="L46" i="17"/>
  <c r="K46" i="17"/>
  <c r="J46" i="17"/>
  <c r="I46" i="17"/>
  <c r="H46" i="17"/>
  <c r="G46" i="17"/>
  <c r="P45" i="17"/>
  <c r="O45" i="17"/>
  <c r="N45" i="17"/>
  <c r="M45" i="17"/>
  <c r="L45" i="17"/>
  <c r="K45" i="17"/>
  <c r="J45" i="17"/>
  <c r="I45" i="17"/>
  <c r="H45" i="17"/>
  <c r="G45" i="17"/>
  <c r="P44" i="17"/>
  <c r="O44" i="17"/>
  <c r="N44" i="17"/>
  <c r="M44" i="17"/>
  <c r="L44" i="17"/>
  <c r="K44" i="17"/>
  <c r="J44" i="17"/>
  <c r="I44" i="17"/>
  <c r="H44" i="17"/>
  <c r="G44" i="17"/>
  <c r="P43" i="17"/>
  <c r="O43" i="17"/>
  <c r="N43" i="17"/>
  <c r="M43" i="17"/>
  <c r="L43" i="17"/>
  <c r="K43" i="17"/>
  <c r="J43" i="17"/>
  <c r="I43" i="17"/>
  <c r="H43" i="17"/>
  <c r="G43" i="17"/>
  <c r="P42" i="17"/>
  <c r="O42" i="17"/>
  <c r="N42" i="17"/>
  <c r="M42" i="17"/>
  <c r="L42" i="17"/>
  <c r="K42" i="17"/>
  <c r="J42" i="17"/>
  <c r="I42" i="17"/>
  <c r="H42" i="17"/>
  <c r="G42" i="17"/>
  <c r="P41" i="17"/>
  <c r="P53" i="17" s="1"/>
  <c r="O41" i="17"/>
  <c r="O53" i="17" s="1"/>
  <c r="N41" i="17"/>
  <c r="N53" i="17" s="1"/>
  <c r="M41" i="17"/>
  <c r="M53" i="17" s="1"/>
  <c r="L41" i="17"/>
  <c r="K41" i="17"/>
  <c r="J41" i="17"/>
  <c r="I41" i="17"/>
  <c r="I53" i="17" s="1"/>
  <c r="H41" i="17"/>
  <c r="H53" i="17" s="1"/>
  <c r="G41" i="17"/>
  <c r="G53" i="17" s="1"/>
  <c r="P47" i="16"/>
  <c r="O47" i="16"/>
  <c r="N47" i="16"/>
  <c r="M47" i="16"/>
  <c r="L47" i="16"/>
  <c r="K47" i="16"/>
  <c r="J47" i="16"/>
  <c r="I47" i="16"/>
  <c r="H47" i="16"/>
  <c r="G47" i="16"/>
  <c r="P46" i="16"/>
  <c r="O46" i="16"/>
  <c r="N46" i="16"/>
  <c r="M46" i="16"/>
  <c r="L46" i="16"/>
  <c r="K46" i="16"/>
  <c r="J46" i="16"/>
  <c r="I46" i="16"/>
  <c r="H46" i="16"/>
  <c r="G46" i="16"/>
  <c r="P45" i="16"/>
  <c r="O45" i="16"/>
  <c r="N45" i="16"/>
  <c r="M45" i="16"/>
  <c r="L45" i="16"/>
  <c r="K45" i="16"/>
  <c r="J45" i="16"/>
  <c r="I45" i="16"/>
  <c r="H45" i="16"/>
  <c r="G45" i="16"/>
  <c r="P44" i="16"/>
  <c r="O44" i="16"/>
  <c r="N44" i="16"/>
  <c r="M44" i="16"/>
  <c r="L44" i="16"/>
  <c r="K44" i="16"/>
  <c r="J44" i="16"/>
  <c r="I44" i="16"/>
  <c r="H44" i="16"/>
  <c r="G44" i="16"/>
  <c r="P43" i="16"/>
  <c r="O43" i="16"/>
  <c r="N43" i="16"/>
  <c r="M43" i="16"/>
  <c r="L43" i="16"/>
  <c r="K43" i="16"/>
  <c r="J43" i="16"/>
  <c r="I43" i="16"/>
  <c r="H43" i="16"/>
  <c r="G43" i="16"/>
  <c r="P42" i="16"/>
  <c r="O42" i="16"/>
  <c r="N42" i="16"/>
  <c r="M42" i="16"/>
  <c r="L42" i="16"/>
  <c r="K42" i="16"/>
  <c r="J42" i="16"/>
  <c r="I42" i="16"/>
  <c r="H42" i="16"/>
  <c r="G42" i="16"/>
  <c r="P41" i="16"/>
  <c r="P53" i="16" s="1"/>
  <c r="O41" i="16"/>
  <c r="O53" i="16" s="1"/>
  <c r="N41" i="16"/>
  <c r="N53" i="16" s="1"/>
  <c r="M41" i="16"/>
  <c r="L41" i="16"/>
  <c r="K41" i="16"/>
  <c r="J41" i="16"/>
  <c r="I41" i="16"/>
  <c r="I53" i="16" s="1"/>
  <c r="H41" i="16"/>
  <c r="H53" i="16" s="1"/>
  <c r="G41" i="16"/>
  <c r="G53" i="16" s="1"/>
  <c r="P47" i="15"/>
  <c r="O47" i="15"/>
  <c r="N47" i="15"/>
  <c r="M47" i="15"/>
  <c r="L47" i="15"/>
  <c r="K47" i="15"/>
  <c r="J47" i="15"/>
  <c r="I47" i="15"/>
  <c r="H47" i="15"/>
  <c r="G47" i="15"/>
  <c r="P46" i="15"/>
  <c r="O46" i="15"/>
  <c r="N46" i="15"/>
  <c r="M46" i="15"/>
  <c r="L46" i="15"/>
  <c r="K46" i="15"/>
  <c r="J46" i="15"/>
  <c r="I46" i="15"/>
  <c r="H46" i="15"/>
  <c r="G46" i="15"/>
  <c r="P45" i="15"/>
  <c r="O45" i="15"/>
  <c r="N45" i="15"/>
  <c r="M45" i="15"/>
  <c r="L45" i="15"/>
  <c r="K45" i="15"/>
  <c r="J45" i="15"/>
  <c r="I45" i="15"/>
  <c r="H45" i="15"/>
  <c r="G45" i="15"/>
  <c r="P44" i="15"/>
  <c r="O44" i="15"/>
  <c r="N44" i="15"/>
  <c r="M44" i="15"/>
  <c r="L44" i="15"/>
  <c r="K44" i="15"/>
  <c r="J44" i="15"/>
  <c r="I44" i="15"/>
  <c r="H44" i="15"/>
  <c r="G44" i="15"/>
  <c r="P43" i="15"/>
  <c r="O43" i="15"/>
  <c r="N43" i="15"/>
  <c r="M43" i="15"/>
  <c r="L43" i="15"/>
  <c r="K43" i="15"/>
  <c r="J43" i="15"/>
  <c r="I43" i="15"/>
  <c r="H43" i="15"/>
  <c r="G43" i="15"/>
  <c r="P42" i="15"/>
  <c r="O42" i="15"/>
  <c r="N42" i="15"/>
  <c r="M42" i="15"/>
  <c r="L42" i="15"/>
  <c r="K42" i="15"/>
  <c r="J42" i="15"/>
  <c r="I42" i="15"/>
  <c r="H42" i="15"/>
  <c r="G42" i="15"/>
  <c r="P41" i="15"/>
  <c r="P53" i="15" s="1"/>
  <c r="O41" i="15"/>
  <c r="N41" i="15"/>
  <c r="M41" i="15"/>
  <c r="L41" i="15"/>
  <c r="K41" i="15"/>
  <c r="J41" i="15"/>
  <c r="I41" i="15"/>
  <c r="I53" i="15" s="1"/>
  <c r="H41" i="15"/>
  <c r="H53" i="15" s="1"/>
  <c r="G41" i="15"/>
  <c r="P47" i="13"/>
  <c r="O47" i="13"/>
  <c r="N47" i="13"/>
  <c r="M47" i="13"/>
  <c r="L47" i="13"/>
  <c r="K47" i="13"/>
  <c r="J47" i="13"/>
  <c r="I47" i="13"/>
  <c r="H47" i="13"/>
  <c r="G47" i="13"/>
  <c r="P46" i="13"/>
  <c r="O46" i="13"/>
  <c r="N46" i="13"/>
  <c r="M46" i="13"/>
  <c r="L46" i="13"/>
  <c r="K46" i="13"/>
  <c r="J46" i="13"/>
  <c r="I46" i="13"/>
  <c r="H46" i="13"/>
  <c r="G46" i="13"/>
  <c r="P45" i="13"/>
  <c r="O45" i="13"/>
  <c r="N45" i="13"/>
  <c r="M45" i="13"/>
  <c r="L45" i="13"/>
  <c r="K45" i="13"/>
  <c r="J45" i="13"/>
  <c r="I45" i="13"/>
  <c r="H45" i="13"/>
  <c r="G45" i="13"/>
  <c r="P44" i="13"/>
  <c r="O44" i="13"/>
  <c r="N44" i="13"/>
  <c r="M44" i="13"/>
  <c r="L44" i="13"/>
  <c r="K44" i="13"/>
  <c r="J44" i="13"/>
  <c r="I44" i="13"/>
  <c r="H44" i="13"/>
  <c r="G44" i="13"/>
  <c r="P43" i="13"/>
  <c r="O43" i="13"/>
  <c r="N43" i="13"/>
  <c r="M43" i="13"/>
  <c r="L43" i="13"/>
  <c r="K43" i="13"/>
  <c r="J43" i="13"/>
  <c r="I43" i="13"/>
  <c r="H43" i="13"/>
  <c r="G43" i="13"/>
  <c r="P42" i="13"/>
  <c r="O42" i="13"/>
  <c r="N42" i="13"/>
  <c r="M42" i="13"/>
  <c r="L42" i="13"/>
  <c r="K42" i="13"/>
  <c r="J42" i="13"/>
  <c r="I42" i="13"/>
  <c r="H42" i="13"/>
  <c r="G42" i="13"/>
  <c r="P41" i="13"/>
  <c r="P53" i="13" s="1"/>
  <c r="O41" i="13"/>
  <c r="N41" i="13"/>
  <c r="M41" i="13"/>
  <c r="L41" i="13"/>
  <c r="K41" i="13"/>
  <c r="K53" i="13" s="1"/>
  <c r="J41" i="13"/>
  <c r="I41" i="13"/>
  <c r="I53" i="13" s="1"/>
  <c r="H41" i="13"/>
  <c r="H53" i="13" s="1"/>
  <c r="G41" i="13"/>
  <c r="P47" i="14"/>
  <c r="O47" i="14"/>
  <c r="N47" i="14"/>
  <c r="M47" i="14"/>
  <c r="L47" i="14"/>
  <c r="K47" i="14"/>
  <c r="J47" i="14"/>
  <c r="I47" i="14"/>
  <c r="H47" i="14"/>
  <c r="G47" i="14"/>
  <c r="P46" i="14"/>
  <c r="O46" i="14"/>
  <c r="N46" i="14"/>
  <c r="M46" i="14"/>
  <c r="L46" i="14"/>
  <c r="K46" i="14"/>
  <c r="J46" i="14"/>
  <c r="I46" i="14"/>
  <c r="H46" i="14"/>
  <c r="G46" i="14"/>
  <c r="P45" i="14"/>
  <c r="O45" i="14"/>
  <c r="N45" i="14"/>
  <c r="M45" i="14"/>
  <c r="L45" i="14"/>
  <c r="K45" i="14"/>
  <c r="J45" i="14"/>
  <c r="I45" i="14"/>
  <c r="H45" i="14"/>
  <c r="G45" i="14"/>
  <c r="P44" i="14"/>
  <c r="O44" i="14"/>
  <c r="N44" i="14"/>
  <c r="M44" i="14"/>
  <c r="L44" i="14"/>
  <c r="K44" i="14"/>
  <c r="J44" i="14"/>
  <c r="I44" i="14"/>
  <c r="H44" i="14"/>
  <c r="G44" i="14"/>
  <c r="P43" i="14"/>
  <c r="O43" i="14"/>
  <c r="N43" i="14"/>
  <c r="M43" i="14"/>
  <c r="L43" i="14"/>
  <c r="K43" i="14"/>
  <c r="J43" i="14"/>
  <c r="I43" i="14"/>
  <c r="H43" i="14"/>
  <c r="G43" i="14"/>
  <c r="P42" i="14"/>
  <c r="O42" i="14"/>
  <c r="N42" i="14"/>
  <c r="M42" i="14"/>
  <c r="L42" i="14"/>
  <c r="K42" i="14"/>
  <c r="J42" i="14"/>
  <c r="I42" i="14"/>
  <c r="H42" i="14"/>
  <c r="G42" i="14"/>
  <c r="P41" i="14"/>
  <c r="P53" i="14" s="1"/>
  <c r="O41" i="14"/>
  <c r="O53" i="14" s="1"/>
  <c r="N41" i="14"/>
  <c r="M41" i="14"/>
  <c r="L41" i="14"/>
  <c r="L53" i="14" s="1"/>
  <c r="K41" i="14"/>
  <c r="K53" i="14" s="1"/>
  <c r="J41" i="14"/>
  <c r="I41" i="14"/>
  <c r="H41" i="14"/>
  <c r="H53" i="14" s="1"/>
  <c r="G41" i="14"/>
  <c r="G53" i="14" s="1"/>
  <c r="P47" i="10"/>
  <c r="O47" i="10"/>
  <c r="N47" i="10"/>
  <c r="M47" i="10"/>
  <c r="L47" i="10"/>
  <c r="K47" i="10"/>
  <c r="J47" i="10"/>
  <c r="I47" i="10"/>
  <c r="H47" i="10"/>
  <c r="G47" i="10"/>
  <c r="P46" i="10"/>
  <c r="O46" i="10"/>
  <c r="N46" i="10"/>
  <c r="M46" i="10"/>
  <c r="L46" i="10"/>
  <c r="K46" i="10"/>
  <c r="J46" i="10"/>
  <c r="I46" i="10"/>
  <c r="H46" i="10"/>
  <c r="G46" i="10"/>
  <c r="P45" i="10"/>
  <c r="O45" i="10"/>
  <c r="N45" i="10"/>
  <c r="M45" i="10"/>
  <c r="L45" i="10"/>
  <c r="K45" i="10"/>
  <c r="J45" i="10"/>
  <c r="I45" i="10"/>
  <c r="H45" i="10"/>
  <c r="G45" i="10"/>
  <c r="P44" i="10"/>
  <c r="O44" i="10"/>
  <c r="N44" i="10"/>
  <c r="M44" i="10"/>
  <c r="L44" i="10"/>
  <c r="K44" i="10"/>
  <c r="J44" i="10"/>
  <c r="I44" i="10"/>
  <c r="H44" i="10"/>
  <c r="G44" i="10"/>
  <c r="P43" i="10"/>
  <c r="O43" i="10"/>
  <c r="N43" i="10"/>
  <c r="M43" i="10"/>
  <c r="L43" i="10"/>
  <c r="K43" i="10"/>
  <c r="J43" i="10"/>
  <c r="I43" i="10"/>
  <c r="H43" i="10"/>
  <c r="G43" i="10"/>
  <c r="P42" i="10"/>
  <c r="O42" i="10"/>
  <c r="N42" i="10"/>
  <c r="M42" i="10"/>
  <c r="L42" i="10"/>
  <c r="K42" i="10"/>
  <c r="J42" i="10"/>
  <c r="I42" i="10"/>
  <c r="H42" i="10"/>
  <c r="G42" i="10"/>
  <c r="P41" i="10"/>
  <c r="O41" i="10"/>
  <c r="O53" i="10" s="1"/>
  <c r="N41" i="10"/>
  <c r="M41" i="10"/>
  <c r="M53" i="10" s="1"/>
  <c r="L41" i="10"/>
  <c r="L53" i="10" s="1"/>
  <c r="K41" i="10"/>
  <c r="K53" i="10" s="1"/>
  <c r="J41" i="10"/>
  <c r="I41" i="10"/>
  <c r="I53" i="10" s="1"/>
  <c r="H41" i="10"/>
  <c r="G41" i="10"/>
  <c r="G42" i="2"/>
  <c r="H42" i="2"/>
  <c r="I42" i="2"/>
  <c r="J42" i="2"/>
  <c r="K42" i="2"/>
  <c r="L42" i="2"/>
  <c r="M42" i="2"/>
  <c r="N42" i="2"/>
  <c r="O42" i="2"/>
  <c r="P42" i="2"/>
  <c r="G43" i="2"/>
  <c r="H43" i="2"/>
  <c r="I43" i="2"/>
  <c r="J43" i="2"/>
  <c r="K43" i="2"/>
  <c r="L43" i="2"/>
  <c r="M43" i="2"/>
  <c r="N43" i="2"/>
  <c r="O43" i="2"/>
  <c r="P43" i="2"/>
  <c r="G44" i="2"/>
  <c r="H44" i="2"/>
  <c r="I44" i="2"/>
  <c r="J44" i="2"/>
  <c r="K44" i="2"/>
  <c r="L44" i="2"/>
  <c r="M44" i="2"/>
  <c r="N44" i="2"/>
  <c r="O44" i="2"/>
  <c r="P44" i="2"/>
  <c r="G45" i="2"/>
  <c r="H45" i="2"/>
  <c r="I45" i="2"/>
  <c r="J45" i="2"/>
  <c r="K45" i="2"/>
  <c r="L45" i="2"/>
  <c r="M45" i="2"/>
  <c r="N45" i="2"/>
  <c r="O45" i="2"/>
  <c r="P45" i="2"/>
  <c r="G46" i="2"/>
  <c r="H46" i="2"/>
  <c r="I46" i="2"/>
  <c r="J46" i="2"/>
  <c r="K46" i="2"/>
  <c r="L46" i="2"/>
  <c r="M46" i="2"/>
  <c r="N46" i="2"/>
  <c r="O46" i="2"/>
  <c r="P46" i="2"/>
  <c r="G47" i="2"/>
  <c r="H47" i="2"/>
  <c r="I47" i="2"/>
  <c r="J47" i="2"/>
  <c r="K47" i="2"/>
  <c r="L47" i="2"/>
  <c r="M47" i="2"/>
  <c r="N47" i="2"/>
  <c r="O47" i="2"/>
  <c r="P47" i="2"/>
  <c r="G48" i="2"/>
  <c r="H48" i="2"/>
  <c r="I48" i="2"/>
  <c r="J48" i="2"/>
  <c r="K48" i="2"/>
  <c r="L48" i="2"/>
  <c r="M48" i="2"/>
  <c r="N48" i="2"/>
  <c r="O48" i="2"/>
  <c r="P48" i="2"/>
  <c r="H41" i="2"/>
  <c r="I41" i="2"/>
  <c r="J41" i="2"/>
  <c r="J53" i="2" s="1"/>
  <c r="K41" i="2"/>
  <c r="L41" i="2"/>
  <c r="M41" i="2"/>
  <c r="M53" i="2" s="1"/>
  <c r="N41" i="2"/>
  <c r="O41" i="2"/>
  <c r="O53" i="2" s="1"/>
  <c r="P41" i="2"/>
  <c r="G41" i="2"/>
  <c r="P53" i="18"/>
  <c r="O53" i="18"/>
  <c r="N53" i="18"/>
  <c r="M53" i="18"/>
  <c r="J53" i="18"/>
  <c r="H53" i="18"/>
  <c r="G53" i="18"/>
  <c r="L53" i="17"/>
  <c r="K53" i="17"/>
  <c r="J53" i="17"/>
  <c r="M53" i="16"/>
  <c r="L53" i="16"/>
  <c r="K53" i="16"/>
  <c r="J53" i="16"/>
  <c r="O53" i="15"/>
  <c r="N53" i="15"/>
  <c r="M53" i="15"/>
  <c r="L53" i="15"/>
  <c r="K53" i="15"/>
  <c r="J53" i="15"/>
  <c r="G53" i="15"/>
  <c r="O53" i="13"/>
  <c r="N53" i="13"/>
  <c r="M53" i="13"/>
  <c r="L53" i="13"/>
  <c r="J53" i="13"/>
  <c r="G53" i="13"/>
  <c r="N53" i="14"/>
  <c r="M53" i="14"/>
  <c r="J53" i="14"/>
  <c r="I53" i="14"/>
  <c r="P53" i="10"/>
  <c r="N53" i="10"/>
  <c r="J53" i="10"/>
  <c r="H53" i="10"/>
  <c r="G53" i="10"/>
  <c r="H53" i="2"/>
  <c r="I53" i="2"/>
  <c r="K53" i="2"/>
  <c r="L53" i="2"/>
  <c r="N53" i="2"/>
  <c r="P53" i="2"/>
  <c r="G53" i="2"/>
  <c r="Q64" i="19" l="1"/>
  <c r="Q58" i="19"/>
  <c r="Q42" i="19"/>
  <c r="Q54" i="19" s="1"/>
  <c r="Q41" i="19"/>
  <c r="Q53" i="19" s="1"/>
  <c r="Q40" i="19"/>
  <c r="Q52" i="19" s="1"/>
  <c r="Q39" i="19"/>
  <c r="Q51" i="19" s="1"/>
  <c r="Q38" i="19"/>
  <c r="Q50" i="19" s="1"/>
  <c r="Q37" i="19"/>
  <c r="Q59" i="19" s="1"/>
  <c r="Q36" i="19"/>
  <c r="Q48" i="19" s="1"/>
  <c r="Q35" i="19"/>
  <c r="Q47" i="19" s="1"/>
  <c r="Q34" i="19"/>
  <c r="Q46" i="19" s="1"/>
  <c r="Q33" i="19"/>
  <c r="Q45" i="19" s="1"/>
  <c r="Q49" i="19" l="1"/>
  <c r="D14" i="17"/>
  <c r="E14" i="17"/>
  <c r="F14" i="17"/>
  <c r="D14" i="16"/>
  <c r="E14" i="16"/>
  <c r="F14" i="16"/>
  <c r="D71" i="16"/>
  <c r="E71" i="16"/>
  <c r="F71" i="16"/>
  <c r="G71" i="16"/>
  <c r="D71" i="15"/>
  <c r="E71" i="15"/>
  <c r="F71" i="15"/>
  <c r="G71" i="15"/>
  <c r="D14" i="15"/>
  <c r="E14" i="15"/>
  <c r="F14" i="15"/>
  <c r="G14" i="15"/>
  <c r="D71" i="13"/>
  <c r="E71" i="13"/>
  <c r="F71" i="13"/>
  <c r="G71" i="13"/>
  <c r="D14" i="13"/>
  <c r="E14" i="13"/>
  <c r="F14" i="13"/>
  <c r="D71" i="14"/>
  <c r="E71" i="14"/>
  <c r="F71" i="14"/>
  <c r="G71" i="14"/>
  <c r="D14" i="10"/>
  <c r="E14" i="10"/>
  <c r="F14" i="10"/>
  <c r="D14" i="14" l="1"/>
  <c r="E14" i="14"/>
  <c r="F14" i="14"/>
  <c r="D14" i="18"/>
  <c r="E14" i="18"/>
  <c r="F14" i="18"/>
  <c r="C71" i="10" l="1"/>
  <c r="D71" i="10"/>
  <c r="E71" i="10"/>
  <c r="F71" i="10"/>
  <c r="C72" i="10"/>
  <c r="D72" i="10"/>
  <c r="E72" i="10"/>
  <c r="F72" i="10"/>
  <c r="C71" i="17"/>
  <c r="D71" i="17"/>
  <c r="E71" i="17"/>
  <c r="F71" i="17"/>
  <c r="C72" i="17"/>
  <c r="D72" i="17"/>
  <c r="E72" i="17"/>
  <c r="F72" i="17"/>
  <c r="G71" i="17"/>
  <c r="C14" i="17"/>
  <c r="D14" i="2"/>
  <c r="E14" i="2"/>
  <c r="F14" i="2"/>
  <c r="G14" i="2"/>
  <c r="R64" i="21" l="1"/>
  <c r="Q64" i="21"/>
  <c r="P64" i="21"/>
  <c r="O64" i="21"/>
  <c r="N64" i="21"/>
  <c r="M64" i="21"/>
  <c r="L64" i="21"/>
  <c r="K64" i="21"/>
  <c r="J64" i="21"/>
  <c r="I64" i="21"/>
  <c r="R58" i="21"/>
  <c r="Q58" i="21"/>
  <c r="P58" i="21"/>
  <c r="O58" i="21"/>
  <c r="N58" i="21"/>
  <c r="M58" i="21"/>
  <c r="L58" i="21"/>
  <c r="K58" i="21"/>
  <c r="J58" i="21"/>
  <c r="I58" i="21"/>
  <c r="R41" i="21"/>
  <c r="R53" i="21" s="1"/>
  <c r="Q41" i="21"/>
  <c r="Q53" i="21" s="1"/>
  <c r="P41" i="21"/>
  <c r="P53" i="21" s="1"/>
  <c r="O41" i="21"/>
  <c r="O53" i="21" s="1"/>
  <c r="N41" i="21"/>
  <c r="N53" i="21" s="1"/>
  <c r="M41" i="21"/>
  <c r="M53" i="21" s="1"/>
  <c r="L41" i="21"/>
  <c r="L53" i="21" s="1"/>
  <c r="K41" i="21"/>
  <c r="K53" i="21" s="1"/>
  <c r="J41" i="21"/>
  <c r="J53" i="21" s="1"/>
  <c r="I41" i="21"/>
  <c r="I53" i="21" s="1"/>
  <c r="R40" i="21"/>
  <c r="R52" i="21" s="1"/>
  <c r="Q40" i="21"/>
  <c r="Q52" i="21" s="1"/>
  <c r="P40" i="21"/>
  <c r="P52" i="21" s="1"/>
  <c r="O40" i="21"/>
  <c r="O52" i="21" s="1"/>
  <c r="N40" i="21"/>
  <c r="N52" i="21" s="1"/>
  <c r="M40" i="21"/>
  <c r="M52" i="21" s="1"/>
  <c r="L40" i="21"/>
  <c r="L52" i="21" s="1"/>
  <c r="K40" i="21"/>
  <c r="K52" i="21" s="1"/>
  <c r="J40" i="21"/>
  <c r="J52" i="21" s="1"/>
  <c r="I40" i="21"/>
  <c r="I52" i="21" s="1"/>
  <c r="R39" i="21"/>
  <c r="R51" i="21" s="1"/>
  <c r="Q39" i="21"/>
  <c r="Q51" i="21" s="1"/>
  <c r="P39" i="21"/>
  <c r="P51" i="21" s="1"/>
  <c r="O39" i="21"/>
  <c r="O51" i="21" s="1"/>
  <c r="N39" i="21"/>
  <c r="N51" i="21" s="1"/>
  <c r="M39" i="21"/>
  <c r="M51" i="21" s="1"/>
  <c r="L39" i="21"/>
  <c r="L51" i="21" s="1"/>
  <c r="K39" i="21"/>
  <c r="K51" i="21" s="1"/>
  <c r="J39" i="21"/>
  <c r="J51" i="21" s="1"/>
  <c r="I39" i="21"/>
  <c r="I51" i="21" s="1"/>
  <c r="R38" i="21"/>
  <c r="R50" i="21" s="1"/>
  <c r="Q38" i="21"/>
  <c r="Q50" i="21" s="1"/>
  <c r="P38" i="21"/>
  <c r="P50" i="21" s="1"/>
  <c r="O38" i="21"/>
  <c r="O50" i="21" s="1"/>
  <c r="N38" i="21"/>
  <c r="N50" i="21" s="1"/>
  <c r="M38" i="21"/>
  <c r="M50" i="21" s="1"/>
  <c r="L38" i="21"/>
  <c r="L50" i="21" s="1"/>
  <c r="K38" i="21"/>
  <c r="K50" i="21" s="1"/>
  <c r="J38" i="21"/>
  <c r="J50" i="21" s="1"/>
  <c r="I38" i="21"/>
  <c r="I50" i="21" s="1"/>
  <c r="R37" i="21"/>
  <c r="R59" i="21" s="1"/>
  <c r="Q37" i="21"/>
  <c r="Q49" i="21" s="1"/>
  <c r="P37" i="21"/>
  <c r="P59" i="21" s="1"/>
  <c r="O37" i="21"/>
  <c r="O49" i="21" s="1"/>
  <c r="N37" i="21"/>
  <c r="N49" i="21" s="1"/>
  <c r="M37" i="21"/>
  <c r="M59" i="21" s="1"/>
  <c r="L37" i="21"/>
  <c r="L49" i="21" s="1"/>
  <c r="K37" i="21"/>
  <c r="K59" i="21" s="1"/>
  <c r="J37" i="21"/>
  <c r="J59" i="21" s="1"/>
  <c r="I37" i="21"/>
  <c r="I49" i="21" s="1"/>
  <c r="R36" i="21"/>
  <c r="R48" i="21" s="1"/>
  <c r="Q36" i="21"/>
  <c r="Q48" i="21" s="1"/>
  <c r="P36" i="21"/>
  <c r="P48" i="21" s="1"/>
  <c r="O36" i="21"/>
  <c r="O48" i="21" s="1"/>
  <c r="N36" i="21"/>
  <c r="N48" i="21" s="1"/>
  <c r="M36" i="21"/>
  <c r="M48" i="21" s="1"/>
  <c r="L36" i="21"/>
  <c r="L48" i="21" s="1"/>
  <c r="K36" i="21"/>
  <c r="K48" i="21" s="1"/>
  <c r="J36" i="21"/>
  <c r="J48" i="21" s="1"/>
  <c r="I36" i="21"/>
  <c r="I48" i="21" s="1"/>
  <c r="R35" i="21"/>
  <c r="R47" i="21" s="1"/>
  <c r="Q35" i="21"/>
  <c r="Q47" i="21" s="1"/>
  <c r="P35" i="21"/>
  <c r="P47" i="21" s="1"/>
  <c r="O35" i="21"/>
  <c r="O47" i="21" s="1"/>
  <c r="N35" i="21"/>
  <c r="N47" i="21" s="1"/>
  <c r="M35" i="21"/>
  <c r="M47" i="21" s="1"/>
  <c r="L35" i="21"/>
  <c r="L47" i="21" s="1"/>
  <c r="K35" i="21"/>
  <c r="K47" i="21" s="1"/>
  <c r="J35" i="21"/>
  <c r="J47" i="21" s="1"/>
  <c r="I35" i="21"/>
  <c r="I47" i="21" s="1"/>
  <c r="R34" i="21"/>
  <c r="Q34" i="21"/>
  <c r="Q46" i="21" s="1"/>
  <c r="P34" i="21"/>
  <c r="P46" i="21" s="1"/>
  <c r="O34" i="21"/>
  <c r="O46" i="21" s="1"/>
  <c r="N34" i="21"/>
  <c r="N46" i="21" s="1"/>
  <c r="M34" i="21"/>
  <c r="M46" i="21" s="1"/>
  <c r="L34" i="21"/>
  <c r="K34" i="21"/>
  <c r="J34" i="21"/>
  <c r="I34" i="21"/>
  <c r="I46" i="21" s="1"/>
  <c r="R33" i="21"/>
  <c r="R45" i="21" s="1"/>
  <c r="Q33" i="21"/>
  <c r="Q45" i="21" s="1"/>
  <c r="P33" i="21"/>
  <c r="P45" i="21" s="1"/>
  <c r="O33" i="21"/>
  <c r="O45" i="21" s="1"/>
  <c r="N33" i="21"/>
  <c r="N45" i="21" s="1"/>
  <c r="M33" i="21"/>
  <c r="M45" i="21" s="1"/>
  <c r="L33" i="21"/>
  <c r="L45" i="21" s="1"/>
  <c r="K33" i="21"/>
  <c r="K45" i="21" s="1"/>
  <c r="J33" i="21"/>
  <c r="J45" i="21" s="1"/>
  <c r="I33" i="21"/>
  <c r="I45" i="21" s="1"/>
  <c r="R28" i="21"/>
  <c r="Q28" i="21"/>
  <c r="P28" i="21"/>
  <c r="O28" i="21"/>
  <c r="N28" i="21"/>
  <c r="M28" i="21"/>
  <c r="L28" i="21"/>
  <c r="K28" i="21"/>
  <c r="J28" i="21"/>
  <c r="I28" i="21"/>
  <c r="K42" i="21" l="1"/>
  <c r="K54" i="21" s="1"/>
  <c r="J49" i="21"/>
  <c r="J42" i="21"/>
  <c r="J54" i="21" s="1"/>
  <c r="R42" i="21"/>
  <c r="R54" i="21" s="1"/>
  <c r="K49" i="21"/>
  <c r="M49" i="21"/>
  <c r="L42" i="21"/>
  <c r="L54" i="21" s="1"/>
  <c r="P49" i="21"/>
  <c r="L59" i="21"/>
  <c r="R49" i="21"/>
  <c r="P42" i="21"/>
  <c r="P54" i="21" s="1"/>
  <c r="M42" i="21"/>
  <c r="M54" i="21" s="1"/>
  <c r="N42" i="21"/>
  <c r="N54" i="21" s="1"/>
  <c r="J46" i="21"/>
  <c r="R46" i="21"/>
  <c r="N59" i="21"/>
  <c r="O59" i="21"/>
  <c r="L46" i="21"/>
  <c r="O42" i="21"/>
  <c r="O54" i="21" s="1"/>
  <c r="K46" i="21"/>
  <c r="I42" i="21"/>
  <c r="I54" i="21" s="1"/>
  <c r="Q42" i="21"/>
  <c r="Q54" i="21" s="1"/>
  <c r="I59" i="21"/>
  <c r="Q59" i="21"/>
  <c r="O71" i="20" l="1"/>
  <c r="N71" i="20"/>
  <c r="M71" i="20"/>
  <c r="L71" i="20"/>
  <c r="K71" i="20"/>
  <c r="J71" i="20"/>
  <c r="I71" i="20"/>
  <c r="H71" i="20"/>
  <c r="G71" i="20"/>
  <c r="F71" i="20"/>
  <c r="E71" i="20"/>
  <c r="O66" i="20"/>
  <c r="N66" i="20"/>
  <c r="M66" i="20"/>
  <c r="L66" i="20"/>
  <c r="K66" i="20"/>
  <c r="J66" i="20"/>
  <c r="I66" i="20"/>
  <c r="H66" i="20"/>
  <c r="G66" i="20"/>
  <c r="F66" i="20"/>
  <c r="O47" i="20"/>
  <c r="O59" i="20" s="1"/>
  <c r="N47" i="20"/>
  <c r="N59" i="20" s="1"/>
  <c r="M47" i="20"/>
  <c r="M59" i="20" s="1"/>
  <c r="L47" i="20"/>
  <c r="L59" i="20" s="1"/>
  <c r="K47" i="20"/>
  <c r="K59" i="20" s="1"/>
  <c r="J47" i="20"/>
  <c r="J59" i="20" s="1"/>
  <c r="I47" i="20"/>
  <c r="I59" i="20" s="1"/>
  <c r="H47" i="20"/>
  <c r="H59" i="20" s="1"/>
  <c r="G47" i="20"/>
  <c r="G59" i="20" s="1"/>
  <c r="F47" i="20"/>
  <c r="F59" i="20" s="1"/>
  <c r="O46" i="20"/>
  <c r="O58" i="20" s="1"/>
  <c r="N46" i="20"/>
  <c r="N58" i="20" s="1"/>
  <c r="M46" i="20"/>
  <c r="M58" i="20" s="1"/>
  <c r="L46" i="20"/>
  <c r="L58" i="20" s="1"/>
  <c r="K46" i="20"/>
  <c r="K58" i="20" s="1"/>
  <c r="J46" i="20"/>
  <c r="J58" i="20" s="1"/>
  <c r="I46" i="20"/>
  <c r="I58" i="20" s="1"/>
  <c r="H46" i="20"/>
  <c r="H58" i="20" s="1"/>
  <c r="G46" i="20"/>
  <c r="G58" i="20" s="1"/>
  <c r="F46" i="20"/>
  <c r="F58" i="20" s="1"/>
  <c r="O45" i="20"/>
  <c r="O57" i="20" s="1"/>
  <c r="N45" i="20"/>
  <c r="N57" i="20" s="1"/>
  <c r="M45" i="20"/>
  <c r="M57" i="20" s="1"/>
  <c r="L45" i="20"/>
  <c r="L57" i="20" s="1"/>
  <c r="K45" i="20"/>
  <c r="K57" i="20" s="1"/>
  <c r="J45" i="20"/>
  <c r="J57" i="20" s="1"/>
  <c r="I45" i="20"/>
  <c r="I57" i="20" s="1"/>
  <c r="H45" i="20"/>
  <c r="H57" i="20" s="1"/>
  <c r="G45" i="20"/>
  <c r="G57" i="20" s="1"/>
  <c r="F45" i="20"/>
  <c r="F57" i="20" s="1"/>
  <c r="O44" i="20"/>
  <c r="O56" i="20" s="1"/>
  <c r="N44" i="20"/>
  <c r="N56" i="20" s="1"/>
  <c r="M44" i="20"/>
  <c r="M56" i="20" s="1"/>
  <c r="L44" i="20"/>
  <c r="L56" i="20" s="1"/>
  <c r="K44" i="20"/>
  <c r="K56" i="20" s="1"/>
  <c r="J44" i="20"/>
  <c r="J56" i="20" s="1"/>
  <c r="I44" i="20"/>
  <c r="I56" i="20" s="1"/>
  <c r="H44" i="20"/>
  <c r="H56" i="20" s="1"/>
  <c r="G44" i="20"/>
  <c r="G56" i="20" s="1"/>
  <c r="F44" i="20"/>
  <c r="F56" i="20" s="1"/>
  <c r="O43" i="20"/>
  <c r="O55" i="20" s="1"/>
  <c r="N43" i="20"/>
  <c r="N55" i="20" s="1"/>
  <c r="M43" i="20"/>
  <c r="M55" i="20" s="1"/>
  <c r="L43" i="20"/>
  <c r="L55" i="20" s="1"/>
  <c r="K43" i="20"/>
  <c r="K55" i="20" s="1"/>
  <c r="J43" i="20"/>
  <c r="J55" i="20" s="1"/>
  <c r="I43" i="20"/>
  <c r="I55" i="20" s="1"/>
  <c r="H43" i="20"/>
  <c r="H55" i="20" s="1"/>
  <c r="G43" i="20"/>
  <c r="G55" i="20" s="1"/>
  <c r="F43" i="20"/>
  <c r="F55" i="20" s="1"/>
  <c r="O42" i="20"/>
  <c r="O54" i="20" s="1"/>
  <c r="N42" i="20"/>
  <c r="N54" i="20" s="1"/>
  <c r="M42" i="20"/>
  <c r="M54" i="20" s="1"/>
  <c r="L42" i="20"/>
  <c r="L54" i="20" s="1"/>
  <c r="K42" i="20"/>
  <c r="K54" i="20" s="1"/>
  <c r="J42" i="20"/>
  <c r="J54" i="20" s="1"/>
  <c r="I42" i="20"/>
  <c r="I54" i="20" s="1"/>
  <c r="H42" i="20"/>
  <c r="H54" i="20" s="1"/>
  <c r="G42" i="20"/>
  <c r="G54" i="20" s="1"/>
  <c r="F42" i="20"/>
  <c r="F54" i="20" s="1"/>
  <c r="O41" i="20"/>
  <c r="O53" i="20" s="1"/>
  <c r="N41" i="20"/>
  <c r="N53" i="20" s="1"/>
  <c r="M41" i="20"/>
  <c r="M53" i="20" s="1"/>
  <c r="L41" i="20"/>
  <c r="L53" i="20" s="1"/>
  <c r="K41" i="20"/>
  <c r="K53" i="20" s="1"/>
  <c r="J41" i="20"/>
  <c r="J53" i="20" s="1"/>
  <c r="I41" i="20"/>
  <c r="I53" i="20" s="1"/>
  <c r="H41" i="20"/>
  <c r="H53" i="20" s="1"/>
  <c r="G41" i="20"/>
  <c r="G53" i="20" s="1"/>
  <c r="F41" i="20"/>
  <c r="F53" i="20" s="1"/>
  <c r="O34" i="20"/>
  <c r="O49" i="20" s="1"/>
  <c r="N34" i="20"/>
  <c r="N49" i="20" s="1"/>
  <c r="M34" i="20"/>
  <c r="M49" i="20" s="1"/>
  <c r="L34" i="20"/>
  <c r="L49" i="20" s="1"/>
  <c r="K34" i="20"/>
  <c r="K49" i="20" s="1"/>
  <c r="J34" i="20"/>
  <c r="J49" i="20" s="1"/>
  <c r="I34" i="20"/>
  <c r="I49" i="20" s="1"/>
  <c r="H34" i="20"/>
  <c r="H49" i="20" s="1"/>
  <c r="G34" i="20"/>
  <c r="G49" i="20" s="1"/>
  <c r="F34" i="20"/>
  <c r="F49" i="20" s="1"/>
  <c r="O33" i="20"/>
  <c r="O48" i="20" s="1"/>
  <c r="O72" i="20" s="1"/>
  <c r="N33" i="20"/>
  <c r="N48" i="20" s="1"/>
  <c r="M33" i="20"/>
  <c r="M48" i="20" s="1"/>
  <c r="L33" i="20"/>
  <c r="L48" i="20" s="1"/>
  <c r="K33" i="20"/>
  <c r="K48" i="20" s="1"/>
  <c r="K72" i="20" s="1"/>
  <c r="J33" i="20"/>
  <c r="J48" i="20" s="1"/>
  <c r="I33" i="20"/>
  <c r="I48" i="20" s="1"/>
  <c r="H33" i="20"/>
  <c r="H48" i="20" s="1"/>
  <c r="H60" i="20" s="1"/>
  <c r="G33" i="20"/>
  <c r="G48" i="20" s="1"/>
  <c r="G72" i="20" s="1"/>
  <c r="F33" i="20"/>
  <c r="F48" i="20" s="1"/>
  <c r="O20" i="20"/>
  <c r="O67" i="20" s="1"/>
  <c r="N20" i="20"/>
  <c r="N67" i="20" s="1"/>
  <c r="M20" i="20"/>
  <c r="M67" i="20" s="1"/>
  <c r="L20" i="20"/>
  <c r="L67" i="20" s="1"/>
  <c r="K20" i="20"/>
  <c r="K67" i="20" s="1"/>
  <c r="J20" i="20"/>
  <c r="J67" i="20" s="1"/>
  <c r="I20" i="20"/>
  <c r="I67" i="20" s="1"/>
  <c r="H20" i="20"/>
  <c r="H67" i="20" s="1"/>
  <c r="G20" i="20"/>
  <c r="G67" i="20" s="1"/>
  <c r="F20" i="20"/>
  <c r="F67" i="20" s="1"/>
  <c r="E20" i="20"/>
  <c r="O14" i="20"/>
  <c r="N14" i="20"/>
  <c r="M14" i="20"/>
  <c r="L14" i="20"/>
  <c r="K14" i="20"/>
  <c r="J14" i="20"/>
  <c r="I14" i="20"/>
  <c r="H14" i="20"/>
  <c r="G14" i="20"/>
  <c r="F14" i="20"/>
  <c r="E14" i="20"/>
  <c r="I61" i="20" l="1"/>
  <c r="F61" i="20"/>
  <c r="N61" i="20"/>
  <c r="K61" i="20"/>
  <c r="M61" i="20"/>
  <c r="I60" i="20"/>
  <c r="I72" i="20"/>
  <c r="O61" i="20"/>
  <c r="G61" i="20"/>
  <c r="J60" i="20"/>
  <c r="J72" i="20"/>
  <c r="H61" i="20"/>
  <c r="L72" i="20"/>
  <c r="L60" i="20"/>
  <c r="J61" i="20"/>
  <c r="M72" i="20"/>
  <c r="M60" i="20"/>
  <c r="F72" i="20"/>
  <c r="F60" i="20"/>
  <c r="N72" i="20"/>
  <c r="N60" i="20"/>
  <c r="L61" i="20"/>
  <c r="K60" i="20"/>
  <c r="H72" i="20"/>
  <c r="G60" i="20"/>
  <c r="O60" i="20"/>
  <c r="K54" i="19"/>
  <c r="L54" i="19"/>
  <c r="M54" i="19"/>
  <c r="G28" i="19"/>
  <c r="G42" i="19" s="1"/>
  <c r="G54" i="19" s="1"/>
  <c r="H28" i="19"/>
  <c r="H42" i="19" s="1"/>
  <c r="H54" i="19" s="1"/>
  <c r="I28" i="19"/>
  <c r="I42" i="19" s="1"/>
  <c r="I54" i="19" s="1"/>
  <c r="J28" i="19"/>
  <c r="J42" i="19" s="1"/>
  <c r="J54" i="19" s="1"/>
  <c r="K28" i="19"/>
  <c r="K42" i="19" s="1"/>
  <c r="L28" i="19"/>
  <c r="L42" i="19" s="1"/>
  <c r="M28" i="19"/>
  <c r="M42" i="19" s="1"/>
  <c r="N28" i="19"/>
  <c r="N42" i="19" s="1"/>
  <c r="N54" i="19" s="1"/>
  <c r="O28" i="19"/>
  <c r="O42" i="19" s="1"/>
  <c r="O54" i="19" s="1"/>
  <c r="P28" i="19"/>
  <c r="P42" i="19" s="1"/>
  <c r="P54" i="19" s="1"/>
  <c r="G33" i="19"/>
  <c r="G45" i="19" s="1"/>
  <c r="H33" i="19"/>
  <c r="H45" i="19" s="1"/>
  <c r="I33" i="19"/>
  <c r="I45" i="19" s="1"/>
  <c r="J33" i="19"/>
  <c r="J45" i="19" s="1"/>
  <c r="K33" i="19"/>
  <c r="K45" i="19" s="1"/>
  <c r="L33" i="19"/>
  <c r="L45" i="19" s="1"/>
  <c r="M33" i="19"/>
  <c r="M45" i="19" s="1"/>
  <c r="N33" i="19"/>
  <c r="N45" i="19" s="1"/>
  <c r="O33" i="19"/>
  <c r="O45" i="19" s="1"/>
  <c r="P33" i="19"/>
  <c r="P45" i="19" s="1"/>
  <c r="G34" i="19"/>
  <c r="G46" i="19" s="1"/>
  <c r="H34" i="19"/>
  <c r="I34" i="19"/>
  <c r="J34" i="19"/>
  <c r="K34" i="19"/>
  <c r="K46" i="19" s="1"/>
  <c r="L34" i="19"/>
  <c r="L46" i="19" s="1"/>
  <c r="M34" i="19"/>
  <c r="M46" i="19" s="1"/>
  <c r="N34" i="19"/>
  <c r="N46" i="19" s="1"/>
  <c r="O34" i="19"/>
  <c r="O46" i="19" s="1"/>
  <c r="P34" i="19"/>
  <c r="G35" i="19"/>
  <c r="H35" i="19"/>
  <c r="I35" i="19"/>
  <c r="I47" i="19" s="1"/>
  <c r="J35" i="19"/>
  <c r="J47" i="19" s="1"/>
  <c r="K35" i="19"/>
  <c r="K47" i="19" s="1"/>
  <c r="L35" i="19"/>
  <c r="L47" i="19" s="1"/>
  <c r="M35" i="19"/>
  <c r="M47" i="19" s="1"/>
  <c r="N35" i="19"/>
  <c r="O35" i="19"/>
  <c r="P35" i="19"/>
  <c r="G36" i="19"/>
  <c r="H36" i="19"/>
  <c r="H48" i="19" s="1"/>
  <c r="I36" i="19"/>
  <c r="I48" i="19" s="1"/>
  <c r="J36" i="19"/>
  <c r="J48" i="19" s="1"/>
  <c r="K36" i="19"/>
  <c r="K48" i="19" s="1"/>
  <c r="L36" i="19"/>
  <c r="M36" i="19"/>
  <c r="N36" i="19"/>
  <c r="O36" i="19"/>
  <c r="O48" i="19" s="1"/>
  <c r="P36" i="19"/>
  <c r="P48" i="19" s="1"/>
  <c r="G37" i="19"/>
  <c r="G49" i="19" s="1"/>
  <c r="H37" i="19"/>
  <c r="H59" i="19" s="1"/>
  <c r="I37" i="19"/>
  <c r="I59" i="19" s="1"/>
  <c r="J37" i="19"/>
  <c r="K37" i="19"/>
  <c r="L37" i="19"/>
  <c r="M37" i="19"/>
  <c r="M59" i="19" s="1"/>
  <c r="N37" i="19"/>
  <c r="N49" i="19" s="1"/>
  <c r="O37" i="19"/>
  <c r="O49" i="19" s="1"/>
  <c r="P37" i="19"/>
  <c r="P59" i="19" s="1"/>
  <c r="G38" i="19"/>
  <c r="G50" i="19" s="1"/>
  <c r="H38" i="19"/>
  <c r="I38" i="19"/>
  <c r="J38" i="19"/>
  <c r="K38" i="19"/>
  <c r="K50" i="19" s="1"/>
  <c r="L38" i="19"/>
  <c r="L50" i="19" s="1"/>
  <c r="M38" i="19"/>
  <c r="M50" i="19" s="1"/>
  <c r="N38" i="19"/>
  <c r="N50" i="19" s="1"/>
  <c r="O38" i="19"/>
  <c r="O50" i="19" s="1"/>
  <c r="P38" i="19"/>
  <c r="G39" i="19"/>
  <c r="H39" i="19"/>
  <c r="I39" i="19"/>
  <c r="I51" i="19" s="1"/>
  <c r="J39" i="19"/>
  <c r="J51" i="19" s="1"/>
  <c r="K39" i="19"/>
  <c r="K51" i="19" s="1"/>
  <c r="L39" i="19"/>
  <c r="L51" i="19" s="1"/>
  <c r="M39" i="19"/>
  <c r="M51" i="19" s="1"/>
  <c r="N39" i="19"/>
  <c r="O39" i="19"/>
  <c r="P39" i="19"/>
  <c r="G40" i="19"/>
  <c r="H40" i="19"/>
  <c r="H52" i="19" s="1"/>
  <c r="I40" i="19"/>
  <c r="J40" i="19"/>
  <c r="J52" i="19" s="1"/>
  <c r="K40" i="19"/>
  <c r="K52" i="19" s="1"/>
  <c r="L40" i="19"/>
  <c r="M40" i="19"/>
  <c r="N40" i="19"/>
  <c r="O40" i="19"/>
  <c r="O52" i="19" s="1"/>
  <c r="P40" i="19"/>
  <c r="P52" i="19" s="1"/>
  <c r="G41" i="19"/>
  <c r="G53" i="19" s="1"/>
  <c r="H41" i="19"/>
  <c r="H53" i="19" s="1"/>
  <c r="I41" i="19"/>
  <c r="I53" i="19" s="1"/>
  <c r="J41" i="19"/>
  <c r="K41" i="19"/>
  <c r="L41" i="19"/>
  <c r="M41" i="19"/>
  <c r="M53" i="19" s="1"/>
  <c r="N41" i="19"/>
  <c r="N53" i="19" s="1"/>
  <c r="O41" i="19"/>
  <c r="O53" i="19" s="1"/>
  <c r="P41" i="19"/>
  <c r="P53" i="19" s="1"/>
  <c r="H46" i="19"/>
  <c r="I46" i="19"/>
  <c r="J46" i="19"/>
  <c r="P46" i="19"/>
  <c r="G47" i="19"/>
  <c r="H47" i="19"/>
  <c r="N47" i="19"/>
  <c r="O47" i="19"/>
  <c r="P47" i="19"/>
  <c r="G48" i="19"/>
  <c r="L48" i="19"/>
  <c r="M48" i="19"/>
  <c r="N48" i="19"/>
  <c r="J49" i="19"/>
  <c r="K49" i="19"/>
  <c r="L49" i="19"/>
  <c r="M49" i="19"/>
  <c r="H50" i="19"/>
  <c r="I50" i="19"/>
  <c r="J50" i="19"/>
  <c r="P50" i="19"/>
  <c r="G51" i="19"/>
  <c r="H51" i="19"/>
  <c r="N51" i="19"/>
  <c r="O51" i="19"/>
  <c r="P51" i="19"/>
  <c r="G52" i="19"/>
  <c r="I52" i="19"/>
  <c r="L52" i="19"/>
  <c r="M52" i="19"/>
  <c r="N52" i="19"/>
  <c r="J53" i="19"/>
  <c r="K53" i="19"/>
  <c r="L53" i="19"/>
  <c r="G58" i="19"/>
  <c r="H58" i="19"/>
  <c r="I58" i="19"/>
  <c r="J58" i="19"/>
  <c r="K58" i="19"/>
  <c r="L58" i="19"/>
  <c r="M58" i="19"/>
  <c r="N58" i="19"/>
  <c r="O58" i="19"/>
  <c r="P58" i="19"/>
  <c r="J59" i="19"/>
  <c r="K59" i="19"/>
  <c r="L59" i="19"/>
  <c r="G64" i="19"/>
  <c r="H64" i="19"/>
  <c r="I64" i="19"/>
  <c r="J64" i="19"/>
  <c r="K64" i="19"/>
  <c r="L64" i="19"/>
  <c r="M64" i="19"/>
  <c r="N64" i="19"/>
  <c r="O64" i="19"/>
  <c r="P64" i="19"/>
  <c r="G59" i="19" l="1"/>
  <c r="O59" i="19"/>
  <c r="N59" i="19"/>
  <c r="P49" i="19"/>
  <c r="H49" i="19"/>
  <c r="I49" i="19"/>
  <c r="P71" i="18"/>
  <c r="O71" i="18"/>
  <c r="N71" i="18"/>
  <c r="M71" i="18"/>
  <c r="L71" i="18"/>
  <c r="K71" i="18"/>
  <c r="J71" i="18"/>
  <c r="I71" i="18"/>
  <c r="H71" i="18"/>
  <c r="C71" i="18"/>
  <c r="P71" i="14" l="1"/>
  <c r="O71" i="14"/>
  <c r="N71" i="14"/>
  <c r="M71" i="14"/>
  <c r="L71" i="14"/>
  <c r="K71" i="14"/>
  <c r="J71" i="14"/>
  <c r="I71" i="14"/>
  <c r="H71" i="14"/>
  <c r="C71" i="14"/>
  <c r="P34" i="2" l="1"/>
  <c r="P49" i="2" s="1"/>
  <c r="O34" i="2"/>
  <c r="O49" i="2" s="1"/>
  <c r="N34" i="2"/>
  <c r="N49" i="2" s="1"/>
  <c r="M34" i="2"/>
  <c r="M49" i="2" s="1"/>
  <c r="L34" i="2"/>
  <c r="L49" i="2" s="1"/>
  <c r="K34" i="2"/>
  <c r="K49" i="2" s="1"/>
  <c r="J34" i="2"/>
  <c r="J49" i="2" s="1"/>
  <c r="I34" i="2"/>
  <c r="I49" i="2" s="1"/>
  <c r="H34" i="2"/>
  <c r="H49" i="2" s="1"/>
  <c r="G34" i="2"/>
  <c r="G49" i="2" s="1"/>
  <c r="P71" i="17" l="1"/>
  <c r="O71" i="17"/>
  <c r="N71" i="17"/>
  <c r="M71" i="17"/>
  <c r="L71" i="17"/>
  <c r="K71" i="17"/>
  <c r="J71" i="17"/>
  <c r="I71" i="17"/>
  <c r="H71" i="17"/>
  <c r="P71" i="16"/>
  <c r="O71" i="16"/>
  <c r="N71" i="16"/>
  <c r="M71" i="16"/>
  <c r="L71" i="16"/>
  <c r="K71" i="16"/>
  <c r="J71" i="16"/>
  <c r="I71" i="16"/>
  <c r="H71" i="16"/>
  <c r="C71" i="16"/>
  <c r="P71" i="15"/>
  <c r="O71" i="15"/>
  <c r="N71" i="15"/>
  <c r="M71" i="15"/>
  <c r="L71" i="15"/>
  <c r="K71" i="15"/>
  <c r="J71" i="15"/>
  <c r="I71" i="15"/>
  <c r="H71" i="15"/>
  <c r="C71" i="15"/>
  <c r="P71" i="13"/>
  <c r="O71" i="13"/>
  <c r="N71" i="13"/>
  <c r="M71" i="13"/>
  <c r="L71" i="13"/>
  <c r="K71" i="13"/>
  <c r="J71" i="13"/>
  <c r="I71" i="13"/>
  <c r="H71" i="13"/>
  <c r="C71" i="13"/>
  <c r="G71" i="10"/>
  <c r="H71" i="10"/>
  <c r="I71" i="10"/>
  <c r="J71" i="10"/>
  <c r="K71" i="10"/>
  <c r="L71" i="10"/>
  <c r="M71" i="10"/>
  <c r="N71" i="10"/>
  <c r="O71" i="10"/>
  <c r="P71" i="10"/>
  <c r="C14" i="16" l="1"/>
  <c r="C20" i="16"/>
  <c r="P14" i="18" l="1"/>
  <c r="O14" i="18"/>
  <c r="N14" i="18"/>
  <c r="M14" i="18"/>
  <c r="L14" i="18"/>
  <c r="K14" i="18"/>
  <c r="J14" i="18"/>
  <c r="I14" i="18"/>
  <c r="H14" i="18"/>
  <c r="G14" i="18"/>
  <c r="C14" i="18"/>
  <c r="P14" i="17"/>
  <c r="O14" i="17"/>
  <c r="N14" i="17"/>
  <c r="M14" i="17"/>
  <c r="L14" i="17"/>
  <c r="K14" i="17"/>
  <c r="J14" i="17"/>
  <c r="I14" i="17"/>
  <c r="H14" i="17"/>
  <c r="G14" i="17"/>
  <c r="P14" i="16"/>
  <c r="O14" i="16"/>
  <c r="N14" i="16"/>
  <c r="M14" i="16"/>
  <c r="L14" i="16"/>
  <c r="K14" i="16"/>
  <c r="J14" i="16"/>
  <c r="I14" i="16"/>
  <c r="H14" i="16"/>
  <c r="G14" i="16"/>
  <c r="P14" i="15"/>
  <c r="O14" i="15"/>
  <c r="N14" i="15"/>
  <c r="M14" i="15"/>
  <c r="L14" i="15"/>
  <c r="K14" i="15"/>
  <c r="J14" i="15"/>
  <c r="I14" i="15"/>
  <c r="H14" i="15"/>
  <c r="C14" i="15"/>
  <c r="P14" i="13"/>
  <c r="O14" i="13"/>
  <c r="N14" i="13"/>
  <c r="M14" i="13"/>
  <c r="L14" i="13"/>
  <c r="K14" i="13"/>
  <c r="J14" i="13"/>
  <c r="I14" i="13"/>
  <c r="H14" i="13"/>
  <c r="G14" i="13"/>
  <c r="C14" i="13"/>
  <c r="P14" i="14"/>
  <c r="O14" i="14"/>
  <c r="N14" i="14"/>
  <c r="M14" i="14"/>
  <c r="L14" i="14"/>
  <c r="K14" i="14"/>
  <c r="J14" i="14"/>
  <c r="I14" i="14"/>
  <c r="H14" i="14"/>
  <c r="G14" i="14"/>
  <c r="C14" i="14"/>
  <c r="P14" i="10"/>
  <c r="O14" i="10"/>
  <c r="N14" i="10"/>
  <c r="M14" i="10"/>
  <c r="L14" i="10"/>
  <c r="K14" i="10"/>
  <c r="J14" i="10"/>
  <c r="I14" i="10"/>
  <c r="H14" i="10"/>
  <c r="G14" i="10"/>
  <c r="H14" i="2"/>
  <c r="I14" i="2"/>
  <c r="J14" i="2"/>
  <c r="K14" i="2"/>
  <c r="L14" i="2"/>
  <c r="M14" i="2"/>
  <c r="N14" i="2"/>
  <c r="O14" i="2"/>
  <c r="P14" i="2"/>
  <c r="C14" i="2"/>
  <c r="I61" i="2"/>
  <c r="P34" i="18"/>
  <c r="P49" i="18" s="1"/>
  <c r="O34" i="18"/>
  <c r="O49" i="18" s="1"/>
  <c r="N34" i="18"/>
  <c r="N49" i="18" s="1"/>
  <c r="M34" i="18"/>
  <c r="M49" i="18" s="1"/>
  <c r="L34" i="18"/>
  <c r="L49" i="18" s="1"/>
  <c r="K34" i="18"/>
  <c r="K49" i="18" s="1"/>
  <c r="J34" i="18"/>
  <c r="J49" i="18" s="1"/>
  <c r="I34" i="18"/>
  <c r="I49" i="18" s="1"/>
  <c r="H34" i="18"/>
  <c r="H49" i="18" s="1"/>
  <c r="G34" i="18"/>
  <c r="G49" i="18" s="1"/>
  <c r="P33" i="18"/>
  <c r="P48" i="18" s="1"/>
  <c r="O33" i="18"/>
  <c r="O48" i="18" s="1"/>
  <c r="N33" i="18"/>
  <c r="N48" i="18" s="1"/>
  <c r="M33" i="18"/>
  <c r="M48" i="18" s="1"/>
  <c r="L33" i="18"/>
  <c r="L48" i="18" s="1"/>
  <c r="K33" i="18"/>
  <c r="K48" i="18" s="1"/>
  <c r="J33" i="18"/>
  <c r="J48" i="18" s="1"/>
  <c r="I33" i="18"/>
  <c r="I48" i="18" s="1"/>
  <c r="H33" i="18"/>
  <c r="H48" i="18" s="1"/>
  <c r="G33" i="18"/>
  <c r="G48" i="18" s="1"/>
  <c r="P34" i="17"/>
  <c r="P49" i="17" s="1"/>
  <c r="O34" i="17"/>
  <c r="O49" i="17" s="1"/>
  <c r="N34" i="17"/>
  <c r="N49" i="17" s="1"/>
  <c r="M34" i="17"/>
  <c r="M49" i="17" s="1"/>
  <c r="L34" i="17"/>
  <c r="L49" i="17" s="1"/>
  <c r="K34" i="17"/>
  <c r="J34" i="17"/>
  <c r="J49" i="17" s="1"/>
  <c r="I34" i="17"/>
  <c r="I49" i="17" s="1"/>
  <c r="H34" i="17"/>
  <c r="H49" i="17" s="1"/>
  <c r="G34" i="17"/>
  <c r="G49" i="17" s="1"/>
  <c r="P33" i="17"/>
  <c r="P48" i="17" s="1"/>
  <c r="O33" i="17"/>
  <c r="O48" i="17" s="1"/>
  <c r="N33" i="17"/>
  <c r="N48" i="17" s="1"/>
  <c r="M33" i="17"/>
  <c r="M48" i="17" s="1"/>
  <c r="L33" i="17"/>
  <c r="L48" i="17" s="1"/>
  <c r="K33" i="17"/>
  <c r="K48" i="17" s="1"/>
  <c r="J33" i="17"/>
  <c r="J48" i="17" s="1"/>
  <c r="I33" i="17"/>
  <c r="I48" i="17" s="1"/>
  <c r="H33" i="17"/>
  <c r="G33" i="17"/>
  <c r="P34" i="16"/>
  <c r="P49" i="16" s="1"/>
  <c r="O34" i="16"/>
  <c r="O49" i="16" s="1"/>
  <c r="N34" i="16"/>
  <c r="N49" i="16" s="1"/>
  <c r="M34" i="16"/>
  <c r="M49" i="16" s="1"/>
  <c r="L34" i="16"/>
  <c r="L49" i="16" s="1"/>
  <c r="K34" i="16"/>
  <c r="K49" i="16" s="1"/>
  <c r="J34" i="16"/>
  <c r="I34" i="16"/>
  <c r="I49" i="16" s="1"/>
  <c r="H34" i="16"/>
  <c r="H49" i="16" s="1"/>
  <c r="G34" i="16"/>
  <c r="P33" i="16"/>
  <c r="P48" i="16" s="1"/>
  <c r="O33" i="16"/>
  <c r="O48" i="16" s="1"/>
  <c r="N33" i="16"/>
  <c r="N48" i="16" s="1"/>
  <c r="M33" i="16"/>
  <c r="M48" i="16" s="1"/>
  <c r="L33" i="16"/>
  <c r="K33" i="16"/>
  <c r="J33" i="16"/>
  <c r="J48" i="16" s="1"/>
  <c r="I33" i="16"/>
  <c r="I48" i="16" s="1"/>
  <c r="H33" i="16"/>
  <c r="H48" i="16" s="1"/>
  <c r="G33" i="16"/>
  <c r="G48" i="16" s="1"/>
  <c r="P34" i="15"/>
  <c r="P49" i="15" s="1"/>
  <c r="O34" i="15"/>
  <c r="O49" i="15" s="1"/>
  <c r="N34" i="15"/>
  <c r="N49" i="15" s="1"/>
  <c r="M34" i="15"/>
  <c r="M49" i="15" s="1"/>
  <c r="L34" i="15"/>
  <c r="L49" i="15" s="1"/>
  <c r="K34" i="15"/>
  <c r="K49" i="15" s="1"/>
  <c r="J34" i="15"/>
  <c r="J49" i="15" s="1"/>
  <c r="I34" i="15"/>
  <c r="H34" i="15"/>
  <c r="H49" i="15" s="1"/>
  <c r="G34" i="15"/>
  <c r="G49" i="15" s="1"/>
  <c r="P33" i="15"/>
  <c r="O33" i="15"/>
  <c r="N33" i="15"/>
  <c r="N48" i="15" s="1"/>
  <c r="M33" i="15"/>
  <c r="M48" i="15" s="1"/>
  <c r="L33" i="15"/>
  <c r="L48" i="15" s="1"/>
  <c r="K33" i="15"/>
  <c r="K48" i="15" s="1"/>
  <c r="J33" i="15"/>
  <c r="J48" i="15" s="1"/>
  <c r="I33" i="15"/>
  <c r="I48" i="15" s="1"/>
  <c r="H33" i="15"/>
  <c r="H48" i="15" s="1"/>
  <c r="G33" i="15"/>
  <c r="G48" i="15" s="1"/>
  <c r="P34" i="13"/>
  <c r="P49" i="13" s="1"/>
  <c r="O34" i="13"/>
  <c r="O49" i="13" s="1"/>
  <c r="N34" i="13"/>
  <c r="N49" i="13" s="1"/>
  <c r="M34" i="13"/>
  <c r="M49" i="13" s="1"/>
  <c r="L34" i="13"/>
  <c r="L49" i="13" s="1"/>
  <c r="K34" i="13"/>
  <c r="K49" i="13" s="1"/>
  <c r="J34" i="13"/>
  <c r="J49" i="13" s="1"/>
  <c r="I34" i="13"/>
  <c r="I49" i="13" s="1"/>
  <c r="H34" i="13"/>
  <c r="H49" i="13" s="1"/>
  <c r="G34" i="13"/>
  <c r="G49" i="13" s="1"/>
  <c r="P33" i="13"/>
  <c r="P48" i="13" s="1"/>
  <c r="O33" i="13"/>
  <c r="O48" i="13" s="1"/>
  <c r="N33" i="13"/>
  <c r="N48" i="13" s="1"/>
  <c r="M33" i="13"/>
  <c r="M48" i="13" s="1"/>
  <c r="L33" i="13"/>
  <c r="L48" i="13" s="1"/>
  <c r="K33" i="13"/>
  <c r="K48" i="13" s="1"/>
  <c r="J33" i="13"/>
  <c r="J48" i="13" s="1"/>
  <c r="I33" i="13"/>
  <c r="I48" i="13" s="1"/>
  <c r="H33" i="13"/>
  <c r="H48" i="13" s="1"/>
  <c r="G33" i="13"/>
  <c r="G48" i="13" s="1"/>
  <c r="P34" i="14"/>
  <c r="P49" i="14" s="1"/>
  <c r="O34" i="14"/>
  <c r="O49" i="14" s="1"/>
  <c r="N34" i="14"/>
  <c r="N49" i="14" s="1"/>
  <c r="M34" i="14"/>
  <c r="M49" i="14" s="1"/>
  <c r="L34" i="14"/>
  <c r="L49" i="14" s="1"/>
  <c r="K34" i="14"/>
  <c r="K49" i="14" s="1"/>
  <c r="J34" i="14"/>
  <c r="J49" i="14" s="1"/>
  <c r="I34" i="14"/>
  <c r="I49" i="14" s="1"/>
  <c r="H34" i="14"/>
  <c r="H49" i="14" s="1"/>
  <c r="G34" i="14"/>
  <c r="G49" i="14" s="1"/>
  <c r="P33" i="14"/>
  <c r="P48" i="14" s="1"/>
  <c r="O33" i="14"/>
  <c r="O48" i="14" s="1"/>
  <c r="N33" i="14"/>
  <c r="N48" i="14" s="1"/>
  <c r="M33" i="14"/>
  <c r="M48" i="14" s="1"/>
  <c r="L33" i="14"/>
  <c r="L48" i="14" s="1"/>
  <c r="K33" i="14"/>
  <c r="K48" i="14" s="1"/>
  <c r="J33" i="14"/>
  <c r="J48" i="14" s="1"/>
  <c r="I33" i="14"/>
  <c r="I48" i="14" s="1"/>
  <c r="H33" i="14"/>
  <c r="G33" i="14"/>
  <c r="P34" i="10"/>
  <c r="P49" i="10" s="1"/>
  <c r="O34" i="10"/>
  <c r="N34" i="10"/>
  <c r="M34" i="10"/>
  <c r="M49" i="10" s="1"/>
  <c r="L34" i="10"/>
  <c r="L49" i="10" s="1"/>
  <c r="K34" i="10"/>
  <c r="K49" i="10" s="1"/>
  <c r="J34" i="10"/>
  <c r="I34" i="10"/>
  <c r="I49" i="10" s="1"/>
  <c r="H34" i="10"/>
  <c r="H49" i="10" s="1"/>
  <c r="G34" i="10"/>
  <c r="P33" i="10"/>
  <c r="P48" i="10" s="1"/>
  <c r="O33" i="10"/>
  <c r="O48" i="10" s="1"/>
  <c r="N33" i="10"/>
  <c r="N48" i="10" s="1"/>
  <c r="M33" i="10"/>
  <c r="M48" i="10" s="1"/>
  <c r="L33" i="10"/>
  <c r="K33" i="10"/>
  <c r="J33" i="10"/>
  <c r="J48" i="10" s="1"/>
  <c r="I33" i="10"/>
  <c r="I48" i="10" s="1"/>
  <c r="H33" i="10"/>
  <c r="H48" i="10" s="1"/>
  <c r="G33" i="10"/>
  <c r="G48" i="10" s="1"/>
  <c r="N61" i="2"/>
  <c r="N49" i="10" l="1"/>
  <c r="N61" i="10" s="1"/>
  <c r="G49" i="16"/>
  <c r="G61" i="16" s="1"/>
  <c r="G61" i="10"/>
  <c r="G49" i="10"/>
  <c r="O48" i="15"/>
  <c r="O60" i="15" s="1"/>
  <c r="K48" i="16"/>
  <c r="K72" i="16" s="1"/>
  <c r="G48" i="17"/>
  <c r="G72" i="17" s="1"/>
  <c r="O61" i="10"/>
  <c r="O49" i="10"/>
  <c r="K48" i="10"/>
  <c r="K60" i="10" s="1"/>
  <c r="G48" i="14"/>
  <c r="G72" i="14" s="1"/>
  <c r="L48" i="10"/>
  <c r="L72" i="10" s="1"/>
  <c r="J61" i="10"/>
  <c r="J49" i="10"/>
  <c r="H48" i="14"/>
  <c r="H72" i="14" s="1"/>
  <c r="P48" i="15"/>
  <c r="P72" i="15" s="1"/>
  <c r="L48" i="16"/>
  <c r="L72" i="16" s="1"/>
  <c r="J61" i="16"/>
  <c r="J49" i="16"/>
  <c r="H48" i="17"/>
  <c r="H72" i="17" s="1"/>
  <c r="I61" i="17"/>
  <c r="I61" i="13"/>
  <c r="K49" i="17"/>
  <c r="K61" i="17" s="1"/>
  <c r="I61" i="15"/>
  <c r="I49" i="15"/>
  <c r="M60" i="17"/>
  <c r="M72" i="17"/>
  <c r="I60" i="15"/>
  <c r="I72" i="15"/>
  <c r="O60" i="13"/>
  <c r="O72" i="13"/>
  <c r="I60" i="18"/>
  <c r="I72" i="18"/>
  <c r="P60" i="13"/>
  <c r="P72" i="13"/>
  <c r="L60" i="17"/>
  <c r="L72" i="17"/>
  <c r="N60" i="10"/>
  <c r="N72" i="10"/>
  <c r="J60" i="14"/>
  <c r="J72" i="14"/>
  <c r="N60" i="13"/>
  <c r="N72" i="13"/>
  <c r="J60" i="15"/>
  <c r="J72" i="15"/>
  <c r="N60" i="16"/>
  <c r="N72" i="16"/>
  <c r="J60" i="17"/>
  <c r="J72" i="17"/>
  <c r="N60" i="18"/>
  <c r="N72" i="18"/>
  <c r="G60" i="10"/>
  <c r="G72" i="10"/>
  <c r="O60" i="10"/>
  <c r="O72" i="10"/>
  <c r="K60" i="14"/>
  <c r="K72" i="14"/>
  <c r="G60" i="13"/>
  <c r="G72" i="13"/>
  <c r="K60" i="15"/>
  <c r="K72" i="15"/>
  <c r="G60" i="16"/>
  <c r="G72" i="16"/>
  <c r="O60" i="16"/>
  <c r="O72" i="16"/>
  <c r="K60" i="17"/>
  <c r="K72" i="17"/>
  <c r="G60" i="18"/>
  <c r="G72" i="18"/>
  <c r="O60" i="18"/>
  <c r="O72" i="18"/>
  <c r="J61" i="14"/>
  <c r="G60" i="14"/>
  <c r="L60" i="15"/>
  <c r="L72" i="15"/>
  <c r="H60" i="18"/>
  <c r="H72" i="18"/>
  <c r="P60" i="18"/>
  <c r="P72" i="18"/>
  <c r="I60" i="10"/>
  <c r="I72" i="10"/>
  <c r="M60" i="14"/>
  <c r="M72" i="14"/>
  <c r="I60" i="13"/>
  <c r="I72" i="13"/>
  <c r="M60" i="15"/>
  <c r="M72" i="15"/>
  <c r="I60" i="16"/>
  <c r="I72" i="16"/>
  <c r="P60" i="10"/>
  <c r="P72" i="10"/>
  <c r="J60" i="10"/>
  <c r="J72" i="10"/>
  <c r="N60" i="14"/>
  <c r="N72" i="14"/>
  <c r="J60" i="13"/>
  <c r="J72" i="13"/>
  <c r="N60" i="15"/>
  <c r="N72" i="15"/>
  <c r="J60" i="16"/>
  <c r="J72" i="16"/>
  <c r="N60" i="17"/>
  <c r="N72" i="17"/>
  <c r="J60" i="18"/>
  <c r="J72" i="18"/>
  <c r="M61" i="14"/>
  <c r="J61" i="13"/>
  <c r="M61" i="16"/>
  <c r="J61" i="17"/>
  <c r="O61" i="18"/>
  <c r="P60" i="15"/>
  <c r="H60" i="10"/>
  <c r="H72" i="10"/>
  <c r="O60" i="14"/>
  <c r="O72" i="14"/>
  <c r="K60" i="13"/>
  <c r="K72" i="13"/>
  <c r="G60" i="15"/>
  <c r="G72" i="15"/>
  <c r="O60" i="17"/>
  <c r="O72" i="17"/>
  <c r="K60" i="18"/>
  <c r="K72" i="18"/>
  <c r="M61" i="2"/>
  <c r="I61" i="10"/>
  <c r="N61" i="14"/>
  <c r="K60" i="16"/>
  <c r="H60" i="13"/>
  <c r="H72" i="13"/>
  <c r="H60" i="16"/>
  <c r="H72" i="16"/>
  <c r="P60" i="14"/>
  <c r="P72" i="14"/>
  <c r="L60" i="13"/>
  <c r="L72" i="13"/>
  <c r="H60" i="15"/>
  <c r="H72" i="15"/>
  <c r="N61" i="15"/>
  <c r="P60" i="17"/>
  <c r="P72" i="17"/>
  <c r="L60" i="18"/>
  <c r="L72" i="18"/>
  <c r="L60" i="16"/>
  <c r="L60" i="14"/>
  <c r="L72" i="14"/>
  <c r="P60" i="16"/>
  <c r="P72" i="16"/>
  <c r="M60" i="10"/>
  <c r="M72" i="10"/>
  <c r="I60" i="14"/>
  <c r="I72" i="14"/>
  <c r="M60" i="13"/>
  <c r="M72" i="13"/>
  <c r="M60" i="16"/>
  <c r="M72" i="16"/>
  <c r="I60" i="17"/>
  <c r="I72" i="17"/>
  <c r="M60" i="18"/>
  <c r="M72" i="18"/>
  <c r="M61" i="17"/>
  <c r="G60" i="17"/>
  <c r="I61" i="14"/>
  <c r="N61" i="13"/>
  <c r="I61" i="16"/>
  <c r="N61" i="17"/>
  <c r="L60" i="10"/>
  <c r="I61" i="18"/>
  <c r="K61" i="2"/>
  <c r="G61" i="2"/>
  <c r="J61" i="2"/>
  <c r="M61" i="18"/>
  <c r="M61" i="15"/>
  <c r="N61" i="16"/>
  <c r="O61" i="16"/>
  <c r="J61" i="15"/>
  <c r="M61" i="13"/>
  <c r="M61" i="10"/>
  <c r="K61" i="13"/>
  <c r="L61" i="13"/>
  <c r="H61" i="18"/>
  <c r="K61" i="10"/>
  <c r="H61" i="14"/>
  <c r="P61" i="14"/>
  <c r="L61" i="17"/>
  <c r="L61" i="2"/>
  <c r="G61" i="14"/>
  <c r="O61" i="14"/>
  <c r="P61" i="18"/>
  <c r="L61" i="10"/>
  <c r="K61" i="15"/>
  <c r="H61" i="16"/>
  <c r="P61" i="16"/>
  <c r="J61" i="18"/>
  <c r="H61" i="15"/>
  <c r="G61" i="18"/>
  <c r="P61" i="2"/>
  <c r="H61" i="2"/>
  <c r="G61" i="13"/>
  <c r="O61" i="13"/>
  <c r="L61" i="15"/>
  <c r="K61" i="18"/>
  <c r="P61" i="15"/>
  <c r="O61" i="2"/>
  <c r="K61" i="14"/>
  <c r="H61" i="13"/>
  <c r="P61" i="13"/>
  <c r="G61" i="17"/>
  <c r="O61" i="17"/>
  <c r="L61" i="18"/>
  <c r="L61" i="14"/>
  <c r="K61" i="16"/>
  <c r="H61" i="17"/>
  <c r="P61" i="17"/>
  <c r="H61" i="10"/>
  <c r="P61" i="10"/>
  <c r="G61" i="15"/>
  <c r="O61" i="15"/>
  <c r="L61" i="16"/>
  <c r="N61" i="18"/>
  <c r="C20" i="18"/>
  <c r="C20" i="17"/>
  <c r="C20" i="15"/>
  <c r="C20" i="13"/>
  <c r="K72" i="10" l="1"/>
  <c r="H60" i="17"/>
  <c r="H60" i="14"/>
  <c r="O72" i="15"/>
  <c r="P66" i="14"/>
  <c r="P66" i="13"/>
  <c r="P66" i="15"/>
  <c r="P66" i="16"/>
  <c r="P66" i="17"/>
  <c r="P66" i="18"/>
  <c r="P66" i="10"/>
  <c r="P66" i="2"/>
  <c r="P54" i="18"/>
  <c r="P55" i="18"/>
  <c r="P56" i="18"/>
  <c r="P57" i="18"/>
  <c r="P58" i="18"/>
  <c r="P59" i="18"/>
  <c r="P54" i="17"/>
  <c r="P55" i="17"/>
  <c r="P56" i="17"/>
  <c r="P57" i="17"/>
  <c r="P58" i="17"/>
  <c r="P59" i="17"/>
  <c r="P54" i="16"/>
  <c r="P55" i="16"/>
  <c r="P56" i="16"/>
  <c r="P57" i="16"/>
  <c r="P58" i="16"/>
  <c r="P59" i="16"/>
  <c r="P54" i="15"/>
  <c r="P55" i="15"/>
  <c r="P56" i="15"/>
  <c r="P57" i="15"/>
  <c r="P58" i="15"/>
  <c r="P59" i="15"/>
  <c r="P54" i="13"/>
  <c r="P55" i="13"/>
  <c r="P56" i="13"/>
  <c r="P57" i="13"/>
  <c r="P58" i="13"/>
  <c r="P59" i="13"/>
  <c r="P54" i="14"/>
  <c r="P55" i="14"/>
  <c r="P56" i="14"/>
  <c r="P57" i="14"/>
  <c r="P58" i="14"/>
  <c r="P59" i="14"/>
  <c r="P58" i="10"/>
  <c r="P54" i="10"/>
  <c r="P55" i="10"/>
  <c r="P56" i="10"/>
  <c r="P57" i="10"/>
  <c r="P59" i="10"/>
  <c r="G54" i="2" l="1"/>
  <c r="H54" i="2"/>
  <c r="I54" i="2"/>
  <c r="J54" i="2"/>
  <c r="K54" i="2"/>
  <c r="L54" i="2"/>
  <c r="M54" i="2"/>
  <c r="N54" i="2"/>
  <c r="O54" i="2"/>
  <c r="P54" i="2"/>
  <c r="G55" i="2"/>
  <c r="H55" i="2"/>
  <c r="I55" i="2"/>
  <c r="J55" i="2"/>
  <c r="K55" i="2"/>
  <c r="L55" i="2"/>
  <c r="M55" i="2"/>
  <c r="N55" i="2"/>
  <c r="O55" i="2"/>
  <c r="P55" i="2"/>
  <c r="G56" i="2"/>
  <c r="H56" i="2"/>
  <c r="I56" i="2"/>
  <c r="J56" i="2"/>
  <c r="K56" i="2"/>
  <c r="L56" i="2"/>
  <c r="M56" i="2"/>
  <c r="N56" i="2"/>
  <c r="O56" i="2"/>
  <c r="P56" i="2"/>
  <c r="G57" i="2"/>
  <c r="H57" i="2"/>
  <c r="I57" i="2"/>
  <c r="J57" i="2"/>
  <c r="K57" i="2"/>
  <c r="L57" i="2"/>
  <c r="M57" i="2"/>
  <c r="N57" i="2"/>
  <c r="O57" i="2"/>
  <c r="P57" i="2"/>
  <c r="G58" i="2"/>
  <c r="H58" i="2"/>
  <c r="I58" i="2"/>
  <c r="J58" i="2"/>
  <c r="K58" i="2"/>
  <c r="L58" i="2"/>
  <c r="M58" i="2"/>
  <c r="N58" i="2"/>
  <c r="O58" i="2"/>
  <c r="P58" i="2"/>
  <c r="G59" i="2"/>
  <c r="H59" i="2"/>
  <c r="I59" i="2"/>
  <c r="J59" i="2"/>
  <c r="K59" i="2"/>
  <c r="L59" i="2"/>
  <c r="M59" i="2"/>
  <c r="N59" i="2"/>
  <c r="O59" i="2"/>
  <c r="P59" i="2"/>
  <c r="P20" i="14" l="1"/>
  <c r="P67" i="14" s="1"/>
  <c r="O20" i="14"/>
  <c r="O67" i="14" s="1"/>
  <c r="N20" i="14"/>
  <c r="N67" i="14" s="1"/>
  <c r="M20" i="14"/>
  <c r="M67" i="14" s="1"/>
  <c r="L20" i="14"/>
  <c r="L67" i="14" s="1"/>
  <c r="K20" i="14"/>
  <c r="K67" i="14" s="1"/>
  <c r="J20" i="14"/>
  <c r="J67" i="14" s="1"/>
  <c r="I20" i="14"/>
  <c r="I67" i="14" s="1"/>
  <c r="H20" i="14"/>
  <c r="H67" i="14" s="1"/>
  <c r="G20" i="14"/>
  <c r="G67" i="14" s="1"/>
  <c r="P20" i="2"/>
  <c r="P67" i="2" s="1"/>
  <c r="O20" i="2"/>
  <c r="O67" i="2" s="1"/>
  <c r="N20" i="2"/>
  <c r="N67" i="2" s="1"/>
  <c r="M20" i="2"/>
  <c r="M67" i="2" s="1"/>
  <c r="L20" i="2"/>
  <c r="L67" i="2" s="1"/>
  <c r="K20" i="2"/>
  <c r="K67" i="2" s="1"/>
  <c r="J20" i="2"/>
  <c r="J67" i="2" s="1"/>
  <c r="I20" i="2"/>
  <c r="I67" i="2" s="1"/>
  <c r="H20" i="2"/>
  <c r="H67" i="2" s="1"/>
  <c r="G20" i="2"/>
  <c r="G67" i="2" s="1"/>
  <c r="P20" i="16"/>
  <c r="P67" i="16" s="1"/>
  <c r="O20" i="16"/>
  <c r="O67" i="16" s="1"/>
  <c r="N20" i="16"/>
  <c r="N67" i="16" s="1"/>
  <c r="M20" i="16"/>
  <c r="M67" i="16" s="1"/>
  <c r="L20" i="16"/>
  <c r="L67" i="16" s="1"/>
  <c r="K20" i="16"/>
  <c r="K67" i="16" s="1"/>
  <c r="J20" i="16"/>
  <c r="J67" i="16" s="1"/>
  <c r="I20" i="16"/>
  <c r="I67" i="16" s="1"/>
  <c r="H20" i="16"/>
  <c r="H67" i="16" s="1"/>
  <c r="G20" i="16"/>
  <c r="G67" i="16" s="1"/>
  <c r="P20" i="18"/>
  <c r="P67" i="18" s="1"/>
  <c r="O20" i="18"/>
  <c r="O67" i="18" s="1"/>
  <c r="N20" i="18"/>
  <c r="N67" i="18" s="1"/>
  <c r="M20" i="18"/>
  <c r="M67" i="18" s="1"/>
  <c r="L20" i="18"/>
  <c r="L67" i="18" s="1"/>
  <c r="K20" i="18"/>
  <c r="K67" i="18" s="1"/>
  <c r="J20" i="18"/>
  <c r="J67" i="18" s="1"/>
  <c r="I20" i="18"/>
  <c r="I67" i="18" s="1"/>
  <c r="H20" i="18"/>
  <c r="H67" i="18" s="1"/>
  <c r="G20" i="18"/>
  <c r="G67" i="18" s="1"/>
  <c r="P20" i="15"/>
  <c r="P67" i="15" s="1"/>
  <c r="O20" i="15"/>
  <c r="O67" i="15" s="1"/>
  <c r="N20" i="15"/>
  <c r="N67" i="15" s="1"/>
  <c r="M20" i="15"/>
  <c r="M67" i="15" s="1"/>
  <c r="L20" i="15"/>
  <c r="L67" i="15" s="1"/>
  <c r="K20" i="15"/>
  <c r="K67" i="15" s="1"/>
  <c r="J20" i="15"/>
  <c r="J67" i="15" s="1"/>
  <c r="I20" i="15"/>
  <c r="I67" i="15" s="1"/>
  <c r="H20" i="15"/>
  <c r="H67" i="15" s="1"/>
  <c r="G20" i="15"/>
  <c r="G67" i="15" s="1"/>
  <c r="P20" i="17"/>
  <c r="P67" i="17" s="1"/>
  <c r="O20" i="17"/>
  <c r="O67" i="17" s="1"/>
  <c r="N20" i="17"/>
  <c r="N67" i="17" s="1"/>
  <c r="M20" i="17"/>
  <c r="M67" i="17" s="1"/>
  <c r="L20" i="17"/>
  <c r="L67" i="17" s="1"/>
  <c r="K20" i="17"/>
  <c r="K67" i="17" s="1"/>
  <c r="J20" i="17"/>
  <c r="J67" i="17" s="1"/>
  <c r="I20" i="17"/>
  <c r="I67" i="17" s="1"/>
  <c r="H20" i="17"/>
  <c r="H67" i="17" s="1"/>
  <c r="G20" i="17"/>
  <c r="G67" i="17" s="1"/>
  <c r="H20" i="13"/>
  <c r="H67" i="13" s="1"/>
  <c r="I20" i="13"/>
  <c r="I67" i="13" s="1"/>
  <c r="J20" i="13"/>
  <c r="J67" i="13" s="1"/>
  <c r="K20" i="13"/>
  <c r="K67" i="13" s="1"/>
  <c r="L20" i="13"/>
  <c r="L67" i="13" s="1"/>
  <c r="M20" i="13"/>
  <c r="M67" i="13" s="1"/>
  <c r="N20" i="13"/>
  <c r="N67" i="13" s="1"/>
  <c r="O20" i="13"/>
  <c r="O67" i="13" s="1"/>
  <c r="P20" i="13"/>
  <c r="P67" i="13" s="1"/>
  <c r="G20" i="13"/>
  <c r="G67" i="13" s="1"/>
  <c r="H20" i="10"/>
  <c r="H67" i="10" s="1"/>
  <c r="I20" i="10"/>
  <c r="I67" i="10" s="1"/>
  <c r="J20" i="10"/>
  <c r="J67" i="10" s="1"/>
  <c r="K20" i="10"/>
  <c r="K67" i="10" s="1"/>
  <c r="L20" i="10"/>
  <c r="L67" i="10" s="1"/>
  <c r="M20" i="10"/>
  <c r="M67" i="10" s="1"/>
  <c r="N20" i="10"/>
  <c r="N67" i="10" s="1"/>
  <c r="O20" i="10"/>
  <c r="O67" i="10" s="1"/>
  <c r="P20" i="10"/>
  <c r="P67" i="10" s="1"/>
  <c r="G20" i="10"/>
  <c r="G67" i="10" s="1"/>
  <c r="O66" i="10" l="1"/>
  <c r="G66" i="10"/>
  <c r="G66" i="13" l="1"/>
  <c r="G57" i="10" l="1"/>
  <c r="C9" i="14"/>
  <c r="C6" i="14"/>
  <c r="C20" i="14" s="1"/>
  <c r="G54" i="18"/>
  <c r="H54" i="18"/>
  <c r="I54" i="18"/>
  <c r="J54" i="18"/>
  <c r="K54" i="18"/>
  <c r="L54" i="18"/>
  <c r="M54" i="18"/>
  <c r="N54" i="18"/>
  <c r="G55" i="18"/>
  <c r="H55" i="18"/>
  <c r="I55" i="18"/>
  <c r="J55" i="18"/>
  <c r="K55" i="18"/>
  <c r="L55" i="18"/>
  <c r="M55" i="18"/>
  <c r="N55" i="18"/>
  <c r="G56" i="18"/>
  <c r="H56" i="18"/>
  <c r="J56" i="18"/>
  <c r="K56" i="18"/>
  <c r="L56" i="18"/>
  <c r="M56" i="18"/>
  <c r="N56" i="18"/>
  <c r="O56" i="18"/>
  <c r="G57" i="18"/>
  <c r="H57" i="18"/>
  <c r="I57" i="18"/>
  <c r="J57" i="18"/>
  <c r="K57" i="18"/>
  <c r="L57" i="18"/>
  <c r="M57" i="18"/>
  <c r="N57" i="18"/>
  <c r="O66" i="18"/>
  <c r="N66" i="18"/>
  <c r="M66" i="18"/>
  <c r="L66" i="18"/>
  <c r="K66" i="18"/>
  <c r="J66" i="18"/>
  <c r="I66" i="18"/>
  <c r="H66" i="18"/>
  <c r="G66" i="18"/>
  <c r="O59" i="18"/>
  <c r="N59" i="18"/>
  <c r="M59" i="18"/>
  <c r="L59" i="18"/>
  <c r="K59" i="18"/>
  <c r="J59" i="18"/>
  <c r="I59" i="18"/>
  <c r="H59" i="18"/>
  <c r="G59" i="18"/>
  <c r="O58" i="18"/>
  <c r="N58" i="18"/>
  <c r="M58" i="18"/>
  <c r="L58" i="18"/>
  <c r="K58" i="18"/>
  <c r="J58" i="18"/>
  <c r="I58" i="18"/>
  <c r="H58" i="18"/>
  <c r="G58" i="18"/>
  <c r="O66" i="17"/>
  <c r="N66" i="17"/>
  <c r="M66" i="17"/>
  <c r="L66" i="17"/>
  <c r="K66" i="17"/>
  <c r="J66" i="17"/>
  <c r="I66" i="17"/>
  <c r="H66" i="17"/>
  <c r="G66" i="17"/>
  <c r="O59" i="17"/>
  <c r="N59" i="17"/>
  <c r="M59" i="17"/>
  <c r="L59" i="17"/>
  <c r="K59" i="17"/>
  <c r="J59" i="17"/>
  <c r="I59" i="17"/>
  <c r="H59" i="17"/>
  <c r="G59" i="17"/>
  <c r="O58" i="17"/>
  <c r="N58" i="17"/>
  <c r="M58" i="17"/>
  <c r="L58" i="17"/>
  <c r="K58" i="17"/>
  <c r="J58" i="17"/>
  <c r="I58" i="17"/>
  <c r="H58" i="17"/>
  <c r="G58" i="17"/>
  <c r="O57" i="17"/>
  <c r="N57" i="17"/>
  <c r="M57" i="17"/>
  <c r="L57" i="17"/>
  <c r="K57" i="17"/>
  <c r="J57" i="17"/>
  <c r="I57" i="17"/>
  <c r="H57" i="17"/>
  <c r="G57" i="17"/>
  <c r="O56" i="17"/>
  <c r="N56" i="17"/>
  <c r="M56" i="17"/>
  <c r="L56" i="17"/>
  <c r="J56" i="17"/>
  <c r="I56" i="17"/>
  <c r="H56" i="17"/>
  <c r="G56" i="17"/>
  <c r="O55" i="17"/>
  <c r="N55" i="17"/>
  <c r="M55" i="17"/>
  <c r="L55" i="17"/>
  <c r="K55" i="17"/>
  <c r="J55" i="17"/>
  <c r="I55" i="17"/>
  <c r="H55" i="17"/>
  <c r="G55" i="17"/>
  <c r="O54" i="17"/>
  <c r="N54" i="17"/>
  <c r="M54" i="17"/>
  <c r="L54" i="17"/>
  <c r="K54" i="17"/>
  <c r="J54" i="17"/>
  <c r="I54" i="17"/>
  <c r="H54" i="17"/>
  <c r="G54" i="17"/>
  <c r="O66" i="16"/>
  <c r="N66" i="16"/>
  <c r="M66" i="16"/>
  <c r="L66" i="16"/>
  <c r="K66" i="16"/>
  <c r="J66" i="16"/>
  <c r="I66" i="16"/>
  <c r="H66" i="16"/>
  <c r="G66" i="16"/>
  <c r="N59" i="16"/>
  <c r="M59" i="16"/>
  <c r="L59" i="16"/>
  <c r="K59" i="16"/>
  <c r="J59" i="16"/>
  <c r="I59" i="16"/>
  <c r="H59" i="16"/>
  <c r="G59" i="16"/>
  <c r="N58" i="16"/>
  <c r="M58" i="16"/>
  <c r="L58" i="16"/>
  <c r="K58" i="16"/>
  <c r="J58" i="16"/>
  <c r="I58" i="16"/>
  <c r="H58" i="16"/>
  <c r="G58" i="16"/>
  <c r="N57" i="16"/>
  <c r="M57" i="16"/>
  <c r="L57" i="16"/>
  <c r="K57" i="16"/>
  <c r="J57" i="16"/>
  <c r="I57" i="16"/>
  <c r="H57" i="16"/>
  <c r="G57" i="16"/>
  <c r="N56" i="16"/>
  <c r="M56" i="16"/>
  <c r="K56" i="16"/>
  <c r="J56" i="16"/>
  <c r="I56" i="16"/>
  <c r="G56" i="16"/>
  <c r="N55" i="16"/>
  <c r="M55" i="16"/>
  <c r="L55" i="16"/>
  <c r="K55" i="16"/>
  <c r="J55" i="16"/>
  <c r="I55" i="16"/>
  <c r="H55" i="16"/>
  <c r="G55" i="16"/>
  <c r="N54" i="16"/>
  <c r="M54" i="16"/>
  <c r="L54" i="16"/>
  <c r="K54" i="16"/>
  <c r="J54" i="16"/>
  <c r="I54" i="16"/>
  <c r="H54" i="16"/>
  <c r="G54" i="16"/>
  <c r="O66" i="15"/>
  <c r="N66" i="15"/>
  <c r="M66" i="15"/>
  <c r="L66" i="15"/>
  <c r="K66" i="15"/>
  <c r="J66" i="15"/>
  <c r="I66" i="15"/>
  <c r="H66" i="15"/>
  <c r="G66" i="15"/>
  <c r="O59" i="15"/>
  <c r="N59" i="15"/>
  <c r="M59" i="15"/>
  <c r="L59" i="15"/>
  <c r="K59" i="15"/>
  <c r="J59" i="15"/>
  <c r="I59" i="15"/>
  <c r="H59" i="15"/>
  <c r="G59" i="15"/>
  <c r="O58" i="15"/>
  <c r="N58" i="15"/>
  <c r="M58" i="15"/>
  <c r="L58" i="15"/>
  <c r="K58" i="15"/>
  <c r="J58" i="15"/>
  <c r="I58" i="15"/>
  <c r="H58" i="15"/>
  <c r="G58" i="15"/>
  <c r="O57" i="15"/>
  <c r="N57" i="15"/>
  <c r="M57" i="15"/>
  <c r="L57" i="15"/>
  <c r="K57" i="15"/>
  <c r="J57" i="15"/>
  <c r="I57" i="15"/>
  <c r="H57" i="15"/>
  <c r="G57" i="15"/>
  <c r="O56" i="15"/>
  <c r="N56" i="15"/>
  <c r="M56" i="15"/>
  <c r="J56" i="15"/>
  <c r="G56" i="15"/>
  <c r="O55" i="15"/>
  <c r="N55" i="15"/>
  <c r="M55" i="15"/>
  <c r="L55" i="15"/>
  <c r="K55" i="15"/>
  <c r="J55" i="15"/>
  <c r="I55" i="15"/>
  <c r="H55" i="15"/>
  <c r="G55" i="15"/>
  <c r="N54" i="15"/>
  <c r="M54" i="15"/>
  <c r="L54" i="15"/>
  <c r="K54" i="15"/>
  <c r="J54" i="15"/>
  <c r="I54" i="15"/>
  <c r="H54" i="15"/>
  <c r="G54" i="15"/>
  <c r="O66" i="14"/>
  <c r="N66" i="14"/>
  <c r="M66" i="14"/>
  <c r="L66" i="14"/>
  <c r="K66" i="14"/>
  <c r="J66" i="14"/>
  <c r="I66" i="14"/>
  <c r="H66" i="14"/>
  <c r="G66" i="14"/>
  <c r="N59" i="14"/>
  <c r="M59" i="14"/>
  <c r="L59" i="14"/>
  <c r="K59" i="14"/>
  <c r="J59" i="14"/>
  <c r="I59" i="14"/>
  <c r="H59" i="14"/>
  <c r="G59" i="14"/>
  <c r="N58" i="14"/>
  <c r="M58" i="14"/>
  <c r="L58" i="14"/>
  <c r="K58" i="14"/>
  <c r="J58" i="14"/>
  <c r="I58" i="14"/>
  <c r="H58" i="14"/>
  <c r="G58" i="14"/>
  <c r="N57" i="14"/>
  <c r="M57" i="14"/>
  <c r="L57" i="14"/>
  <c r="K57" i="14"/>
  <c r="J57" i="14"/>
  <c r="I57" i="14"/>
  <c r="H57" i="14"/>
  <c r="G57" i="14"/>
  <c r="N56" i="14"/>
  <c r="M56" i="14"/>
  <c r="L56" i="14"/>
  <c r="J56" i="14"/>
  <c r="I56" i="14"/>
  <c r="H56" i="14"/>
  <c r="N55" i="14"/>
  <c r="M55" i="14"/>
  <c r="L55" i="14"/>
  <c r="K55" i="14"/>
  <c r="J55" i="14"/>
  <c r="I55" i="14"/>
  <c r="H55" i="14"/>
  <c r="G55" i="14"/>
  <c r="N54" i="14"/>
  <c r="M54" i="14"/>
  <c r="L54" i="14"/>
  <c r="K54" i="14"/>
  <c r="J54" i="14"/>
  <c r="I54" i="14"/>
  <c r="H54" i="14"/>
  <c r="G54" i="14"/>
  <c r="C6" i="10"/>
  <c r="C7" i="10"/>
  <c r="C8" i="10"/>
  <c r="C14" i="10" s="1"/>
  <c r="C9" i="10"/>
  <c r="C10" i="10"/>
  <c r="C11" i="10"/>
  <c r="C12" i="10"/>
  <c r="C20" i="10" l="1"/>
  <c r="G56" i="14"/>
  <c r="O59" i="14"/>
  <c r="O58" i="14"/>
  <c r="O57" i="14"/>
  <c r="O56" i="14"/>
  <c r="K56" i="14"/>
  <c r="O55" i="14"/>
  <c r="O54" i="14"/>
  <c r="K56" i="15"/>
  <c r="O57" i="18"/>
  <c r="O55" i="18"/>
  <c r="I56" i="18"/>
  <c r="O54" i="18"/>
  <c r="K56" i="17"/>
  <c r="O56" i="16"/>
  <c r="O54" i="16"/>
  <c r="O57" i="16"/>
  <c r="O59" i="16"/>
  <c r="O55" i="16"/>
  <c r="O58" i="16"/>
  <c r="O54" i="15"/>
  <c r="I56" i="15"/>
  <c r="L56" i="15"/>
  <c r="H56" i="15"/>
  <c r="L56" i="16"/>
  <c r="H56" i="16"/>
  <c r="O66" i="13"/>
  <c r="N66" i="13"/>
  <c r="M66" i="13"/>
  <c r="L66" i="13"/>
  <c r="K66" i="13"/>
  <c r="J66" i="13"/>
  <c r="I66" i="13"/>
  <c r="H66" i="13"/>
  <c r="N59" i="13"/>
  <c r="M59" i="13"/>
  <c r="L59" i="13"/>
  <c r="K59" i="13"/>
  <c r="J59" i="13"/>
  <c r="I59" i="13"/>
  <c r="H59" i="13"/>
  <c r="G59" i="13"/>
  <c r="N58" i="13"/>
  <c r="M58" i="13"/>
  <c r="L58" i="13"/>
  <c r="K58" i="13"/>
  <c r="J58" i="13"/>
  <c r="I58" i="13"/>
  <c r="H58" i="13"/>
  <c r="G58" i="13"/>
  <c r="N57" i="13"/>
  <c r="M57" i="13"/>
  <c r="L57" i="13"/>
  <c r="K57" i="13"/>
  <c r="J57" i="13"/>
  <c r="I57" i="13"/>
  <c r="H57" i="13"/>
  <c r="G57" i="13"/>
  <c r="N56" i="13"/>
  <c r="K56" i="13"/>
  <c r="J56" i="13"/>
  <c r="G56" i="13"/>
  <c r="N55" i="13"/>
  <c r="M55" i="13"/>
  <c r="L55" i="13"/>
  <c r="K55" i="13"/>
  <c r="J55" i="13"/>
  <c r="I55" i="13"/>
  <c r="H55" i="13"/>
  <c r="G55" i="13"/>
  <c r="N54" i="13"/>
  <c r="M54" i="13"/>
  <c r="L54" i="13"/>
  <c r="K54" i="13"/>
  <c r="J54" i="13"/>
  <c r="I54" i="13"/>
  <c r="H54" i="13"/>
  <c r="G54" i="13"/>
  <c r="O56" i="13" l="1"/>
  <c r="O54" i="13"/>
  <c r="I56" i="13"/>
  <c r="M56" i="13"/>
  <c r="O57" i="13"/>
  <c r="O55" i="13"/>
  <c r="O58" i="13"/>
  <c r="O59" i="13"/>
  <c r="H56" i="13"/>
  <c r="L56" i="13"/>
  <c r="G58" i="10"/>
  <c r="H58" i="10"/>
  <c r="I58" i="10"/>
  <c r="K58" i="10"/>
  <c r="L58" i="10"/>
  <c r="M58" i="10"/>
  <c r="N58" i="10"/>
  <c r="G59" i="10"/>
  <c r="H59" i="10"/>
  <c r="I59" i="10"/>
  <c r="K59" i="10"/>
  <c r="L59" i="10"/>
  <c r="M59" i="10"/>
  <c r="N59" i="10"/>
  <c r="H57" i="10"/>
  <c r="I57" i="10"/>
  <c r="K57" i="10"/>
  <c r="L57" i="10"/>
  <c r="M57" i="10"/>
  <c r="N57" i="10"/>
  <c r="H54" i="10"/>
  <c r="I54" i="10"/>
  <c r="J54" i="10"/>
  <c r="K54" i="10"/>
  <c r="L54" i="10"/>
  <c r="M54" i="10"/>
  <c r="N54" i="10"/>
  <c r="H55" i="10"/>
  <c r="I55" i="10"/>
  <c r="J55" i="10"/>
  <c r="K55" i="10"/>
  <c r="L55" i="10"/>
  <c r="M55" i="10"/>
  <c r="N55" i="10"/>
  <c r="G54" i="10"/>
  <c r="G55" i="10"/>
  <c r="K56" i="10" l="1"/>
  <c r="G56" i="10"/>
  <c r="N56" i="10"/>
  <c r="J56" i="10"/>
  <c r="L56" i="10"/>
  <c r="H56" i="10"/>
  <c r="M56" i="10"/>
  <c r="I56" i="10"/>
  <c r="O56" i="10"/>
  <c r="O57" i="10"/>
  <c r="O59" i="10"/>
  <c r="O58" i="10"/>
  <c r="O55" i="10"/>
  <c r="O54" i="10"/>
  <c r="J57" i="10"/>
  <c r="J59" i="10"/>
  <c r="J58" i="10"/>
  <c r="N66" i="10" l="1"/>
  <c r="M66" i="10"/>
  <c r="L66" i="10"/>
  <c r="K66" i="10"/>
  <c r="J66" i="10"/>
  <c r="I66" i="10"/>
  <c r="H66" i="10"/>
  <c r="H66" i="2"/>
  <c r="I66" i="2"/>
  <c r="J66" i="2"/>
  <c r="K66" i="2"/>
  <c r="L66" i="2"/>
  <c r="M66" i="2"/>
  <c r="N66" i="2"/>
  <c r="O66" i="2"/>
  <c r="G66" i="2"/>
</calcChain>
</file>

<file path=xl/sharedStrings.xml><?xml version="1.0" encoding="utf-8"?>
<sst xmlns="http://schemas.openxmlformats.org/spreadsheetml/2006/main" count="1372" uniqueCount="52">
  <si>
    <t>Mining</t>
  </si>
  <si>
    <t>Manufacturing</t>
  </si>
  <si>
    <t>Electricity, Gas, Water &amp; Waste Services</t>
  </si>
  <si>
    <t>Construction</t>
  </si>
  <si>
    <t>Services</t>
  </si>
  <si>
    <t>Commercial Transport</t>
  </si>
  <si>
    <t>Population (millions)</t>
  </si>
  <si>
    <t>Residential</t>
  </si>
  <si>
    <t>Emissions by ANZSIC sector (Mt CO2-eq)</t>
  </si>
  <si>
    <t>Agriculture &amp; Forestry</t>
  </si>
  <si>
    <t>Industry gross value added ($ millions nominal)</t>
  </si>
  <si>
    <t>RBA Inflator</t>
  </si>
  <si>
    <t>Population &amp; residential emissions intensity</t>
  </si>
  <si>
    <t>Residential emissions intensity (Mt CO2-eq/millions people)</t>
  </si>
  <si>
    <t>Emissions Intensity (kg CO2-eq/$)</t>
  </si>
  <si>
    <t>Industry gross value added (2019 $ billions)</t>
  </si>
  <si>
    <t>Emissions Intensity (k CO2-eq/$)</t>
  </si>
  <si>
    <t>Residential emissions per capita (Mt CO2-eq/millions people)</t>
  </si>
  <si>
    <t>Per capita total emissions (Mt CO2-eq/millions people)</t>
  </si>
  <si>
    <t>LULUCF</t>
  </si>
  <si>
    <t>Agriculture</t>
  </si>
  <si>
    <t>Emissions by UNFCCC Inventory (Mt CO2-eq) https://ageis.climatechange.gov.au/UNFCCC.aspx</t>
  </si>
  <si>
    <t>Agriculture (note that includes Forestry)</t>
  </si>
  <si>
    <t>Total Emissions</t>
  </si>
  <si>
    <t>Agriculture (note that econ. output component includes Forestry)</t>
  </si>
  <si>
    <t>Emissions (Mt CO2-eq)</t>
  </si>
  <si>
    <t>https://www.industry.gov.au/data-and-publications/national-greenhouse-gas-inventory-by-economic-sector-2018</t>
  </si>
  <si>
    <t>Agriculture &amp; Forestry inventory changes</t>
  </si>
  <si>
    <t>Share value added electricity</t>
  </si>
  <si>
    <t>Share value added gas water waste</t>
  </si>
  <si>
    <t>Electricity</t>
  </si>
  <si>
    <t>Gas, Water &amp; Waste Services</t>
  </si>
  <si>
    <t>Electricity generation (GWh)</t>
  </si>
  <si>
    <t>Carbon intensity of electricity generation (kg Co2-eq/kWh)</t>
  </si>
  <si>
    <t>Value of electricity ($/MWh)</t>
  </si>
  <si>
    <t>Source: https://www.abs.gov.au/AUSSTATS/abs@.nsf/DetailsPage/3222.02017%20(base)%20-%202066?OpenDocument. Note population projections are for Series B</t>
  </si>
  <si>
    <t>Source: https://www.energy.gov.au/publications/australian-energy-statistics-table-o-electricity-generation-fuel-type-2017-18-and-2018</t>
  </si>
  <si>
    <t>Electricity supply</t>
  </si>
  <si>
    <t>Note this is: emissions from agriculture/(added value of agriculture + added value of forestry)</t>
  </si>
  <si>
    <t>Emissions intensity (kg CO2-eq/$)</t>
  </si>
  <si>
    <t>NOT USED HERE. Reported as agric &amp; forestry</t>
  </si>
  <si>
    <t>Forestry</t>
  </si>
  <si>
    <t>Industry value added ($ billions, 2019)</t>
  </si>
  <si>
    <t xml:space="preserve"> </t>
  </si>
  <si>
    <t>Industry value added ($ billions)</t>
  </si>
  <si>
    <t>Industry value added ($ millions, nominal)</t>
  </si>
  <si>
    <t>Agriculture, Forestry and Fishing</t>
  </si>
  <si>
    <t>Total of all Economic (ANZSIC) Sectors</t>
  </si>
  <si>
    <t>Notes + Source</t>
  </si>
  <si>
    <t>Varname</t>
  </si>
  <si>
    <t>drop</t>
  </si>
  <si>
    <t>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</si>
</sst>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;\-0;0;@"/>
    <numFmt numFmtId="165" formatCode="0.000"/>
    <numFmt numFmtId="166" formatCode="#,##0.0"/>
    <numFmt numFmtId="167" formatCode="0.0"/>
    <numFmt numFmtId="168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416387"/>
      <name val="Verdana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4">
    <xf numFmtId="0" fontId="0" fillId="0" borderId="0" xfId="0"/>
    <xf numFmtId="4" fontId="0" fillId="0" borderId="0" xfId="0" applyNumberFormat="1"/>
    <xf numFmtId="0" fontId="16" fillId="0" borderId="0" xfId="0" applyFont="1"/>
    <xf numFmtId="0" fontId="0" fillId="0" borderId="0" xfId="0" applyFill="1"/>
    <xf numFmtId="0" fontId="18" fillId="0" borderId="0" xfId="0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0" fontId="16" fillId="0" borderId="0" xfId="0" applyFont="1" applyFill="1"/>
    <xf numFmtId="0" fontId="22" fillId="0" borderId="0" xfId="0" applyFont="1"/>
    <xf numFmtId="2" fontId="0" fillId="0" borderId="0" xfId="0" applyNumberFormat="1"/>
    <xf numFmtId="2" fontId="0" fillId="0" borderId="0" xfId="0" applyNumberFormat="1" applyFill="1"/>
    <xf numFmtId="4" fontId="0" fillId="0" borderId="0" xfId="0" applyNumberFormat="1" applyFill="1"/>
    <xf numFmtId="0" fontId="16" fillId="0" borderId="0" xfId="0" applyFont="1" applyAlignment="1">
      <alignment wrapText="1"/>
    </xf>
    <xf numFmtId="2" fontId="19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 applyFont="1"/>
    <xf numFmtId="0" fontId="0" fillId="0" borderId="0" xfId="0" applyFon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 applyFont="1" applyFill="1"/>
    <xf numFmtId="1" fontId="0" fillId="0" borderId="0" xfId="0" applyNumberFormat="1"/>
    <xf numFmtId="165" fontId="0" fillId="0" borderId="0" xfId="0" applyNumberFormat="1"/>
    <xf numFmtId="167" fontId="0" fillId="0" borderId="0" xfId="0" applyNumberFormat="1"/>
    <xf numFmtId="164" fontId="24" fillId="0" borderId="0" xfId="0" applyNumberFormat="1" applyFont="1"/>
    <xf numFmtId="164" fontId="24" fillId="33" borderId="0" xfId="0" applyNumberFormat="1" applyFont="1" applyFill="1"/>
    <xf numFmtId="167" fontId="0" fillId="33" borderId="0" xfId="0" applyNumberFormat="1" applyFill="1"/>
    <xf numFmtId="3" fontId="0" fillId="0" borderId="0" xfId="0" applyNumberFormat="1"/>
    <xf numFmtId="3" fontId="0" fillId="33" borderId="0" xfId="0" applyNumberFormat="1" applyFill="1"/>
    <xf numFmtId="1" fontId="0" fillId="33" borderId="0" xfId="0" applyNumberFormat="1" applyFill="1"/>
    <xf numFmtId="0" fontId="16" fillId="33" borderId="0" xfId="0" applyFont="1" applyFill="1"/>
    <xf numFmtId="0" fontId="0" fillId="34" borderId="0" xfId="0" applyFill="1"/>
    <xf numFmtId="0" fontId="0" fillId="34" borderId="0" xfId="0" applyFont="1" applyFill="1"/>
    <xf numFmtId="0" fontId="22" fillId="34" borderId="0" xfId="0" applyFont="1" applyFill="1"/>
    <xf numFmtId="2" fontId="0" fillId="34" borderId="0" xfId="0" applyNumberFormat="1" applyFont="1" applyFill="1"/>
    <xf numFmtId="2" fontId="0" fillId="34" borderId="0" xfId="0" applyNumberFormat="1" applyFill="1"/>
    <xf numFmtId="0" fontId="0" fillId="34" borderId="0" xfId="0" applyFill="1" applyAlignment="1">
      <alignment wrapText="1"/>
    </xf>
    <xf numFmtId="1" fontId="0" fillId="34" borderId="0" xfId="0" applyNumberFormat="1" applyFill="1"/>
    <xf numFmtId="165" fontId="0" fillId="34" borderId="0" xfId="0" applyNumberFormat="1" applyFill="1"/>
    <xf numFmtId="0" fontId="0" fillId="35" borderId="0" xfId="0" applyFill="1"/>
    <xf numFmtId="0" fontId="16" fillId="35" borderId="0" xfId="0" applyFont="1" applyFill="1"/>
    <xf numFmtId="0" fontId="22" fillId="35" borderId="0" xfId="0" applyFont="1" applyFill="1"/>
    <xf numFmtId="2" fontId="0" fillId="35" borderId="0" xfId="0" applyNumberFormat="1" applyFont="1" applyFill="1"/>
    <xf numFmtId="2" fontId="0" fillId="35" borderId="0" xfId="0" applyNumberFormat="1" applyFill="1"/>
    <xf numFmtId="0" fontId="0" fillId="35" borderId="0" xfId="0" applyFont="1" applyFill="1"/>
    <xf numFmtId="0" fontId="20" fillId="35" borderId="0" xfId="0" applyFont="1" applyFill="1"/>
    <xf numFmtId="0" fontId="21" fillId="35" borderId="0" xfId="0" applyFont="1" applyFill="1"/>
    <xf numFmtId="0" fontId="19" fillId="35" borderId="0" xfId="0" applyFont="1" applyFill="1"/>
    <xf numFmtId="0" fontId="16" fillId="35" borderId="0" xfId="0" applyFont="1" applyFill="1" applyAlignment="1">
      <alignment wrapText="1"/>
    </xf>
    <xf numFmtId="0" fontId="0" fillId="36" borderId="0" xfId="0" applyFill="1"/>
    <xf numFmtId="0" fontId="16" fillId="36" borderId="0" xfId="0" applyFont="1" applyFill="1"/>
    <xf numFmtId="1" fontId="0" fillId="36" borderId="0" xfId="0" applyNumberFormat="1" applyFill="1"/>
    <xf numFmtId="167" fontId="0" fillId="36" borderId="0" xfId="0" applyNumberFormat="1" applyFill="1"/>
    <xf numFmtId="164" fontId="24" fillId="36" borderId="0" xfId="0" applyNumberFormat="1" applyFont="1" applyFill="1"/>
    <xf numFmtId="166" fontId="0" fillId="36" borderId="0" xfId="0" applyNumberFormat="1" applyFill="1"/>
    <xf numFmtId="2" fontId="0" fillId="36" borderId="0" xfId="0" applyNumberFormat="1" applyFill="1"/>
    <xf numFmtId="0" fontId="0" fillId="36" borderId="0" xfId="0" applyFill="1" applyAlignment="1">
      <alignment wrapText="1"/>
    </xf>
    <xf numFmtId="165" fontId="0" fillId="36" borderId="0" xfId="0" applyNumberFormat="1" applyFill="1"/>
    <xf numFmtId="0" fontId="22" fillId="0" borderId="0" xfId="0" applyFont="1" applyFill="1"/>
    <xf numFmtId="0" fontId="21" fillId="0" borderId="0" xfId="0" applyFont="1" applyFill="1"/>
    <xf numFmtId="0" fontId="0" fillId="0" borderId="0" xfId="0" applyFill="1" applyAlignment="1">
      <alignment wrapText="1"/>
    </xf>
    <xf numFmtId="0" fontId="0" fillId="0" borderId="0" xfId="0" applyFont="1" applyFill="1"/>
    <xf numFmtId="0" fontId="16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20" fillId="0" borderId="0" xfId="0" applyFont="1" applyFill="1"/>
    <xf numFmtId="0" fontId="19" fillId="0" borderId="0" xfId="0" applyFont="1" applyFill="1"/>
    <xf numFmtId="0" fontId="23" fillId="0" borderId="0" xfId="0" applyFont="1" applyFill="1"/>
    <xf numFmtId="0" fontId="18" fillId="0" borderId="0" xfId="0" applyFont="1" applyFill="1"/>
    <xf numFmtId="1" fontId="16" fillId="33" borderId="0" xfId="0" applyNumberFormat="1" applyFont="1" applyFill="1"/>
    <xf numFmtId="168" fontId="0" fillId="0" borderId="0" xfId="0" applyNumberFormat="1" applyFill="1"/>
    <xf numFmtId="0" fontId="16" fillId="34" borderId="0" xfId="0" applyFont="1" applyFill="1"/>
    <xf numFmtId="4" fontId="0" fillId="34" borderId="0" xfId="0" applyNumberFormat="1" applyFill="1"/>
    <xf numFmtId="1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4"/>
  <sheetViews>
    <sheetView zoomScale="85" zoomScaleNormal="85" workbookViewId="0">
      <selection activeCell="A14" sqref="A14"/>
    </sheetView>
  </sheetViews>
  <sheetFormatPr defaultColWidth="11.42578125" defaultRowHeight="15" x14ac:dyDescent="0.25"/>
  <cols>
    <col min="1" max="1" width="46.42578125" customWidth="1"/>
    <col min="2" max="2" width="39.28515625" customWidth="1"/>
    <col min="3" max="3" width="19.28515625" customWidth="1"/>
    <col min="4" max="13" width="14.140625" bestFit="1" customWidth="1"/>
  </cols>
  <sheetData>
    <row r="1" spans="1:21" x14ac:dyDescent="0.25">
      <c r="A1" s="2" t="s">
        <v>8</v>
      </c>
      <c r="B1" s="2" t="s">
        <v>49</v>
      </c>
      <c r="C1" s="2" t="s">
        <v>48</v>
      </c>
      <c r="D1" s="2">
        <v>2005</v>
      </c>
      <c r="E1" s="2">
        <v>2006</v>
      </c>
      <c r="F1" s="2">
        <v>2007</v>
      </c>
      <c r="G1" s="2">
        <v>2008</v>
      </c>
      <c r="H1" s="2">
        <v>2009</v>
      </c>
      <c r="I1" s="2">
        <v>2010</v>
      </c>
      <c r="J1" s="2">
        <v>2011</v>
      </c>
      <c r="K1" s="2">
        <v>2012</v>
      </c>
      <c r="L1" s="2">
        <v>2013</v>
      </c>
      <c r="M1" s="2">
        <v>2014</v>
      </c>
      <c r="N1" s="2">
        <v>2015</v>
      </c>
      <c r="O1" s="2">
        <v>2016</v>
      </c>
      <c r="P1" s="2">
        <v>2017</v>
      </c>
      <c r="Q1" s="2">
        <v>2018</v>
      </c>
      <c r="R1" s="2">
        <v>2019</v>
      </c>
      <c r="S1" s="2">
        <v>2020</v>
      </c>
      <c r="T1" s="2"/>
      <c r="U1" s="2"/>
    </row>
    <row r="2" spans="1:21" x14ac:dyDescent="0.25">
      <c r="A2" s="2" t="s">
        <v>47</v>
      </c>
      <c r="B2" t="s">
        <v>25</v>
      </c>
      <c r="D2" s="22">
        <v>617.21560620931655</v>
      </c>
      <c r="E2" s="22">
        <v>614.8514911212103</v>
      </c>
      <c r="F2" s="22">
        <v>634.60330084748341</v>
      </c>
      <c r="G2" s="22">
        <v>623.35694782409257</v>
      </c>
      <c r="H2" s="22">
        <v>616.19151904976718</v>
      </c>
      <c r="I2" s="22">
        <v>593.53755348185666</v>
      </c>
      <c r="J2" s="22">
        <v>573.02891948639126</v>
      </c>
      <c r="K2" s="22">
        <v>555.33335108902099</v>
      </c>
      <c r="L2" s="22">
        <v>540.62800136755561</v>
      </c>
      <c r="M2" s="22">
        <v>539.73952544417284</v>
      </c>
      <c r="N2" s="22">
        <v>538.82113799810452</v>
      </c>
      <c r="O2" s="22">
        <v>526.14835615064237</v>
      </c>
      <c r="P2" s="22">
        <v>529.48651916604013</v>
      </c>
      <c r="Q2" s="22">
        <v>537.44639229677637</v>
      </c>
      <c r="R2" s="2"/>
      <c r="S2" s="2"/>
      <c r="T2" s="2"/>
      <c r="U2" s="2"/>
    </row>
    <row r="3" spans="1:21" s="19" customFormat="1" x14ac:dyDescent="0.25">
      <c r="A3" s="19" t="s">
        <v>46</v>
      </c>
      <c r="B3" s="19" t="s">
        <v>25</v>
      </c>
      <c r="D3" s="30">
        <v>199.32718670459593</v>
      </c>
      <c r="E3" s="30">
        <v>189.63086115304344</v>
      </c>
      <c r="F3" s="30">
        <v>192.50265766517313</v>
      </c>
      <c r="G3" s="30">
        <v>170.75175085678467</v>
      </c>
      <c r="H3" s="30">
        <v>165.80832400608307</v>
      </c>
      <c r="I3" s="30">
        <v>154.89510658085038</v>
      </c>
      <c r="J3" s="30">
        <v>138.2236045524705</v>
      </c>
      <c r="K3" s="30">
        <v>140.09745626066496</v>
      </c>
      <c r="L3" s="30">
        <v>139.09678852734447</v>
      </c>
      <c r="M3" s="30">
        <v>141.49024684425919</v>
      </c>
      <c r="N3" s="30">
        <v>121.9708003577821</v>
      </c>
      <c r="O3" s="30">
        <v>104.81830287953426</v>
      </c>
      <c r="P3" s="30">
        <v>102.31545014593051</v>
      </c>
      <c r="Q3" s="30">
        <v>106.19660823010781</v>
      </c>
      <c r="R3" s="69"/>
      <c r="S3" s="31"/>
      <c r="T3" s="31"/>
      <c r="U3" s="31"/>
    </row>
    <row r="4" spans="1:21" s="19" customFormat="1" x14ac:dyDescent="0.25">
      <c r="A4" s="19" t="s">
        <v>19</v>
      </c>
      <c r="B4" s="19" t="s">
        <v>25</v>
      </c>
      <c r="D4" s="30">
        <v>-26.953786525865095</v>
      </c>
      <c r="E4" s="30">
        <v>-30.739633855082467</v>
      </c>
      <c r="F4" s="30">
        <v>-32.252545290345694</v>
      </c>
      <c r="G4" s="30">
        <v>-32.969717439772751</v>
      </c>
      <c r="H4" s="30">
        <v>-35.534154996539144</v>
      </c>
      <c r="I4" s="30">
        <v>-41.947264924437128</v>
      </c>
      <c r="J4" s="30">
        <v>-48.126175606665186</v>
      </c>
      <c r="K4" s="30">
        <v>-56.051916336692585</v>
      </c>
      <c r="L4" s="30">
        <v>-56.805605371769836</v>
      </c>
      <c r="M4" s="30">
        <v>-55.416754297840612</v>
      </c>
      <c r="N4" s="30">
        <v>-52.101178649507965</v>
      </c>
      <c r="O4" s="30">
        <v>-53.515872476078009</v>
      </c>
      <c r="P4" s="30">
        <v>-49.804853747357697</v>
      </c>
      <c r="Q4" s="30">
        <v>-44.732898196956704</v>
      </c>
      <c r="R4" s="31"/>
      <c r="S4" s="31"/>
      <c r="T4" s="31"/>
      <c r="U4" s="31"/>
    </row>
    <row r="5" spans="1:21" x14ac:dyDescent="0.25">
      <c r="A5" t="s">
        <v>0</v>
      </c>
      <c r="B5" t="s">
        <v>25</v>
      </c>
      <c r="D5" s="22">
        <v>58.463119479199257</v>
      </c>
      <c r="E5" s="22">
        <v>59.772144753685211</v>
      </c>
      <c r="F5" s="22">
        <v>61.858209585487131</v>
      </c>
      <c r="G5" s="22">
        <v>62.231182861234032</v>
      </c>
      <c r="H5" s="22">
        <v>65.242496838599351</v>
      </c>
      <c r="I5" s="22">
        <v>64.884243142309572</v>
      </c>
      <c r="J5" s="22">
        <v>66.26036117936863</v>
      </c>
      <c r="K5" s="22">
        <v>68.882181719657311</v>
      </c>
      <c r="L5" s="22">
        <v>72.35159378760136</v>
      </c>
      <c r="M5" s="22">
        <v>72.24937583424412</v>
      </c>
      <c r="N5" s="22">
        <v>76.098537226119092</v>
      </c>
      <c r="O5" s="22">
        <v>81.198896680734521</v>
      </c>
      <c r="P5" s="22">
        <v>88.257519259077682</v>
      </c>
      <c r="Q5" s="22">
        <v>94.904220863248028</v>
      </c>
      <c r="R5" s="22"/>
      <c r="S5" s="22"/>
      <c r="T5" s="22"/>
    </row>
    <row r="6" spans="1:21" x14ac:dyDescent="0.25">
      <c r="A6" t="s">
        <v>1</v>
      </c>
      <c r="B6" t="s">
        <v>25</v>
      </c>
      <c r="D6" s="22">
        <v>72.82216449674678</v>
      </c>
      <c r="E6" s="22">
        <v>71.779028550038078</v>
      </c>
      <c r="F6" s="22">
        <v>74.07694357549623</v>
      </c>
      <c r="G6" s="22">
        <v>75.188962525453334</v>
      </c>
      <c r="H6" s="22">
        <v>68.778613014574461</v>
      </c>
      <c r="I6" s="22">
        <v>70.964542769044442</v>
      </c>
      <c r="J6" s="22">
        <v>71.352419162461629</v>
      </c>
      <c r="K6" s="22">
        <v>68.975063084520244</v>
      </c>
      <c r="L6" s="22">
        <v>67.702259171472903</v>
      </c>
      <c r="M6" s="22">
        <v>66.413146230303198</v>
      </c>
      <c r="N6" s="22">
        <v>62.103757294404758</v>
      </c>
      <c r="O6" s="22">
        <v>59.802827384265768</v>
      </c>
      <c r="P6" s="22">
        <v>59.164300998803583</v>
      </c>
      <c r="Q6" s="22">
        <v>59.40999385537333</v>
      </c>
      <c r="R6" s="22"/>
      <c r="S6" s="22"/>
      <c r="T6" s="22"/>
    </row>
    <row r="7" spans="1:21" x14ac:dyDescent="0.25">
      <c r="A7" t="s">
        <v>30</v>
      </c>
      <c r="B7" t="s">
        <v>25</v>
      </c>
      <c r="D7" s="22">
        <v>189.74651752323359</v>
      </c>
      <c r="E7" s="22">
        <v>194.15773154366323</v>
      </c>
      <c r="F7" s="22">
        <v>196.87746527040801</v>
      </c>
      <c r="G7" s="22">
        <v>198.63575581353106</v>
      </c>
      <c r="H7" s="22">
        <v>203.45267670609942</v>
      </c>
      <c r="I7" s="22">
        <v>197.26795602583363</v>
      </c>
      <c r="J7" s="22">
        <v>190.37203275717786</v>
      </c>
      <c r="K7" s="22">
        <v>191.10482563195836</v>
      </c>
      <c r="L7" s="22">
        <v>178.84554216168632</v>
      </c>
      <c r="M7" s="22">
        <v>172.63084458534848</v>
      </c>
      <c r="N7" s="22">
        <v>180.61732965174087</v>
      </c>
      <c r="O7" s="22">
        <v>185.84338410096987</v>
      </c>
      <c r="P7" s="22">
        <v>180.91188553146318</v>
      </c>
      <c r="Q7" s="22">
        <v>174.3969830015011</v>
      </c>
      <c r="R7" s="22"/>
      <c r="S7" s="22"/>
      <c r="T7" s="22"/>
    </row>
    <row r="8" spans="1:21" x14ac:dyDescent="0.25">
      <c r="A8" t="s">
        <v>31</v>
      </c>
      <c r="B8" t="s">
        <v>25</v>
      </c>
      <c r="D8" s="22">
        <v>16.322962089951879</v>
      </c>
      <c r="E8" s="22">
        <v>16.248381263325804</v>
      </c>
      <c r="F8" s="22">
        <v>16.279213219162774</v>
      </c>
      <c r="G8" s="22">
        <v>17.209158993600752</v>
      </c>
      <c r="H8" s="22">
        <v>17.094359847763233</v>
      </c>
      <c r="I8" s="22">
        <v>17.98912377339974</v>
      </c>
      <c r="J8" s="22">
        <v>17.555276233649753</v>
      </c>
      <c r="K8" s="22">
        <v>15.837147423119953</v>
      </c>
      <c r="L8" s="22">
        <v>14.536567350085214</v>
      </c>
      <c r="M8" s="22">
        <v>14.457390412626438</v>
      </c>
      <c r="N8" s="22">
        <v>14.342308078622999</v>
      </c>
      <c r="O8" s="22">
        <v>15.220955499358272</v>
      </c>
      <c r="P8" s="22">
        <v>15.288506173216447</v>
      </c>
      <c r="Q8" s="22">
        <v>15.393872728662332</v>
      </c>
      <c r="R8" s="22"/>
      <c r="S8" s="22"/>
      <c r="T8" s="22"/>
    </row>
    <row r="9" spans="1:21" x14ac:dyDescent="0.25">
      <c r="A9" t="s">
        <v>3</v>
      </c>
      <c r="B9" t="s">
        <v>25</v>
      </c>
      <c r="D9" s="22">
        <v>9.2448479889416113</v>
      </c>
      <c r="E9" s="22">
        <v>9.229878009543544</v>
      </c>
      <c r="F9" s="22">
        <v>9.1173369500999986</v>
      </c>
      <c r="G9" s="22">
        <v>9.1811138990947807</v>
      </c>
      <c r="H9" s="22">
        <v>8.6736535916214148</v>
      </c>
      <c r="I9" s="22">
        <v>8.3916073679362597</v>
      </c>
      <c r="J9" s="22">
        <v>8.6628925764572102</v>
      </c>
      <c r="K9" s="22">
        <v>8.5369478036093387</v>
      </c>
      <c r="L9" s="22">
        <v>8.8876443513064114</v>
      </c>
      <c r="M9" s="22">
        <v>9.0759531598265859</v>
      </c>
      <c r="N9" s="22">
        <v>9.2072731691823861</v>
      </c>
      <c r="O9" s="22">
        <v>9.7739961850379622</v>
      </c>
      <c r="P9" s="22">
        <v>9.9111269161122166</v>
      </c>
      <c r="Q9" s="22">
        <v>9.8494471663411645</v>
      </c>
      <c r="R9" s="22"/>
      <c r="S9" s="22"/>
      <c r="T9" s="22"/>
    </row>
    <row r="10" spans="1:21" x14ac:dyDescent="0.25">
      <c r="A10" t="s">
        <v>4</v>
      </c>
      <c r="B10" t="s">
        <v>25</v>
      </c>
      <c r="D10" s="22">
        <v>14.253286030336312</v>
      </c>
      <c r="E10" s="22">
        <v>19.154016946695606</v>
      </c>
      <c r="F10" s="22">
        <v>28.28998083776203</v>
      </c>
      <c r="G10" s="22">
        <v>34.029603701723779</v>
      </c>
      <c r="H10" s="22">
        <v>32.579612024068915</v>
      </c>
      <c r="I10" s="22">
        <v>29.523648547570648</v>
      </c>
      <c r="J10" s="22">
        <v>34.930949018276593</v>
      </c>
      <c r="K10" s="22">
        <v>23.710399572481762</v>
      </c>
      <c r="L10" s="22">
        <v>21.306412499690531</v>
      </c>
      <c r="M10" s="22">
        <v>22.713722414458861</v>
      </c>
      <c r="N10" s="22">
        <v>27.881849915043269</v>
      </c>
      <c r="O10" s="22">
        <v>23.906440741295739</v>
      </c>
      <c r="P10" s="22">
        <v>22.769189083660088</v>
      </c>
      <c r="Q10" s="22">
        <v>19.688870636487643</v>
      </c>
      <c r="R10" s="22"/>
      <c r="S10" s="22"/>
      <c r="T10" s="22"/>
    </row>
    <row r="11" spans="1:21" x14ac:dyDescent="0.25">
      <c r="A11" t="s">
        <v>5</v>
      </c>
      <c r="B11" t="s">
        <v>25</v>
      </c>
      <c r="D11" s="22">
        <v>22.471582506347517</v>
      </c>
      <c r="E11" s="22">
        <v>23.282129778901197</v>
      </c>
      <c r="F11" s="22">
        <v>24.789692368825538</v>
      </c>
      <c r="G11" s="22">
        <v>25.401197632361033</v>
      </c>
      <c r="H11" s="22">
        <v>26.197793682423562</v>
      </c>
      <c r="I11" s="22">
        <v>27.159793364115608</v>
      </c>
      <c r="J11" s="22">
        <v>28.463554989788701</v>
      </c>
      <c r="K11" s="22">
        <v>29.13739190226682</v>
      </c>
      <c r="L11" s="22">
        <v>29.559061425604135</v>
      </c>
      <c r="M11" s="22">
        <v>29.300216513106392</v>
      </c>
      <c r="N11" s="22">
        <v>30.658456090945705</v>
      </c>
      <c r="O11" s="22">
        <v>31.451172488316864</v>
      </c>
      <c r="P11" s="22">
        <v>31.754745534115692</v>
      </c>
      <c r="Q11" s="22">
        <v>32.696247538778032</v>
      </c>
      <c r="R11" s="22"/>
      <c r="S11" s="22"/>
      <c r="T11" s="22"/>
    </row>
    <row r="12" spans="1:21" x14ac:dyDescent="0.25">
      <c r="A12" t="s">
        <v>7</v>
      </c>
      <c r="B12" t="s">
        <v>25</v>
      </c>
      <c r="D12" s="22">
        <v>61.51772591582818</v>
      </c>
      <c r="E12" s="22">
        <v>62.33695297739726</v>
      </c>
      <c r="F12" s="22">
        <v>63.064346665414867</v>
      </c>
      <c r="G12" s="22">
        <v>63.69793898008173</v>
      </c>
      <c r="H12" s="22">
        <v>63.898144335072537</v>
      </c>
      <c r="I12" s="22">
        <v>64.408796835233019</v>
      </c>
      <c r="J12" s="22">
        <v>65.334004623405804</v>
      </c>
      <c r="K12" s="22">
        <v>65.103854027435105</v>
      </c>
      <c r="L12" s="22">
        <v>65.147737464534075</v>
      </c>
      <c r="M12" s="22">
        <v>66.825383747839851</v>
      </c>
      <c r="N12" s="22">
        <v>68.042004863771112</v>
      </c>
      <c r="O12" s="22">
        <v>67.648252667206563</v>
      </c>
      <c r="P12" s="22">
        <v>68.918649271018566</v>
      </c>
      <c r="Q12" s="22">
        <v>69.643046473233326</v>
      </c>
      <c r="R12" s="22"/>
      <c r="S12" s="22"/>
      <c r="T12" s="22"/>
    </row>
    <row r="13" spans="1:21" x14ac:dyDescent="0.25"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</row>
    <row r="14" spans="1:21" ht="30" x14ac:dyDescent="0.25">
      <c r="A14" s="13" t="s">
        <v>21</v>
      </c>
      <c r="B14" t="s">
        <v>25</v>
      </c>
      <c r="D14" s="2">
        <v>2005</v>
      </c>
      <c r="E14" s="2">
        <v>2006</v>
      </c>
      <c r="F14" s="2">
        <v>2007</v>
      </c>
      <c r="G14" s="2">
        <v>2008</v>
      </c>
      <c r="H14" s="2">
        <v>2009</v>
      </c>
      <c r="I14" s="2">
        <v>2010</v>
      </c>
      <c r="J14" s="2">
        <v>2011</v>
      </c>
      <c r="K14" s="2">
        <v>2012</v>
      </c>
      <c r="L14" s="2">
        <v>2013</v>
      </c>
      <c r="M14" s="2">
        <v>2014</v>
      </c>
      <c r="N14" s="2">
        <v>2015</v>
      </c>
      <c r="O14" s="2">
        <v>2016</v>
      </c>
      <c r="P14" s="2">
        <v>2017</v>
      </c>
      <c r="Q14" s="2">
        <v>2018</v>
      </c>
      <c r="R14" s="2">
        <v>2019</v>
      </c>
      <c r="S14" s="2">
        <v>2020</v>
      </c>
      <c r="T14" s="2"/>
      <c r="U14" s="2"/>
    </row>
    <row r="15" spans="1:21" x14ac:dyDescent="0.25">
      <c r="A15" t="s">
        <v>20</v>
      </c>
      <c r="B15" t="s">
        <v>25</v>
      </c>
      <c r="D15" s="22">
        <v>80.05608221542181</v>
      </c>
      <c r="E15" s="22">
        <v>78.547341760437391</v>
      </c>
      <c r="F15" s="22">
        <v>74.650887686410101</v>
      </c>
      <c r="G15" s="22">
        <v>72.145689419597602</v>
      </c>
      <c r="H15" s="22">
        <v>72.468523716838902</v>
      </c>
      <c r="I15" s="22">
        <v>70.140860500071398</v>
      </c>
      <c r="J15" s="22">
        <v>74.728114516893996</v>
      </c>
      <c r="K15" s="22">
        <v>76.173563922797399</v>
      </c>
      <c r="L15" s="22">
        <v>76.369137697203101</v>
      </c>
      <c r="M15" s="22">
        <v>76.841537147469992</v>
      </c>
      <c r="N15" s="22">
        <v>74.037085945089487</v>
      </c>
      <c r="O15" s="22">
        <v>73.122704942506601</v>
      </c>
      <c r="P15" s="22">
        <v>77.018062387986703</v>
      </c>
      <c r="Q15" s="22">
        <v>75.587638569867494</v>
      </c>
      <c r="R15" s="22"/>
      <c r="S15" s="22"/>
      <c r="T15" s="22"/>
      <c r="U15" s="22"/>
    </row>
    <row r="16" spans="1:21" x14ac:dyDescent="0.25">
      <c r="A16" t="s">
        <v>19</v>
      </c>
      <c r="B16" t="s">
        <v>25</v>
      </c>
      <c r="D16" s="22">
        <v>91.009</v>
      </c>
      <c r="E16" s="22">
        <v>84.063999999999993</v>
      </c>
      <c r="F16" s="22">
        <v>97.715000000000003</v>
      </c>
      <c r="G16" s="22">
        <v>82.688000000000002</v>
      </c>
      <c r="H16" s="22">
        <v>71.906000000000006</v>
      </c>
      <c r="I16" s="22">
        <v>52.966000000000001</v>
      </c>
      <c r="J16" s="22">
        <v>30.516999999999999</v>
      </c>
      <c r="K16" s="22">
        <v>10.601000000000001</v>
      </c>
      <c r="L16" s="22">
        <v>5.6210000000000004</v>
      </c>
      <c r="M16" s="22">
        <v>9.3290000000000006</v>
      </c>
      <c r="N16" s="22">
        <v>0.20200000000000001</v>
      </c>
      <c r="O16" s="22">
        <v>-22.713999999999999</v>
      </c>
      <c r="P16" s="22">
        <v>-27.126000000000001</v>
      </c>
      <c r="Q16" s="22">
        <v>-20.600999999999999</v>
      </c>
    </row>
    <row r="17" spans="1:21" x14ac:dyDescent="0.25">
      <c r="D17" s="22"/>
      <c r="P17" s="24"/>
    </row>
    <row r="18" spans="1:21" x14ac:dyDescent="0.25">
      <c r="A18" s="2" t="s">
        <v>45</v>
      </c>
      <c r="D18" s="2">
        <v>2005</v>
      </c>
      <c r="E18" s="2">
        <v>2006</v>
      </c>
      <c r="F18" s="2">
        <v>2007</v>
      </c>
      <c r="G18" s="2">
        <v>2008</v>
      </c>
      <c r="H18" s="2">
        <v>2009</v>
      </c>
      <c r="I18" s="2">
        <v>2010</v>
      </c>
      <c r="J18" s="2">
        <v>2011</v>
      </c>
      <c r="K18" s="2">
        <v>2012</v>
      </c>
      <c r="L18" s="2">
        <v>2013</v>
      </c>
      <c r="M18" s="2">
        <v>2014</v>
      </c>
      <c r="N18" s="2">
        <v>2015</v>
      </c>
      <c r="O18" s="2">
        <v>2016</v>
      </c>
      <c r="P18" s="2">
        <v>2017</v>
      </c>
      <c r="Q18" s="2">
        <v>2018</v>
      </c>
      <c r="R18" s="2">
        <v>2019</v>
      </c>
      <c r="S18" s="2">
        <v>2020</v>
      </c>
    </row>
    <row r="19" spans="1:21" s="19" customFormat="1" x14ac:dyDescent="0.25">
      <c r="A19" s="19" t="s">
        <v>20</v>
      </c>
      <c r="B19" s="19" t="s">
        <v>44</v>
      </c>
      <c r="C19" s="19" t="s">
        <v>40</v>
      </c>
      <c r="D19" s="30"/>
      <c r="G19" s="29">
        <v>19134</v>
      </c>
      <c r="H19" s="29">
        <v>20032.5</v>
      </c>
      <c r="I19" s="29">
        <v>21576</v>
      </c>
      <c r="J19" s="29">
        <v>23440.5</v>
      </c>
      <c r="K19" s="29">
        <v>24865</v>
      </c>
      <c r="L19" s="29">
        <v>25403.5</v>
      </c>
      <c r="M19" s="29">
        <v>26464.5</v>
      </c>
      <c r="N19" s="29">
        <v>28221.5</v>
      </c>
      <c r="O19" s="29">
        <v>30886.5</v>
      </c>
      <c r="P19" s="29">
        <v>31690.5</v>
      </c>
    </row>
    <row r="20" spans="1:21" s="19" customFormat="1" x14ac:dyDescent="0.25">
      <c r="A20" s="19" t="s">
        <v>41</v>
      </c>
      <c r="B20" s="19" t="s">
        <v>44</v>
      </c>
      <c r="C20" s="19" t="s">
        <v>40</v>
      </c>
      <c r="D20" s="30"/>
      <c r="G20" s="29">
        <v>890</v>
      </c>
      <c r="H20" s="29">
        <v>1069</v>
      </c>
      <c r="I20" s="29">
        <v>1231.5</v>
      </c>
      <c r="J20" s="29">
        <v>1157.5</v>
      </c>
      <c r="K20" s="29">
        <v>1023.5</v>
      </c>
      <c r="L20" s="29">
        <v>1168.5</v>
      </c>
      <c r="M20" s="29">
        <v>1374.5</v>
      </c>
      <c r="N20" s="29">
        <v>1470.5</v>
      </c>
      <c r="O20" s="29">
        <v>1772</v>
      </c>
      <c r="P20" s="29">
        <v>1866</v>
      </c>
    </row>
    <row r="21" spans="1:21" x14ac:dyDescent="0.25">
      <c r="A21" t="s">
        <v>0</v>
      </c>
      <c r="B21" t="s">
        <v>44</v>
      </c>
      <c r="D21" s="22"/>
      <c r="G21" s="28">
        <v>89522</v>
      </c>
      <c r="H21" s="28">
        <v>97686</v>
      </c>
      <c r="I21" s="28">
        <v>107368.5</v>
      </c>
      <c r="J21" s="28">
        <v>129484</v>
      </c>
      <c r="K21" s="28">
        <v>123178.5</v>
      </c>
      <c r="L21" s="28">
        <v>120678.5</v>
      </c>
      <c r="M21" s="28">
        <v>122760.5</v>
      </c>
      <c r="N21" s="28">
        <v>109966</v>
      </c>
      <c r="O21" s="28">
        <v>113409</v>
      </c>
      <c r="P21" s="28">
        <v>136766.5</v>
      </c>
      <c r="Q21" s="28">
        <v>167810</v>
      </c>
    </row>
    <row r="22" spans="1:21" x14ac:dyDescent="0.25">
      <c r="A22" t="s">
        <v>1</v>
      </c>
      <c r="B22" t="s">
        <v>44</v>
      </c>
      <c r="D22" s="22"/>
      <c r="G22" s="28">
        <v>105669</v>
      </c>
      <c r="H22" s="28">
        <v>100983.5</v>
      </c>
      <c r="I22" s="28">
        <v>100200.5</v>
      </c>
      <c r="J22" s="28">
        <v>102164</v>
      </c>
      <c r="K22" s="28">
        <v>99635.5</v>
      </c>
      <c r="L22" s="28">
        <v>97216.5</v>
      </c>
      <c r="M22" s="28">
        <v>98321.5</v>
      </c>
      <c r="N22" s="28">
        <v>100500</v>
      </c>
      <c r="O22" s="28">
        <v>100685</v>
      </c>
      <c r="P22" s="28">
        <v>102588.5</v>
      </c>
      <c r="Q22" s="28">
        <v>109072</v>
      </c>
    </row>
    <row r="23" spans="1:21" x14ac:dyDescent="0.25">
      <c r="A23" t="s">
        <v>30</v>
      </c>
      <c r="B23" t="s">
        <v>44</v>
      </c>
      <c r="D23" s="22"/>
      <c r="G23" s="28">
        <v>17136.5</v>
      </c>
      <c r="H23" s="28">
        <v>19456</v>
      </c>
      <c r="I23" s="28">
        <v>21074</v>
      </c>
      <c r="J23" s="28">
        <v>22952</v>
      </c>
      <c r="K23" s="28">
        <v>25049.5</v>
      </c>
      <c r="L23" s="28">
        <v>25804.5</v>
      </c>
      <c r="M23" s="28">
        <v>26321</v>
      </c>
      <c r="N23" s="28">
        <v>26573</v>
      </c>
      <c r="O23" s="28">
        <v>27642</v>
      </c>
      <c r="P23" s="28">
        <v>28922.5</v>
      </c>
      <c r="Q23" s="28">
        <v>29608.63634070292</v>
      </c>
      <c r="R23" s="28"/>
      <c r="S23" s="28"/>
    </row>
    <row r="24" spans="1:21" x14ac:dyDescent="0.25">
      <c r="A24" t="s">
        <v>31</v>
      </c>
      <c r="B24" t="s">
        <v>44</v>
      </c>
      <c r="D24" s="22"/>
      <c r="G24" s="28">
        <v>10877</v>
      </c>
      <c r="H24" s="28">
        <v>11212.5</v>
      </c>
      <c r="I24" s="28">
        <v>12819.5</v>
      </c>
      <c r="J24" s="28">
        <v>14960</v>
      </c>
      <c r="K24" s="28">
        <v>16232</v>
      </c>
      <c r="L24" s="28">
        <v>17528.5</v>
      </c>
      <c r="M24" s="28">
        <v>19062</v>
      </c>
      <c r="N24" s="28">
        <v>19611</v>
      </c>
      <c r="O24" s="28">
        <v>19755.5</v>
      </c>
      <c r="P24" s="28">
        <v>20628</v>
      </c>
      <c r="Q24" s="28">
        <v>21117.36365929708</v>
      </c>
      <c r="S24" s="28"/>
    </row>
    <row r="25" spans="1:21" x14ac:dyDescent="0.25">
      <c r="A25" t="s">
        <v>3</v>
      </c>
      <c r="B25" t="s">
        <v>44</v>
      </c>
      <c r="D25" s="22"/>
      <c r="G25" s="28">
        <v>75255</v>
      </c>
      <c r="H25" s="28">
        <v>77077</v>
      </c>
      <c r="I25" s="28">
        <v>85829</v>
      </c>
      <c r="J25" s="28">
        <v>92595.5</v>
      </c>
      <c r="K25" s="28">
        <v>95301</v>
      </c>
      <c r="L25" s="28">
        <v>100342.5</v>
      </c>
      <c r="M25" s="28">
        <v>105097</v>
      </c>
      <c r="N25" s="28">
        <v>111476</v>
      </c>
      <c r="O25" s="28">
        <v>115736</v>
      </c>
      <c r="P25" s="28">
        <v>116465</v>
      </c>
      <c r="Q25" s="28">
        <v>126679</v>
      </c>
    </row>
    <row r="26" spans="1:21" x14ac:dyDescent="0.25">
      <c r="A26" t="s">
        <v>4</v>
      </c>
      <c r="B26" t="s">
        <v>44</v>
      </c>
      <c r="D26" s="22"/>
      <c r="G26" s="28">
        <v>435344.5</v>
      </c>
      <c r="H26" s="28">
        <v>458054.5</v>
      </c>
      <c r="I26" s="28">
        <v>487564</v>
      </c>
      <c r="J26" s="28">
        <v>522516.5</v>
      </c>
      <c r="K26" s="28">
        <v>547331.5</v>
      </c>
      <c r="L26" s="28">
        <v>560825.5</v>
      </c>
      <c r="M26" s="28">
        <v>579096</v>
      </c>
      <c r="N26" s="28">
        <v>601576</v>
      </c>
      <c r="O26" s="28">
        <v>626539.5</v>
      </c>
      <c r="P26" s="28">
        <v>654853</v>
      </c>
      <c r="Q26">
        <v>683365</v>
      </c>
    </row>
    <row r="27" spans="1:21" x14ac:dyDescent="0.25">
      <c r="A27" t="s">
        <v>5</v>
      </c>
      <c r="B27" t="s">
        <v>44</v>
      </c>
      <c r="D27" s="22"/>
      <c r="G27" s="28">
        <v>50084.5</v>
      </c>
      <c r="H27" s="28">
        <v>51696.5</v>
      </c>
      <c r="I27" s="28">
        <v>55954.5</v>
      </c>
      <c r="J27" s="28">
        <v>60805.5</v>
      </c>
      <c r="K27" s="28">
        <v>65017</v>
      </c>
      <c r="L27" s="28">
        <v>66369.5</v>
      </c>
      <c r="M27" s="28">
        <v>68037.5</v>
      </c>
      <c r="N27" s="28">
        <v>70971</v>
      </c>
      <c r="O27" s="28">
        <v>73348.5</v>
      </c>
      <c r="P27" s="28">
        <v>75803</v>
      </c>
      <c r="Q27" s="28">
        <v>78174</v>
      </c>
    </row>
    <row r="28" spans="1:21" x14ac:dyDescent="0.25">
      <c r="A28" t="s">
        <v>9</v>
      </c>
      <c r="B28" t="s">
        <v>44</v>
      </c>
      <c r="D28" s="22"/>
      <c r="G28" s="28">
        <f t="shared" ref="G28:P28" si="0">G19+G20</f>
        <v>20024</v>
      </c>
      <c r="H28" s="28">
        <f t="shared" si="0"/>
        <v>21101.5</v>
      </c>
      <c r="I28" s="28">
        <f t="shared" si="0"/>
        <v>22807.5</v>
      </c>
      <c r="J28" s="28">
        <f t="shared" si="0"/>
        <v>24598</v>
      </c>
      <c r="K28" s="28">
        <f t="shared" si="0"/>
        <v>25888.5</v>
      </c>
      <c r="L28" s="28">
        <f t="shared" si="0"/>
        <v>26572</v>
      </c>
      <c r="M28" s="28">
        <f t="shared" si="0"/>
        <v>27839</v>
      </c>
      <c r="N28" s="28">
        <f t="shared" si="0"/>
        <v>29692</v>
      </c>
      <c r="O28" s="28">
        <f t="shared" si="0"/>
        <v>32658.5</v>
      </c>
      <c r="P28" s="28">
        <f t="shared" si="0"/>
        <v>33556.5</v>
      </c>
      <c r="Q28">
        <v>31966</v>
      </c>
    </row>
    <row r="29" spans="1:21" x14ac:dyDescent="0.25">
      <c r="A29" s="9" t="s">
        <v>43</v>
      </c>
      <c r="B29" s="9"/>
      <c r="C29" s="9"/>
      <c r="G29" s="2">
        <v>2008</v>
      </c>
      <c r="H29" s="2">
        <v>2009</v>
      </c>
      <c r="I29" s="2">
        <v>2010</v>
      </c>
      <c r="J29" s="2">
        <v>2011</v>
      </c>
      <c r="K29" s="2">
        <v>2012</v>
      </c>
      <c r="L29" s="2">
        <v>2013</v>
      </c>
      <c r="M29" s="2">
        <v>2014</v>
      </c>
      <c r="N29" s="2">
        <v>2015</v>
      </c>
      <c r="O29" s="2">
        <v>2016</v>
      </c>
      <c r="P29" s="2">
        <v>2017</v>
      </c>
      <c r="Q29" s="2">
        <v>2018</v>
      </c>
      <c r="R29" s="2">
        <v>2019</v>
      </c>
      <c r="S29" s="2">
        <v>2020</v>
      </c>
      <c r="T29" s="2"/>
      <c r="U29" s="2"/>
    </row>
    <row r="30" spans="1:21" x14ac:dyDescent="0.25">
      <c r="A30" s="2" t="s">
        <v>11</v>
      </c>
      <c r="B30" s="2" t="s">
        <v>11</v>
      </c>
      <c r="C30" s="2"/>
      <c r="G30">
        <v>1.25</v>
      </c>
      <c r="H30">
        <v>1.23</v>
      </c>
      <c r="I30">
        <v>1.2</v>
      </c>
      <c r="J30">
        <v>1.1599999999999999</v>
      </c>
      <c r="K30">
        <v>1.1399999999999999</v>
      </c>
      <c r="L30">
        <v>1.1100000000000001</v>
      </c>
      <c r="M30">
        <v>1.0900000000000001</v>
      </c>
      <c r="N30">
        <v>1.07</v>
      </c>
      <c r="O30">
        <v>1.06</v>
      </c>
      <c r="P30">
        <v>1.04</v>
      </c>
      <c r="Q30">
        <v>1.02</v>
      </c>
    </row>
    <row r="31" spans="1:21" x14ac:dyDescent="0.25">
      <c r="A31" s="9"/>
      <c r="B31" s="9"/>
      <c r="C31" s="9"/>
    </row>
    <row r="32" spans="1:21" x14ac:dyDescent="0.25">
      <c r="A32" s="2" t="s">
        <v>42</v>
      </c>
      <c r="B32" s="2"/>
      <c r="C32" s="2"/>
      <c r="D32" s="2">
        <v>2005</v>
      </c>
      <c r="E32" s="2">
        <v>2006</v>
      </c>
      <c r="F32" s="2">
        <v>2007</v>
      </c>
      <c r="G32" s="2">
        <v>2008</v>
      </c>
      <c r="H32" s="2">
        <v>2009</v>
      </c>
      <c r="I32" s="2">
        <v>2010</v>
      </c>
      <c r="J32" s="2">
        <v>2011</v>
      </c>
      <c r="K32" s="2">
        <v>2012</v>
      </c>
      <c r="L32" s="2">
        <v>2013</v>
      </c>
      <c r="M32" s="2">
        <v>2014</v>
      </c>
      <c r="N32" s="2">
        <v>2015</v>
      </c>
      <c r="O32" s="2">
        <v>2016</v>
      </c>
      <c r="P32" s="2">
        <v>2017</v>
      </c>
      <c r="Q32" s="2">
        <v>2018</v>
      </c>
      <c r="R32" s="2">
        <v>2019</v>
      </c>
      <c r="S32" s="2">
        <v>2020</v>
      </c>
    </row>
    <row r="33" spans="1:31" s="19" customFormat="1" x14ac:dyDescent="0.25">
      <c r="A33" s="19" t="s">
        <v>20</v>
      </c>
      <c r="B33" s="19" t="s">
        <v>42</v>
      </c>
      <c r="C33" s="19" t="s">
        <v>40</v>
      </c>
      <c r="G33" s="27">
        <f t="shared" ref="G33:P33" si="1">G19*G$30/1000</f>
        <v>23.9175</v>
      </c>
      <c r="H33" s="27">
        <f t="shared" si="1"/>
        <v>24.639975</v>
      </c>
      <c r="I33" s="27">
        <f t="shared" si="1"/>
        <v>25.891200000000001</v>
      </c>
      <c r="J33" s="27">
        <f t="shared" si="1"/>
        <v>27.19098</v>
      </c>
      <c r="K33" s="27">
        <f t="shared" si="1"/>
        <v>28.3461</v>
      </c>
      <c r="L33" s="27">
        <f t="shared" si="1"/>
        <v>28.197885000000003</v>
      </c>
      <c r="M33" s="27">
        <f t="shared" si="1"/>
        <v>28.846305000000005</v>
      </c>
      <c r="N33" s="27">
        <f t="shared" si="1"/>
        <v>30.197005000000001</v>
      </c>
      <c r="O33" s="27">
        <f t="shared" si="1"/>
        <v>32.739690000000003</v>
      </c>
      <c r="P33" s="27">
        <f t="shared" si="1"/>
        <v>32.958120000000001</v>
      </c>
      <c r="Q33" s="27">
        <f t="shared" ref="Q33" si="2">Q19*Q$30/1000</f>
        <v>0</v>
      </c>
    </row>
    <row r="34" spans="1:31" s="19" customFormat="1" x14ac:dyDescent="0.25">
      <c r="A34" s="19" t="s">
        <v>41</v>
      </c>
      <c r="B34" s="19" t="s">
        <v>42</v>
      </c>
      <c r="C34" s="19" t="s">
        <v>40</v>
      </c>
      <c r="G34" s="27">
        <f t="shared" ref="G34:P34" si="3">G20*G$30/1000</f>
        <v>1.1125</v>
      </c>
      <c r="H34" s="27">
        <f t="shared" si="3"/>
        <v>1.31487</v>
      </c>
      <c r="I34" s="27">
        <f t="shared" si="3"/>
        <v>1.4778</v>
      </c>
      <c r="J34" s="27">
        <f t="shared" si="3"/>
        <v>1.3426999999999998</v>
      </c>
      <c r="K34" s="27">
        <f t="shared" si="3"/>
        <v>1.16679</v>
      </c>
      <c r="L34" s="27">
        <f t="shared" si="3"/>
        <v>1.2970350000000002</v>
      </c>
      <c r="M34" s="27">
        <f t="shared" si="3"/>
        <v>1.4982050000000002</v>
      </c>
      <c r="N34" s="27">
        <f t="shared" si="3"/>
        <v>1.5734350000000001</v>
      </c>
      <c r="O34" s="27">
        <f t="shared" si="3"/>
        <v>1.8783200000000002</v>
      </c>
      <c r="P34" s="27">
        <f t="shared" si="3"/>
        <v>1.9406400000000001</v>
      </c>
      <c r="Q34" s="27">
        <f t="shared" ref="Q34" si="4">Q20*Q$30/1000</f>
        <v>0</v>
      </c>
      <c r="AE34" s="26"/>
    </row>
    <row r="35" spans="1:31" x14ac:dyDescent="0.25">
      <c r="A35" t="s">
        <v>0</v>
      </c>
      <c r="B35" t="s">
        <v>42</v>
      </c>
      <c r="G35" s="24">
        <f t="shared" ref="G35:P35" si="5">G21*G$30/1000</f>
        <v>111.9025</v>
      </c>
      <c r="H35" s="24">
        <f t="shared" si="5"/>
        <v>120.15378</v>
      </c>
      <c r="I35" s="24">
        <f t="shared" si="5"/>
        <v>128.84219999999999</v>
      </c>
      <c r="J35" s="24">
        <f t="shared" si="5"/>
        <v>150.20143999999999</v>
      </c>
      <c r="K35" s="24">
        <f t="shared" si="5"/>
        <v>140.42348999999999</v>
      </c>
      <c r="L35" s="24">
        <f t="shared" si="5"/>
        <v>133.953135</v>
      </c>
      <c r="M35" s="24">
        <f t="shared" si="5"/>
        <v>133.80894499999999</v>
      </c>
      <c r="N35" s="24">
        <f t="shared" si="5"/>
        <v>117.66362000000001</v>
      </c>
      <c r="O35" s="24">
        <f t="shared" si="5"/>
        <v>120.21354000000001</v>
      </c>
      <c r="P35" s="24">
        <f t="shared" si="5"/>
        <v>142.23716000000002</v>
      </c>
      <c r="Q35" s="24">
        <f t="shared" ref="Q35" si="6">Q21*Q$30/1000</f>
        <v>171.1662</v>
      </c>
      <c r="AE35" s="25"/>
    </row>
    <row r="36" spans="1:31" x14ac:dyDescent="0.25">
      <c r="A36" t="s">
        <v>1</v>
      </c>
      <c r="B36" t="s">
        <v>42</v>
      </c>
      <c r="G36" s="24">
        <f t="shared" ref="G36:P36" si="7">G22*G$30/1000</f>
        <v>132.08625000000001</v>
      </c>
      <c r="H36" s="24">
        <f t="shared" si="7"/>
        <v>124.209705</v>
      </c>
      <c r="I36" s="24">
        <f t="shared" si="7"/>
        <v>120.24059999999999</v>
      </c>
      <c r="J36" s="24">
        <f t="shared" si="7"/>
        <v>118.51024</v>
      </c>
      <c r="K36" s="24">
        <f t="shared" si="7"/>
        <v>113.58446999999998</v>
      </c>
      <c r="L36" s="24">
        <f t="shared" si="7"/>
        <v>107.910315</v>
      </c>
      <c r="M36" s="24">
        <f t="shared" si="7"/>
        <v>107.17043500000001</v>
      </c>
      <c r="N36" s="24">
        <f t="shared" si="7"/>
        <v>107.535</v>
      </c>
      <c r="O36" s="24">
        <f t="shared" si="7"/>
        <v>106.7261</v>
      </c>
      <c r="P36" s="24">
        <f t="shared" si="7"/>
        <v>106.69204000000001</v>
      </c>
      <c r="Q36" s="24">
        <f t="shared" ref="Q36" si="8">Q22*Q$30/1000</f>
        <v>111.25344</v>
      </c>
      <c r="AE36" s="25"/>
    </row>
    <row r="37" spans="1:31" x14ac:dyDescent="0.25">
      <c r="A37" t="s">
        <v>30</v>
      </c>
      <c r="B37" t="s">
        <v>42</v>
      </c>
      <c r="G37" s="24">
        <f t="shared" ref="G37:P37" si="9">G23*G$30/1000</f>
        <v>21.420625000000001</v>
      </c>
      <c r="H37" s="24">
        <f t="shared" si="9"/>
        <v>23.930880000000002</v>
      </c>
      <c r="I37" s="24">
        <f t="shared" si="9"/>
        <v>25.288799999999998</v>
      </c>
      <c r="J37" s="24">
        <f t="shared" si="9"/>
        <v>26.624320000000001</v>
      </c>
      <c r="K37" s="24">
        <f t="shared" si="9"/>
        <v>28.556429999999995</v>
      </c>
      <c r="L37" s="24">
        <f t="shared" si="9"/>
        <v>28.642995000000003</v>
      </c>
      <c r="M37" s="24">
        <f t="shared" si="9"/>
        <v>28.689890000000002</v>
      </c>
      <c r="N37" s="24">
        <f t="shared" si="9"/>
        <v>28.433109999999999</v>
      </c>
      <c r="O37" s="24">
        <f t="shared" si="9"/>
        <v>29.300519999999999</v>
      </c>
      <c r="P37" s="24">
        <f t="shared" si="9"/>
        <v>30.0794</v>
      </c>
      <c r="Q37" s="24">
        <f t="shared" ref="Q37" si="10">Q23*Q$30/1000</f>
        <v>30.200809067516982</v>
      </c>
    </row>
    <row r="38" spans="1:31" x14ac:dyDescent="0.25">
      <c r="A38" t="s">
        <v>31</v>
      </c>
      <c r="B38" t="s">
        <v>42</v>
      </c>
      <c r="G38" s="24">
        <f t="shared" ref="G38:P38" si="11">G24*G$30/1000</f>
        <v>13.59625</v>
      </c>
      <c r="H38" s="24">
        <f t="shared" si="11"/>
        <v>13.791375</v>
      </c>
      <c r="I38" s="24">
        <f t="shared" si="11"/>
        <v>15.3834</v>
      </c>
      <c r="J38" s="24">
        <f t="shared" si="11"/>
        <v>17.3536</v>
      </c>
      <c r="K38" s="24">
        <f t="shared" si="11"/>
        <v>18.504480000000001</v>
      </c>
      <c r="L38" s="24">
        <f t="shared" si="11"/>
        <v>19.456635000000002</v>
      </c>
      <c r="M38" s="24">
        <f t="shared" si="11"/>
        <v>20.77758</v>
      </c>
      <c r="N38" s="24">
        <f t="shared" si="11"/>
        <v>20.98377</v>
      </c>
      <c r="O38" s="24">
        <f t="shared" si="11"/>
        <v>20.940830000000002</v>
      </c>
      <c r="P38" s="24">
        <f t="shared" si="11"/>
        <v>21.453119999999998</v>
      </c>
      <c r="Q38" s="24">
        <f t="shared" ref="Q38" si="12">Q24*Q$30/1000</f>
        <v>21.539710932483022</v>
      </c>
    </row>
    <row r="39" spans="1:31" x14ac:dyDescent="0.25">
      <c r="A39" t="s">
        <v>3</v>
      </c>
      <c r="B39" t="s">
        <v>42</v>
      </c>
      <c r="G39" s="24">
        <f t="shared" ref="G39:P39" si="13">G25*G$30/1000</f>
        <v>94.068749999999994</v>
      </c>
      <c r="H39" s="24">
        <f t="shared" si="13"/>
        <v>94.804709999999986</v>
      </c>
      <c r="I39" s="24">
        <f t="shared" si="13"/>
        <v>102.9948</v>
      </c>
      <c r="J39" s="24">
        <f t="shared" si="13"/>
        <v>107.41078</v>
      </c>
      <c r="K39" s="24">
        <f t="shared" si="13"/>
        <v>108.64313999999999</v>
      </c>
      <c r="L39" s="24">
        <f t="shared" si="13"/>
        <v>111.38017500000001</v>
      </c>
      <c r="M39" s="24">
        <f t="shared" si="13"/>
        <v>114.55573000000001</v>
      </c>
      <c r="N39" s="24">
        <f t="shared" si="13"/>
        <v>119.27932000000001</v>
      </c>
      <c r="O39" s="24">
        <f t="shared" si="13"/>
        <v>122.68016</v>
      </c>
      <c r="P39" s="24">
        <f t="shared" si="13"/>
        <v>121.12360000000001</v>
      </c>
      <c r="Q39" s="24">
        <f t="shared" ref="Q39" si="14">Q25*Q$30/1000</f>
        <v>129.21258</v>
      </c>
    </row>
    <row r="40" spans="1:31" x14ac:dyDescent="0.25">
      <c r="A40" t="s">
        <v>4</v>
      </c>
      <c r="B40" t="s">
        <v>42</v>
      </c>
      <c r="G40" s="24">
        <f t="shared" ref="G40:P40" si="15">G26*G$30/1000</f>
        <v>544.18062499999996</v>
      </c>
      <c r="H40" s="24">
        <f t="shared" si="15"/>
        <v>563.40703500000006</v>
      </c>
      <c r="I40" s="24">
        <f t="shared" si="15"/>
        <v>585.07679999999993</v>
      </c>
      <c r="J40" s="24">
        <f t="shared" si="15"/>
        <v>606.11914000000002</v>
      </c>
      <c r="K40" s="24">
        <f t="shared" si="15"/>
        <v>623.95790999999997</v>
      </c>
      <c r="L40" s="24">
        <f t="shared" si="15"/>
        <v>622.5163050000001</v>
      </c>
      <c r="M40" s="24">
        <f t="shared" si="15"/>
        <v>631.21464000000003</v>
      </c>
      <c r="N40" s="24">
        <f t="shared" si="15"/>
        <v>643.68632000000002</v>
      </c>
      <c r="O40" s="24">
        <f t="shared" si="15"/>
        <v>664.13187000000005</v>
      </c>
      <c r="P40" s="24">
        <f t="shared" si="15"/>
        <v>681.04711999999995</v>
      </c>
      <c r="Q40" s="24">
        <f t="shared" ref="Q40" si="16">Q26*Q$30/1000</f>
        <v>697.03230000000008</v>
      </c>
    </row>
    <row r="41" spans="1:31" x14ac:dyDescent="0.25">
      <c r="A41" t="s">
        <v>5</v>
      </c>
      <c r="B41" t="s">
        <v>42</v>
      </c>
      <c r="G41" s="24">
        <f t="shared" ref="G41:P41" si="17">G27*G$30/1000</f>
        <v>62.605625000000003</v>
      </c>
      <c r="H41" s="24">
        <f t="shared" si="17"/>
        <v>63.586694999999999</v>
      </c>
      <c r="I41" s="24">
        <f t="shared" si="17"/>
        <v>67.145399999999995</v>
      </c>
      <c r="J41" s="24">
        <f t="shared" si="17"/>
        <v>70.534379999999985</v>
      </c>
      <c r="K41" s="24">
        <f t="shared" si="17"/>
        <v>74.119379999999992</v>
      </c>
      <c r="L41" s="24">
        <f t="shared" si="17"/>
        <v>73.670145000000005</v>
      </c>
      <c r="M41" s="24">
        <f t="shared" si="17"/>
        <v>74.160875000000004</v>
      </c>
      <c r="N41" s="24">
        <f t="shared" si="17"/>
        <v>75.938969999999998</v>
      </c>
      <c r="O41" s="24">
        <f t="shared" si="17"/>
        <v>77.749409999999997</v>
      </c>
      <c r="P41" s="24">
        <f t="shared" si="17"/>
        <v>78.835120000000003</v>
      </c>
      <c r="Q41" s="24">
        <f t="shared" ref="Q41:Q42" si="18">Q27*Q$30/1000</f>
        <v>79.737479999999991</v>
      </c>
    </row>
    <row r="42" spans="1:31" x14ac:dyDescent="0.25">
      <c r="A42" t="s">
        <v>9</v>
      </c>
      <c r="B42" t="s">
        <v>42</v>
      </c>
      <c r="D42" s="22"/>
      <c r="G42" s="24">
        <f>G28*G$30/1000</f>
        <v>25.03</v>
      </c>
      <c r="H42" s="24">
        <f t="shared" ref="H42:P42" si="19">H28*H$30/1000</f>
        <v>25.954845000000002</v>
      </c>
      <c r="I42" s="24">
        <f t="shared" si="19"/>
        <v>27.369</v>
      </c>
      <c r="J42" s="24">
        <f t="shared" si="19"/>
        <v>28.533679999999997</v>
      </c>
      <c r="K42" s="24">
        <f t="shared" si="19"/>
        <v>29.512889999999995</v>
      </c>
      <c r="L42" s="24">
        <f t="shared" si="19"/>
        <v>29.49492</v>
      </c>
      <c r="M42" s="24">
        <f t="shared" si="19"/>
        <v>30.344510000000003</v>
      </c>
      <c r="N42" s="24">
        <f t="shared" si="19"/>
        <v>31.770440000000001</v>
      </c>
      <c r="O42" s="24">
        <f t="shared" si="19"/>
        <v>34.618010000000005</v>
      </c>
      <c r="P42" s="24">
        <f t="shared" si="19"/>
        <v>34.898760000000003</v>
      </c>
      <c r="Q42" s="24">
        <f t="shared" si="18"/>
        <v>32.605319999999999</v>
      </c>
    </row>
    <row r="43" spans="1:31" x14ac:dyDescent="0.25">
      <c r="B43" s="2"/>
      <c r="C43" s="2"/>
    </row>
    <row r="44" spans="1:31" x14ac:dyDescent="0.25">
      <c r="A44" s="2" t="s">
        <v>39</v>
      </c>
      <c r="B44" s="2"/>
      <c r="C44" s="2"/>
      <c r="D44" s="2">
        <v>2005</v>
      </c>
      <c r="E44" s="2">
        <v>2006</v>
      </c>
      <c r="F44" s="2">
        <v>2007</v>
      </c>
      <c r="G44" s="2">
        <v>2008</v>
      </c>
      <c r="H44" s="2">
        <v>2009</v>
      </c>
      <c r="I44" s="2">
        <v>2010</v>
      </c>
      <c r="J44" s="2">
        <v>2011</v>
      </c>
      <c r="K44" s="2">
        <v>2012</v>
      </c>
      <c r="L44" s="2">
        <v>2013</v>
      </c>
      <c r="M44" s="2">
        <v>2014</v>
      </c>
      <c r="N44" s="2">
        <v>2015</v>
      </c>
      <c r="O44" s="2">
        <v>2016</v>
      </c>
      <c r="P44" s="2">
        <v>2017</v>
      </c>
      <c r="Q44" s="2">
        <v>2018</v>
      </c>
      <c r="R44" s="2">
        <v>2019</v>
      </c>
      <c r="S44" s="2">
        <v>2020</v>
      </c>
    </row>
    <row r="45" spans="1:31" s="19" customFormat="1" x14ac:dyDescent="0.25">
      <c r="A45" s="19" t="s">
        <v>20</v>
      </c>
      <c r="B45" s="19" t="s">
        <v>39</v>
      </c>
      <c r="C45" s="19" t="s">
        <v>40</v>
      </c>
      <c r="G45" s="20">
        <f>G3/G33</f>
        <v>7.1391972763367688</v>
      </c>
      <c r="H45" s="20">
        <f t="shared" ref="H45:Q45" si="20">H3/H33</f>
        <v>6.7292407563758925</v>
      </c>
      <c r="I45" s="20">
        <f t="shared" si="20"/>
        <v>5.9825387228421381</v>
      </c>
      <c r="J45" s="20">
        <f t="shared" si="20"/>
        <v>5.0834359244304732</v>
      </c>
      <c r="K45" s="20">
        <f t="shared" si="20"/>
        <v>4.9423891209254522</v>
      </c>
      <c r="L45" s="20">
        <f t="shared" si="20"/>
        <v>4.9328801974809267</v>
      </c>
      <c r="M45" s="20">
        <f t="shared" si="20"/>
        <v>4.9049695218940235</v>
      </c>
      <c r="N45" s="20">
        <f t="shared" si="20"/>
        <v>4.0391687969645362</v>
      </c>
      <c r="O45" s="20">
        <f t="shared" si="20"/>
        <v>3.2015667490906066</v>
      </c>
      <c r="P45" s="20">
        <f t="shared" si="20"/>
        <v>3.1044079621632092</v>
      </c>
      <c r="Q45" s="20" t="e">
        <f t="shared" si="20"/>
        <v>#DIV/0!</v>
      </c>
      <c r="R45" s="20"/>
    </row>
    <row r="46" spans="1:31" s="19" customFormat="1" x14ac:dyDescent="0.25">
      <c r="A46" s="19" t="s">
        <v>41</v>
      </c>
      <c r="B46" s="19" t="s">
        <v>39</v>
      </c>
      <c r="C46" s="19" t="s">
        <v>40</v>
      </c>
      <c r="G46" s="20">
        <f t="shared" ref="G46:P46" si="21">G16/G34</f>
        <v>74.326292134831462</v>
      </c>
      <c r="H46" s="20">
        <f t="shared" si="21"/>
        <v>54.686775118452779</v>
      </c>
      <c r="I46" s="20">
        <f t="shared" si="21"/>
        <v>35.841115171200435</v>
      </c>
      <c r="J46" s="20">
        <f t="shared" si="21"/>
        <v>22.728085201459749</v>
      </c>
      <c r="K46" s="20">
        <f t="shared" si="21"/>
        <v>9.0856109496996034</v>
      </c>
      <c r="L46" s="20">
        <f t="shared" si="21"/>
        <v>4.3337303927804571</v>
      </c>
      <c r="M46" s="20">
        <f t="shared" si="21"/>
        <v>6.2267847190471262</v>
      </c>
      <c r="N46" s="20">
        <f t="shared" si="21"/>
        <v>0.12838153466778099</v>
      </c>
      <c r="O46" s="20">
        <f t="shared" si="21"/>
        <v>-12.092721155074745</v>
      </c>
      <c r="P46" s="20">
        <f t="shared" si="21"/>
        <v>-13.977862973039821</v>
      </c>
      <c r="Q46" s="20" t="e">
        <f t="shared" ref="Q46" si="22">Q16/Q34</f>
        <v>#DIV/0!</v>
      </c>
      <c r="R46" s="20"/>
    </row>
    <row r="47" spans="1:31" x14ac:dyDescent="0.25">
      <c r="A47" t="s">
        <v>0</v>
      </c>
      <c r="B47" t="s">
        <v>39</v>
      </c>
      <c r="G47" s="10">
        <f t="shared" ref="G47:P47" si="23">G4/G35</f>
        <v>-0.29462896217486428</v>
      </c>
      <c r="H47" s="10">
        <f t="shared" si="23"/>
        <v>-0.29573896881595524</v>
      </c>
      <c r="I47" s="10">
        <f t="shared" si="23"/>
        <v>-0.32557085275194875</v>
      </c>
      <c r="J47" s="10">
        <f t="shared" si="23"/>
        <v>-0.32041088025963793</v>
      </c>
      <c r="K47" s="10">
        <f t="shared" si="23"/>
        <v>-0.39916339023259279</v>
      </c>
      <c r="L47" s="10">
        <f t="shared" si="23"/>
        <v>-0.42407074214253987</v>
      </c>
      <c r="M47" s="10">
        <f t="shared" si="23"/>
        <v>-0.41414835381775572</v>
      </c>
      <c r="N47" s="10">
        <f t="shared" si="23"/>
        <v>-0.44279768589057483</v>
      </c>
      <c r="O47" s="10">
        <f t="shared" si="23"/>
        <v>-0.44517341787021664</v>
      </c>
      <c r="P47" s="10">
        <f t="shared" si="23"/>
        <v>-0.35015360084072045</v>
      </c>
      <c r="Q47" s="10">
        <f t="shared" ref="Q47" si="24">Q4/Q35</f>
        <v>-0.26134188991142354</v>
      </c>
      <c r="R47" s="10"/>
    </row>
    <row r="48" spans="1:31" x14ac:dyDescent="0.25">
      <c r="A48" t="s">
        <v>1</v>
      </c>
      <c r="B48" t="s">
        <v>39</v>
      </c>
      <c r="G48" s="10">
        <f t="shared" ref="G48:P48" si="25">G5/G36</f>
        <v>0.47114050751864051</v>
      </c>
      <c r="H48" s="10">
        <f t="shared" si="25"/>
        <v>0.52526086297845531</v>
      </c>
      <c r="I48" s="10">
        <f t="shared" si="25"/>
        <v>0.53962008790965432</v>
      </c>
      <c r="J48" s="10">
        <f t="shared" si="25"/>
        <v>0.55911085134388916</v>
      </c>
      <c r="K48" s="10">
        <f t="shared" si="25"/>
        <v>0.60644013851239809</v>
      </c>
      <c r="L48" s="10">
        <f t="shared" si="25"/>
        <v>0.67047894158775612</v>
      </c>
      <c r="M48" s="10">
        <f t="shared" si="25"/>
        <v>0.67415398504488777</v>
      </c>
      <c r="N48" s="10">
        <f t="shared" si="25"/>
        <v>0.70766296764885006</v>
      </c>
      <c r="O48" s="10">
        <f t="shared" si="25"/>
        <v>0.76081573936211033</v>
      </c>
      <c r="P48" s="10">
        <f t="shared" si="25"/>
        <v>0.82721746869848656</v>
      </c>
      <c r="Q48" s="10">
        <f t="shared" ref="Q48" si="26">Q5/Q36</f>
        <v>0.85304527089902149</v>
      </c>
      <c r="R48" s="10"/>
    </row>
    <row r="49" spans="1:49" x14ac:dyDescent="0.25">
      <c r="A49" t="s">
        <v>30</v>
      </c>
      <c r="B49" t="s">
        <v>39</v>
      </c>
      <c r="G49" s="10">
        <f t="shared" ref="G49:P49" si="27">G6/G37</f>
        <v>3.5101199206583997</v>
      </c>
      <c r="H49" s="10">
        <f t="shared" si="27"/>
        <v>2.8740528143793482</v>
      </c>
      <c r="I49" s="10">
        <f t="shared" si="27"/>
        <v>2.80616489390736</v>
      </c>
      <c r="J49" s="10">
        <f t="shared" si="27"/>
        <v>2.6799715133555195</v>
      </c>
      <c r="K49" s="10">
        <f t="shared" si="27"/>
        <v>2.415395169652518</v>
      </c>
      <c r="L49" s="10">
        <f t="shared" si="27"/>
        <v>2.3636585200490696</v>
      </c>
      <c r="M49" s="10">
        <f t="shared" si="27"/>
        <v>2.3148623515218496</v>
      </c>
      <c r="N49" s="10">
        <f t="shared" si="27"/>
        <v>2.184205572109585</v>
      </c>
      <c r="O49" s="10">
        <f t="shared" si="27"/>
        <v>2.0410159063479343</v>
      </c>
      <c r="P49" s="10">
        <f t="shared" si="27"/>
        <v>1.9669375386079371</v>
      </c>
      <c r="Q49" s="10">
        <f t="shared" ref="Q49" si="28">Q6/Q37</f>
        <v>1.9671656385945238</v>
      </c>
      <c r="R49" s="10"/>
    </row>
    <row r="50" spans="1:49" x14ac:dyDescent="0.25">
      <c r="A50" t="s">
        <v>31</v>
      </c>
      <c r="B50" t="s">
        <v>39</v>
      </c>
      <c r="G50" s="10">
        <f t="shared" ref="G50:P50" si="29">G7/G38</f>
        <v>14.609598662390811</v>
      </c>
      <c r="H50" s="10">
        <f t="shared" si="29"/>
        <v>14.752167692206138</v>
      </c>
      <c r="I50" s="10">
        <f t="shared" si="29"/>
        <v>12.823430192664405</v>
      </c>
      <c r="J50" s="10">
        <f t="shared" si="29"/>
        <v>10.970175223422107</v>
      </c>
      <c r="K50" s="10">
        <f t="shared" si="29"/>
        <v>10.32748964747771</v>
      </c>
      <c r="L50" s="10">
        <f t="shared" si="29"/>
        <v>9.1920078760631689</v>
      </c>
      <c r="M50" s="10">
        <f t="shared" si="29"/>
        <v>8.3085154568216542</v>
      </c>
      <c r="N50" s="10">
        <f t="shared" si="29"/>
        <v>8.6074775720350001</v>
      </c>
      <c r="O50" s="10">
        <f t="shared" si="29"/>
        <v>8.8746904540541056</v>
      </c>
      <c r="P50" s="10">
        <f t="shared" si="29"/>
        <v>8.4328939348431931</v>
      </c>
      <c r="Q50" s="10">
        <f t="shared" ref="Q50" si="30">Q7/Q38</f>
        <v>8.0965331219232493</v>
      </c>
      <c r="R50" s="10"/>
    </row>
    <row r="51" spans="1:49" x14ac:dyDescent="0.25">
      <c r="A51" t="s">
        <v>3</v>
      </c>
      <c r="B51" t="s">
        <v>39</v>
      </c>
      <c r="G51" s="10">
        <f t="shared" ref="G51:P51" si="31">G8/G39</f>
        <v>0.18294235857923863</v>
      </c>
      <c r="H51" s="10">
        <f t="shared" si="31"/>
        <v>0.18031129305456697</v>
      </c>
      <c r="I51" s="10">
        <f t="shared" si="31"/>
        <v>0.17466050493228533</v>
      </c>
      <c r="J51" s="10">
        <f t="shared" si="31"/>
        <v>0.16344054324575014</v>
      </c>
      <c r="K51" s="10">
        <f t="shared" si="31"/>
        <v>0.14577218058240912</v>
      </c>
      <c r="L51" s="10">
        <f t="shared" si="31"/>
        <v>0.13051305898994334</v>
      </c>
      <c r="M51" s="10">
        <f t="shared" si="31"/>
        <v>0.12620399182674177</v>
      </c>
      <c r="N51" s="10">
        <f t="shared" si="31"/>
        <v>0.12024136353747655</v>
      </c>
      <c r="O51" s="10">
        <f t="shared" si="31"/>
        <v>0.12407022862831506</v>
      </c>
      <c r="P51" s="10">
        <f t="shared" si="31"/>
        <v>0.12622235611570698</v>
      </c>
      <c r="Q51" s="10">
        <f t="shared" ref="Q51" si="32">Q8/Q39</f>
        <v>0.11913602165255374</v>
      </c>
      <c r="R51" s="10"/>
    </row>
    <row r="52" spans="1:49" x14ac:dyDescent="0.25">
      <c r="A52" t="s">
        <v>4</v>
      </c>
      <c r="B52" t="s">
        <v>39</v>
      </c>
      <c r="G52" s="10">
        <f t="shared" ref="G52:P52" si="33">G9/G40</f>
        <v>1.6871445761404646E-2</v>
      </c>
      <c r="H52" s="10">
        <f t="shared" si="33"/>
        <v>1.5395004060645806E-2</v>
      </c>
      <c r="I52" s="10">
        <f t="shared" si="33"/>
        <v>1.4342745034389093E-2</v>
      </c>
      <c r="J52" s="10">
        <f t="shared" si="33"/>
        <v>1.4292392377606175E-2</v>
      </c>
      <c r="K52" s="10">
        <f t="shared" si="33"/>
        <v>1.3681928967948077E-2</v>
      </c>
      <c r="L52" s="10">
        <f t="shared" si="33"/>
        <v>1.4276966370071881E-2</v>
      </c>
      <c r="M52" s="10">
        <f t="shared" si="33"/>
        <v>1.4378553006670734E-2</v>
      </c>
      <c r="N52" s="10">
        <f t="shared" si="33"/>
        <v>1.4303975217591056E-2</v>
      </c>
      <c r="O52" s="10">
        <f t="shared" si="33"/>
        <v>1.4716950995045549E-2</v>
      </c>
      <c r="P52" s="10">
        <f t="shared" si="33"/>
        <v>1.4552777076734745E-2</v>
      </c>
      <c r="Q52" s="10">
        <f t="shared" ref="Q52" si="34">Q9/Q40</f>
        <v>1.4130546269292202E-2</v>
      </c>
      <c r="R52" s="10"/>
    </row>
    <row r="53" spans="1:49" x14ac:dyDescent="0.25">
      <c r="A53" t="s">
        <v>5</v>
      </c>
      <c r="B53" t="s">
        <v>39</v>
      </c>
      <c r="G53" s="10">
        <f t="shared" ref="G53:P53" si="35">G10/G41</f>
        <v>0.54355505119106751</v>
      </c>
      <c r="H53" s="10">
        <f t="shared" si="35"/>
        <v>0.5123652365336635</v>
      </c>
      <c r="I53" s="10">
        <f t="shared" si="35"/>
        <v>0.43969726217388905</v>
      </c>
      <c r="J53" s="10">
        <f t="shared" si="35"/>
        <v>0.49523294907074539</v>
      </c>
      <c r="K53" s="10">
        <f t="shared" si="35"/>
        <v>0.31989473701050608</v>
      </c>
      <c r="L53" s="10">
        <f t="shared" si="35"/>
        <v>0.28921366314251901</v>
      </c>
      <c r="M53" s="10">
        <f t="shared" si="35"/>
        <v>0.30627635413496485</v>
      </c>
      <c r="N53" s="10">
        <f t="shared" si="35"/>
        <v>0.36716128642570828</v>
      </c>
      <c r="O53" s="10">
        <f t="shared" si="35"/>
        <v>0.30748067080246322</v>
      </c>
      <c r="P53" s="10">
        <f t="shared" si="35"/>
        <v>0.28882037705606445</v>
      </c>
      <c r="Q53" s="10">
        <f t="shared" ref="Q53" si="36">Q10/Q41</f>
        <v>0.24692115472532672</v>
      </c>
      <c r="R53" s="10"/>
    </row>
    <row r="54" spans="1:49" x14ac:dyDescent="0.25">
      <c r="A54" t="s">
        <v>9</v>
      </c>
      <c r="B54" t="s">
        <v>39</v>
      </c>
      <c r="C54" t="s">
        <v>38</v>
      </c>
      <c r="G54" s="10">
        <f>G3/G42</f>
        <v>6.8218837737428952</v>
      </c>
      <c r="H54" s="10">
        <f t="shared" ref="H54:P54" si="37">H3/H42</f>
        <v>6.3883380542662866</v>
      </c>
      <c r="I54" s="10">
        <f t="shared" si="37"/>
        <v>5.6595091739139312</v>
      </c>
      <c r="J54" s="10">
        <f t="shared" si="37"/>
        <v>4.8442263511916623</v>
      </c>
      <c r="K54" s="10">
        <f t="shared" si="37"/>
        <v>4.7469921197370022</v>
      </c>
      <c r="L54" s="10">
        <f t="shared" si="37"/>
        <v>4.7159574776722391</v>
      </c>
      <c r="M54" s="10">
        <f t="shared" si="37"/>
        <v>4.6627955713985552</v>
      </c>
      <c r="N54" s="10">
        <f t="shared" si="37"/>
        <v>3.8391284589631773</v>
      </c>
      <c r="O54" s="10">
        <f t="shared" si="37"/>
        <v>3.0278546594542624</v>
      </c>
      <c r="P54" s="10">
        <f t="shared" si="37"/>
        <v>2.9317789556399858</v>
      </c>
      <c r="Q54" s="10">
        <f t="shared" ref="Q54" si="38">Q3/Q42</f>
        <v>3.2570331537953874</v>
      </c>
    </row>
    <row r="55" spans="1:49" s="2" customFormat="1" x14ac:dyDescent="0.25"/>
    <row r="56" spans="1:49" s="2" customFormat="1" x14ac:dyDescent="0.25">
      <c r="A56" s="2" t="s">
        <v>37</v>
      </c>
      <c r="D56" s="2">
        <v>2005</v>
      </c>
      <c r="E56" s="2">
        <v>2006</v>
      </c>
      <c r="F56" s="2">
        <v>2007</v>
      </c>
      <c r="G56" s="2">
        <v>2008</v>
      </c>
      <c r="H56" s="2">
        <v>2009</v>
      </c>
      <c r="I56" s="2">
        <v>2010</v>
      </c>
      <c r="J56" s="2">
        <v>2011</v>
      </c>
      <c r="K56" s="2">
        <v>2012</v>
      </c>
      <c r="L56" s="2">
        <v>2013</v>
      </c>
      <c r="M56" s="2">
        <v>2014</v>
      </c>
      <c r="N56" s="2">
        <v>2015</v>
      </c>
      <c r="O56" s="2">
        <v>2016</v>
      </c>
      <c r="P56" s="2">
        <v>2017</v>
      </c>
      <c r="Q56" s="2">
        <v>2018</v>
      </c>
      <c r="R56" s="2">
        <v>2019</v>
      </c>
      <c r="S56" s="2">
        <v>2020</v>
      </c>
    </row>
    <row r="57" spans="1:49" ht="23.1" customHeight="1" x14ac:dyDescent="0.25">
      <c r="A57" s="15" t="s">
        <v>32</v>
      </c>
      <c r="B57" s="15" t="s">
        <v>32</v>
      </c>
      <c r="C57" s="15" t="s">
        <v>36</v>
      </c>
      <c r="D57" s="22">
        <v>230459.81900000002</v>
      </c>
      <c r="E57" s="22">
        <v>237699.38150000002</v>
      </c>
      <c r="F57" s="22">
        <v>242886.71400000001</v>
      </c>
      <c r="G57" s="22">
        <v>245370.90000000002</v>
      </c>
      <c r="H57" s="22">
        <v>249901.95</v>
      </c>
      <c r="I57" s="22">
        <v>252928.2</v>
      </c>
      <c r="J57" s="22">
        <v>252158.72350000002</v>
      </c>
      <c r="K57" s="22">
        <v>250224.47350000002</v>
      </c>
      <c r="L57" s="22">
        <v>249372.77100000001</v>
      </c>
      <c r="M57" s="22">
        <v>250713.837</v>
      </c>
      <c r="N57" s="22">
        <v>255143.16200000001</v>
      </c>
      <c r="O57" s="22">
        <v>258481.06200000001</v>
      </c>
      <c r="P57" s="22">
        <v>259030.08199999999</v>
      </c>
      <c r="Q57" s="28">
        <v>265117</v>
      </c>
    </row>
    <row r="58" spans="1:49" x14ac:dyDescent="0.25">
      <c r="A58" t="s">
        <v>33</v>
      </c>
      <c r="B58" t="s">
        <v>33</v>
      </c>
      <c r="G58" s="10">
        <f t="shared" ref="G58:P58" si="39">(G7*1000000000)/(G57*1000000)</f>
        <v>0.80953265368277594</v>
      </c>
      <c r="H58" s="10">
        <f t="shared" si="39"/>
        <v>0.81413000861377605</v>
      </c>
      <c r="I58" s="10">
        <f t="shared" si="39"/>
        <v>0.77993658289519963</v>
      </c>
      <c r="J58" s="10">
        <f t="shared" si="39"/>
        <v>0.75496905328035513</v>
      </c>
      <c r="K58" s="10">
        <f t="shared" si="39"/>
        <v>0.76373355075501181</v>
      </c>
      <c r="L58" s="10">
        <f t="shared" si="39"/>
        <v>0.71718151682922238</v>
      </c>
      <c r="M58" s="10">
        <f t="shared" si="39"/>
        <v>0.68855730761022371</v>
      </c>
      <c r="N58" s="10">
        <f t="shared" si="39"/>
        <v>0.70790582132763913</v>
      </c>
      <c r="O58" s="10">
        <f t="shared" si="39"/>
        <v>0.71898259262401931</v>
      </c>
      <c r="P58" s="10">
        <f t="shared" si="39"/>
        <v>0.69842036930468643</v>
      </c>
      <c r="Q58" s="10">
        <f t="shared" ref="Q58" si="40">(Q7*1000000000)/(Q57*1000000)</f>
        <v>0.657811392711524</v>
      </c>
    </row>
    <row r="59" spans="1:49" x14ac:dyDescent="0.25">
      <c r="A59" t="s">
        <v>34</v>
      </c>
      <c r="B59" t="s">
        <v>34</v>
      </c>
      <c r="G59" s="23">
        <f t="shared" ref="G59:P59" si="41">G37*1000000/G57</f>
        <v>87.298962509409222</v>
      </c>
      <c r="H59" s="23">
        <f t="shared" si="41"/>
        <v>95.761077494593394</v>
      </c>
      <c r="I59" s="23">
        <f t="shared" si="41"/>
        <v>99.984106161353296</v>
      </c>
      <c r="J59" s="23">
        <f t="shared" si="41"/>
        <v>105.58555988248409</v>
      </c>
      <c r="K59" s="23">
        <f t="shared" si="41"/>
        <v>114.12324941908608</v>
      </c>
      <c r="L59" s="23">
        <f t="shared" si="41"/>
        <v>114.86015447933569</v>
      </c>
      <c r="M59" s="23">
        <f t="shared" si="41"/>
        <v>114.43281449200589</v>
      </c>
      <c r="N59" s="23">
        <f t="shared" si="41"/>
        <v>111.43982765252396</v>
      </c>
      <c r="O59" s="23">
        <f t="shared" si="41"/>
        <v>113.35654447287902</v>
      </c>
      <c r="P59" s="23">
        <f t="shared" si="41"/>
        <v>116.12319220900375</v>
      </c>
      <c r="Q59" s="23">
        <f t="shared" ref="Q59" si="42">Q37*1000000/Q57</f>
        <v>113.91502267873045</v>
      </c>
    </row>
    <row r="61" spans="1:49" x14ac:dyDescent="0.25">
      <c r="A61" s="2" t="s">
        <v>12</v>
      </c>
      <c r="B61" s="2"/>
      <c r="C61" s="2"/>
    </row>
    <row r="62" spans="1:49" x14ac:dyDescent="0.25">
      <c r="A62" s="2"/>
      <c r="B62" s="2"/>
      <c r="C62" s="2"/>
      <c r="D62" s="2">
        <v>2005</v>
      </c>
      <c r="E62" s="2">
        <v>2006</v>
      </c>
      <c r="F62" s="2">
        <v>2007</v>
      </c>
      <c r="G62" s="2">
        <v>2008</v>
      </c>
      <c r="H62" s="2">
        <v>2009</v>
      </c>
      <c r="I62" s="2">
        <v>2010</v>
      </c>
      <c r="J62" s="2">
        <v>2011</v>
      </c>
      <c r="K62" s="2">
        <v>2012</v>
      </c>
      <c r="L62" s="2">
        <v>2013</v>
      </c>
      <c r="M62" s="2">
        <v>2014</v>
      </c>
      <c r="N62" s="2">
        <v>2015</v>
      </c>
      <c r="O62" s="2">
        <v>2016</v>
      </c>
      <c r="P62" s="2">
        <v>2017</v>
      </c>
      <c r="Q62" s="2">
        <v>2018</v>
      </c>
      <c r="R62" s="2">
        <v>2019</v>
      </c>
      <c r="S62" s="2">
        <v>2020</v>
      </c>
      <c r="T62" s="2">
        <v>2021</v>
      </c>
      <c r="U62" s="2">
        <v>2022</v>
      </c>
      <c r="V62" s="2">
        <v>2023</v>
      </c>
      <c r="W62" s="2">
        <v>2024</v>
      </c>
      <c r="X62" s="2">
        <v>2025</v>
      </c>
      <c r="Y62" s="2">
        <v>2026</v>
      </c>
      <c r="Z62" s="2">
        <v>2027</v>
      </c>
      <c r="AA62" s="2">
        <v>2028</v>
      </c>
      <c r="AB62" s="2">
        <v>2029</v>
      </c>
      <c r="AC62" s="2">
        <v>2030</v>
      </c>
      <c r="AD62" s="2">
        <v>2031</v>
      </c>
      <c r="AE62" s="2">
        <v>2032</v>
      </c>
      <c r="AF62" s="2">
        <v>2033</v>
      </c>
      <c r="AG62" s="2">
        <v>2034</v>
      </c>
      <c r="AH62" s="2">
        <v>2035</v>
      </c>
      <c r="AI62" s="2">
        <v>2036</v>
      </c>
      <c r="AJ62" s="2">
        <v>2037</v>
      </c>
      <c r="AK62" s="2">
        <v>2038</v>
      </c>
      <c r="AL62" s="2">
        <v>2039</v>
      </c>
      <c r="AM62" s="2">
        <v>2040</v>
      </c>
      <c r="AN62" s="2">
        <v>2041</v>
      </c>
      <c r="AO62" s="2">
        <v>2042</v>
      </c>
      <c r="AP62" s="2">
        <v>2043</v>
      </c>
      <c r="AQ62" s="2">
        <v>2044</v>
      </c>
      <c r="AR62" s="2">
        <v>2045</v>
      </c>
      <c r="AS62" s="2">
        <v>2046</v>
      </c>
      <c r="AT62" s="2">
        <v>2047</v>
      </c>
      <c r="AU62" s="2">
        <v>2048</v>
      </c>
      <c r="AV62" s="2">
        <v>2049</v>
      </c>
      <c r="AW62" s="2">
        <v>2050</v>
      </c>
    </row>
    <row r="63" spans="1:49" x14ac:dyDescent="0.25">
      <c r="A63" t="s">
        <v>6</v>
      </c>
      <c r="B63" t="s">
        <v>6</v>
      </c>
      <c r="C63" t="s">
        <v>35</v>
      </c>
      <c r="D63">
        <v>20.311543</v>
      </c>
      <c r="E63">
        <v>20.627547</v>
      </c>
      <c r="F63">
        <v>21.016120999999998</v>
      </c>
      <c r="G63" s="10">
        <v>21.249199000000001</v>
      </c>
      <c r="H63" s="10">
        <v>21.691652999999999</v>
      </c>
      <c r="I63" s="10">
        <v>22.031749999999999</v>
      </c>
      <c r="J63" s="10">
        <v>22.340024</v>
      </c>
      <c r="K63" s="10">
        <v>22.733464999999999</v>
      </c>
      <c r="L63" s="10">
        <v>23.128129000000001</v>
      </c>
      <c r="M63" s="10">
        <v>23.475686</v>
      </c>
      <c r="N63" s="10">
        <v>23.815995000000001</v>
      </c>
      <c r="O63" s="10">
        <v>24.190906999999999</v>
      </c>
      <c r="P63" s="10">
        <v>24.600777000000001</v>
      </c>
      <c r="Q63" s="10">
        <v>25.015825</v>
      </c>
      <c r="R63" s="10">
        <v>25.439453</v>
      </c>
      <c r="S63" s="10">
        <v>25.868818000000001</v>
      </c>
      <c r="T63" s="10">
        <v>26.296604000000002</v>
      </c>
      <c r="U63" s="10">
        <v>26.722348</v>
      </c>
      <c r="V63" s="10">
        <v>27.142517999999999</v>
      </c>
      <c r="W63" s="10">
        <v>27.557511999999999</v>
      </c>
      <c r="X63" s="10">
        <v>27.965751000000001</v>
      </c>
      <c r="Y63" s="10">
        <v>28.367630000000002</v>
      </c>
      <c r="Z63" s="10">
        <v>28.765733999999998</v>
      </c>
      <c r="AA63" s="10">
        <v>29.157084999999999</v>
      </c>
      <c r="AB63" s="10">
        <v>29.545877000000001</v>
      </c>
      <c r="AC63" s="10">
        <v>29.931725</v>
      </c>
      <c r="AD63" s="10">
        <v>30.314335</v>
      </c>
      <c r="AE63" s="10">
        <v>30.693262000000001</v>
      </c>
      <c r="AF63" s="10">
        <v>31.06841</v>
      </c>
      <c r="AG63" s="10">
        <v>31.439820999999998</v>
      </c>
      <c r="AH63" s="10">
        <v>31.807641</v>
      </c>
      <c r="AI63" s="10">
        <v>32.172122999999999</v>
      </c>
      <c r="AJ63" s="10">
        <v>32.533631999999997</v>
      </c>
      <c r="AK63" s="10">
        <v>32.892494999999997</v>
      </c>
      <c r="AL63" s="10">
        <v>33.248990999999997</v>
      </c>
      <c r="AM63" s="10">
        <v>33.603375999999997</v>
      </c>
      <c r="AN63" s="10">
        <v>33.955939000000001</v>
      </c>
      <c r="AO63" s="10">
        <v>34.306863</v>
      </c>
      <c r="AP63" s="10">
        <v>34.656376999999999</v>
      </c>
      <c r="AQ63" s="10">
        <v>35.004632000000001</v>
      </c>
      <c r="AR63" s="10">
        <v>35.351790999999999</v>
      </c>
      <c r="AS63" s="10">
        <v>35.698016000000003</v>
      </c>
      <c r="AT63" s="10">
        <v>36.043472000000001</v>
      </c>
      <c r="AU63" s="10">
        <v>36.388373999999999</v>
      </c>
      <c r="AV63" s="10">
        <v>36.732899000000003</v>
      </c>
      <c r="AW63" s="10">
        <v>37.077210000000001</v>
      </c>
    </row>
    <row r="64" spans="1:49" x14ac:dyDescent="0.25">
      <c r="A64" t="s">
        <v>13</v>
      </c>
      <c r="B64" t="s">
        <v>13</v>
      </c>
      <c r="G64" s="10">
        <f t="shared" ref="G64:Q64" si="43">G12/G63</f>
        <v>2.9976630639151023</v>
      </c>
      <c r="H64" s="10">
        <f t="shared" si="43"/>
        <v>2.9457480411968855</v>
      </c>
      <c r="I64" s="10">
        <f t="shared" si="43"/>
        <v>2.9234535084699593</v>
      </c>
      <c r="J64" s="10">
        <f t="shared" si="43"/>
        <v>2.924527056166359</v>
      </c>
      <c r="K64" s="10">
        <f t="shared" si="43"/>
        <v>2.8637893091719677</v>
      </c>
      <c r="L64" s="10">
        <f t="shared" si="43"/>
        <v>2.8168183195680925</v>
      </c>
      <c r="M64" s="10">
        <f t="shared" si="43"/>
        <v>2.8465785301370894</v>
      </c>
      <c r="N64" s="10">
        <f t="shared" si="43"/>
        <v>2.8569877035904279</v>
      </c>
      <c r="O64" s="10">
        <f t="shared" si="43"/>
        <v>2.796433084018163</v>
      </c>
      <c r="P64" s="10">
        <f t="shared" si="43"/>
        <v>2.8014826227244192</v>
      </c>
      <c r="Q64" s="10">
        <f t="shared" si="43"/>
        <v>2.7839596124946242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64"/>
  <sheetViews>
    <sheetView tabSelected="1" zoomScale="85" zoomScaleNormal="85" workbookViewId="0">
      <selection activeCell="E4" sqref="E4"/>
    </sheetView>
  </sheetViews>
  <sheetFormatPr defaultColWidth="11.42578125" defaultRowHeight="15" x14ac:dyDescent="0.25"/>
  <cols>
    <col min="1" max="1" width="46.42578125" customWidth="1"/>
    <col min="2" max="2" width="39.28515625" customWidth="1"/>
    <col min="3" max="3" width="19.28515625" customWidth="1"/>
    <col min="4" max="4" width="10.5703125" customWidth="1"/>
    <col min="5" max="5" width="10" customWidth="1"/>
    <col min="6" max="15" width="14.140625" bestFit="1" customWidth="1"/>
  </cols>
  <sheetData>
    <row r="1" spans="1:23" x14ac:dyDescent="0.25">
      <c r="A1" s="2" t="s">
        <v>8</v>
      </c>
      <c r="B1" s="2" t="s">
        <v>49</v>
      </c>
      <c r="C1" s="2" t="s">
        <v>48</v>
      </c>
      <c r="D1" s="2"/>
      <c r="E1" s="2" t="s">
        <v>50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/>
      <c r="W1" s="2"/>
    </row>
    <row r="2" spans="1:23" x14ac:dyDescent="0.25">
      <c r="A2" s="2" t="s">
        <v>47</v>
      </c>
      <c r="B2" t="s">
        <v>25</v>
      </c>
      <c r="D2">
        <v>0</v>
      </c>
      <c r="E2" s="2" t="s">
        <v>50</v>
      </c>
      <c r="F2" s="22">
        <v>617.21560620931655</v>
      </c>
      <c r="G2" s="22">
        <v>614.8514911212103</v>
      </c>
      <c r="H2" s="22">
        <v>634.60330084748341</v>
      </c>
      <c r="I2" s="22">
        <v>623.35694782409257</v>
      </c>
      <c r="J2" s="22">
        <v>616.19151904976718</v>
      </c>
      <c r="K2" s="22">
        <v>593.53755348185666</v>
      </c>
      <c r="L2" s="22">
        <v>573.02891948639126</v>
      </c>
      <c r="M2" s="22">
        <v>555.33335108902099</v>
      </c>
      <c r="N2" s="22">
        <v>540.62800136755561</v>
      </c>
      <c r="O2" s="22">
        <v>539.73952544417284</v>
      </c>
      <c r="P2" s="22">
        <v>538.82113799810452</v>
      </c>
      <c r="Q2" s="22">
        <v>526.14835615064237</v>
      </c>
      <c r="R2" s="22">
        <v>529.48651916604013</v>
      </c>
      <c r="S2" s="22">
        <v>537.44639229677637</v>
      </c>
      <c r="T2" s="2"/>
      <c r="U2" s="2"/>
      <c r="V2" s="2"/>
      <c r="W2" s="2"/>
    </row>
    <row r="3" spans="1:23" s="40" customFormat="1" x14ac:dyDescent="0.25">
      <c r="A3" s="40" t="s">
        <v>46</v>
      </c>
      <c r="B3" s="40" t="s">
        <v>25</v>
      </c>
      <c r="D3" s="40">
        <v>1</v>
      </c>
      <c r="E3" s="41" t="s">
        <v>50</v>
      </c>
      <c r="F3" s="73">
        <v>199.32718670459593</v>
      </c>
      <c r="G3" s="73">
        <v>189.63086115304344</v>
      </c>
      <c r="H3" s="73">
        <v>192.50265766517313</v>
      </c>
      <c r="I3" s="73">
        <v>170.75175085678467</v>
      </c>
      <c r="J3" s="73">
        <v>165.80832400608307</v>
      </c>
      <c r="K3" s="73">
        <v>154.89510658085038</v>
      </c>
      <c r="L3" s="73">
        <v>138.2236045524705</v>
      </c>
      <c r="M3" s="73">
        <v>140.09745626066496</v>
      </c>
      <c r="N3" s="73">
        <v>139.09678852734447</v>
      </c>
      <c r="O3" s="73">
        <v>141.49024684425919</v>
      </c>
      <c r="P3" s="73">
        <v>121.9708003577821</v>
      </c>
      <c r="Q3" s="73">
        <v>104.81830287953426</v>
      </c>
      <c r="R3" s="73">
        <v>102.31545014593051</v>
      </c>
      <c r="S3" s="73">
        <v>106.19660823010781</v>
      </c>
      <c r="T3" s="41"/>
      <c r="U3" s="41"/>
      <c r="V3" s="41"/>
      <c r="W3" s="41"/>
    </row>
    <row r="4" spans="1:23" s="40" customFormat="1" x14ac:dyDescent="0.25">
      <c r="A4" s="40" t="s">
        <v>19</v>
      </c>
      <c r="B4" s="40" t="s">
        <v>25</v>
      </c>
      <c r="D4" s="41">
        <v>2</v>
      </c>
      <c r="E4" s="41" t="s">
        <v>50</v>
      </c>
      <c r="F4" s="73">
        <v>-26.953786525865095</v>
      </c>
      <c r="G4" s="73">
        <v>-30.739633855082467</v>
      </c>
      <c r="H4" s="73">
        <v>-32.252545290345694</v>
      </c>
      <c r="I4" s="73">
        <v>-32.969717439772751</v>
      </c>
      <c r="J4" s="73">
        <v>-35.534154996539144</v>
      </c>
      <c r="K4" s="73">
        <v>-41.947264924437128</v>
      </c>
      <c r="L4" s="73">
        <v>-48.126175606665186</v>
      </c>
      <c r="M4" s="73">
        <v>-56.051916336692585</v>
      </c>
      <c r="N4" s="73">
        <v>-56.805605371769836</v>
      </c>
      <c r="O4" s="73">
        <v>-55.416754297840612</v>
      </c>
      <c r="P4" s="73">
        <v>-52.101178649507965</v>
      </c>
      <c r="Q4" s="73">
        <v>-53.515872476078009</v>
      </c>
      <c r="R4" s="73">
        <v>-49.804853747357697</v>
      </c>
      <c r="S4" s="73">
        <v>-44.732898196956704</v>
      </c>
      <c r="T4" s="41"/>
      <c r="U4" s="41"/>
      <c r="V4" s="41"/>
      <c r="W4" s="41"/>
    </row>
    <row r="5" spans="1:23" s="50" customFormat="1" x14ac:dyDescent="0.25">
      <c r="A5" s="50" t="s">
        <v>0</v>
      </c>
      <c r="B5" s="50" t="s">
        <v>25</v>
      </c>
      <c r="D5">
        <v>3</v>
      </c>
      <c r="E5" s="51" t="s">
        <v>51</v>
      </c>
      <c r="F5" s="52">
        <v>58.463119479199257</v>
      </c>
      <c r="G5" s="52">
        <v>59.772144753685211</v>
      </c>
      <c r="H5" s="52">
        <v>61.858209585487131</v>
      </c>
      <c r="I5" s="52">
        <v>62.231182861234032</v>
      </c>
      <c r="J5" s="52">
        <v>65.242496838599351</v>
      </c>
      <c r="K5" s="52">
        <v>64.884243142309572</v>
      </c>
      <c r="L5" s="52">
        <v>66.26036117936863</v>
      </c>
      <c r="M5" s="52">
        <v>68.882181719657311</v>
      </c>
      <c r="N5" s="52">
        <v>72.35159378760136</v>
      </c>
      <c r="O5" s="52">
        <v>72.24937583424412</v>
      </c>
      <c r="P5" s="52">
        <v>76.098537226119092</v>
      </c>
      <c r="Q5" s="52">
        <v>81.198896680734521</v>
      </c>
      <c r="R5" s="52">
        <v>88.257519259077682</v>
      </c>
      <c r="S5" s="52">
        <v>94.904220863248028</v>
      </c>
      <c r="T5" s="52"/>
      <c r="U5" s="52"/>
      <c r="V5" s="52"/>
    </row>
    <row r="6" spans="1:23" s="50" customFormat="1" x14ac:dyDescent="0.25">
      <c r="A6" s="50" t="s">
        <v>1</v>
      </c>
      <c r="B6" s="50" t="s">
        <v>25</v>
      </c>
      <c r="D6" s="50">
        <v>4</v>
      </c>
      <c r="E6" s="51" t="s">
        <v>51</v>
      </c>
      <c r="F6" s="52">
        <v>72.82216449674678</v>
      </c>
      <c r="G6" s="52">
        <v>71.779028550038078</v>
      </c>
      <c r="H6" s="52">
        <v>74.07694357549623</v>
      </c>
      <c r="I6" s="52">
        <v>75.188962525453334</v>
      </c>
      <c r="J6" s="52">
        <v>68.778613014574461</v>
      </c>
      <c r="K6" s="52">
        <v>70.964542769044442</v>
      </c>
      <c r="L6" s="52">
        <v>71.352419162461629</v>
      </c>
      <c r="M6" s="52">
        <v>68.975063084520244</v>
      </c>
      <c r="N6" s="52">
        <v>67.702259171472903</v>
      </c>
      <c r="O6" s="52">
        <v>66.413146230303198</v>
      </c>
      <c r="P6" s="52">
        <v>62.103757294404758</v>
      </c>
      <c r="Q6" s="52">
        <v>59.802827384265768</v>
      </c>
      <c r="R6" s="52">
        <v>59.164300998803583</v>
      </c>
      <c r="S6" s="52">
        <v>59.40999385537333</v>
      </c>
      <c r="T6" s="52"/>
      <c r="U6" s="52"/>
      <c r="V6" s="52"/>
    </row>
    <row r="7" spans="1:23" s="50" customFormat="1" x14ac:dyDescent="0.25">
      <c r="A7" s="50" t="s">
        <v>30</v>
      </c>
      <c r="B7" s="50" t="s">
        <v>25</v>
      </c>
      <c r="D7" s="51">
        <v>5</v>
      </c>
      <c r="E7" s="51" t="s">
        <v>51</v>
      </c>
      <c r="F7" s="52">
        <v>189.74651752323359</v>
      </c>
      <c r="G7" s="52">
        <v>194.15773154366323</v>
      </c>
      <c r="H7" s="52">
        <v>196.87746527040801</v>
      </c>
      <c r="I7" s="52">
        <v>198.63575581353106</v>
      </c>
      <c r="J7" s="52">
        <v>203.45267670609942</v>
      </c>
      <c r="K7" s="52">
        <v>197.26795602583363</v>
      </c>
      <c r="L7" s="52">
        <v>190.37203275717786</v>
      </c>
      <c r="M7" s="52">
        <v>191.10482563195836</v>
      </c>
      <c r="N7" s="52">
        <v>178.84554216168632</v>
      </c>
      <c r="O7" s="52">
        <v>172.63084458534848</v>
      </c>
      <c r="P7" s="52">
        <v>180.61732965174087</v>
      </c>
      <c r="Q7" s="52">
        <v>185.84338410096987</v>
      </c>
      <c r="R7" s="52">
        <v>180.91188553146318</v>
      </c>
      <c r="S7" s="52">
        <v>174.3969830015011</v>
      </c>
      <c r="T7" s="52"/>
      <c r="U7" s="52"/>
      <c r="V7" s="52"/>
    </row>
    <row r="8" spans="1:23" s="50" customFormat="1" x14ac:dyDescent="0.25">
      <c r="A8" s="50" t="s">
        <v>31</v>
      </c>
      <c r="B8" s="50" t="s">
        <v>25</v>
      </c>
      <c r="D8">
        <v>6</v>
      </c>
      <c r="E8" s="51" t="s">
        <v>51</v>
      </c>
      <c r="F8" s="52">
        <v>16.322962089951879</v>
      </c>
      <c r="G8" s="52">
        <v>16.248381263325804</v>
      </c>
      <c r="H8" s="52">
        <v>16.279213219162774</v>
      </c>
      <c r="I8" s="52">
        <v>17.209158993600752</v>
      </c>
      <c r="J8" s="52">
        <v>17.094359847763233</v>
      </c>
      <c r="K8" s="52">
        <v>17.98912377339974</v>
      </c>
      <c r="L8" s="52">
        <v>17.555276233649753</v>
      </c>
      <c r="M8" s="52">
        <v>15.837147423119953</v>
      </c>
      <c r="N8" s="52">
        <v>14.536567350085214</v>
      </c>
      <c r="O8" s="52">
        <v>14.457390412626438</v>
      </c>
      <c r="P8" s="52">
        <v>14.342308078622999</v>
      </c>
      <c r="Q8" s="52">
        <v>15.220955499358272</v>
      </c>
      <c r="R8" s="52">
        <v>15.288506173216447</v>
      </c>
      <c r="S8" s="52">
        <v>15.393872728662332</v>
      </c>
      <c r="T8" s="52"/>
      <c r="U8" s="52"/>
      <c r="V8" s="52"/>
    </row>
    <row r="9" spans="1:23" s="50" customFormat="1" x14ac:dyDescent="0.25">
      <c r="A9" s="50" t="s">
        <v>3</v>
      </c>
      <c r="B9" s="50" t="s">
        <v>25</v>
      </c>
      <c r="D9" s="50">
        <v>7</v>
      </c>
      <c r="E9" s="51" t="s">
        <v>51</v>
      </c>
      <c r="F9" s="52">
        <v>9.2448479889416113</v>
      </c>
      <c r="G9" s="52">
        <v>9.229878009543544</v>
      </c>
      <c r="H9" s="52">
        <v>9.1173369500999986</v>
      </c>
      <c r="I9" s="52">
        <v>9.1811138990947807</v>
      </c>
      <c r="J9" s="52">
        <v>8.6736535916214148</v>
      </c>
      <c r="K9" s="52">
        <v>8.3916073679362597</v>
      </c>
      <c r="L9" s="52">
        <v>8.6628925764572102</v>
      </c>
      <c r="M9" s="52">
        <v>8.5369478036093387</v>
      </c>
      <c r="N9" s="52">
        <v>8.8876443513064114</v>
      </c>
      <c r="O9" s="52">
        <v>9.0759531598265859</v>
      </c>
      <c r="P9" s="52">
        <v>9.2072731691823861</v>
      </c>
      <c r="Q9" s="52">
        <v>9.7739961850379622</v>
      </c>
      <c r="R9" s="52">
        <v>9.9111269161122166</v>
      </c>
      <c r="S9" s="52">
        <v>9.8494471663411645</v>
      </c>
      <c r="T9" s="52"/>
      <c r="U9" s="52"/>
      <c r="V9" s="52"/>
    </row>
    <row r="10" spans="1:23" s="50" customFormat="1" x14ac:dyDescent="0.25">
      <c r="A10" s="50" t="s">
        <v>4</v>
      </c>
      <c r="B10" s="50" t="s">
        <v>25</v>
      </c>
      <c r="D10" s="51">
        <v>8</v>
      </c>
      <c r="E10" s="51" t="s">
        <v>51</v>
      </c>
      <c r="F10" s="52">
        <v>14.253286030336312</v>
      </c>
      <c r="G10" s="52">
        <v>19.154016946695606</v>
      </c>
      <c r="H10" s="52">
        <v>28.28998083776203</v>
      </c>
      <c r="I10" s="52">
        <v>34.029603701723779</v>
      </c>
      <c r="J10" s="52">
        <v>32.579612024068915</v>
      </c>
      <c r="K10" s="52">
        <v>29.523648547570648</v>
      </c>
      <c r="L10" s="52">
        <v>34.930949018276593</v>
      </c>
      <c r="M10" s="52">
        <v>23.710399572481762</v>
      </c>
      <c r="N10" s="52">
        <v>21.306412499690531</v>
      </c>
      <c r="O10" s="52">
        <v>22.713722414458861</v>
      </c>
      <c r="P10" s="52">
        <v>27.881849915043269</v>
      </c>
      <c r="Q10" s="52">
        <v>23.906440741295739</v>
      </c>
      <c r="R10" s="52">
        <v>22.769189083660088</v>
      </c>
      <c r="S10" s="52">
        <v>19.688870636487643</v>
      </c>
      <c r="T10" s="52"/>
      <c r="U10" s="52"/>
      <c r="V10" s="52"/>
    </row>
    <row r="11" spans="1:23" s="50" customFormat="1" x14ac:dyDescent="0.25">
      <c r="A11" s="50" t="s">
        <v>5</v>
      </c>
      <c r="B11" s="50" t="s">
        <v>25</v>
      </c>
      <c r="D11">
        <v>9</v>
      </c>
      <c r="E11" s="51" t="s">
        <v>51</v>
      </c>
      <c r="F11" s="52">
        <v>22.471582506347517</v>
      </c>
      <c r="G11" s="52">
        <v>23.282129778901197</v>
      </c>
      <c r="H11" s="52">
        <v>24.789692368825538</v>
      </c>
      <c r="I11" s="52">
        <v>25.401197632361033</v>
      </c>
      <c r="J11" s="52">
        <v>26.197793682423562</v>
      </c>
      <c r="K11" s="52">
        <v>27.159793364115608</v>
      </c>
      <c r="L11" s="52">
        <v>28.463554989788701</v>
      </c>
      <c r="M11" s="52">
        <v>29.13739190226682</v>
      </c>
      <c r="N11" s="52">
        <v>29.559061425604135</v>
      </c>
      <c r="O11" s="52">
        <v>29.300216513106392</v>
      </c>
      <c r="P11" s="52">
        <v>30.658456090945705</v>
      </c>
      <c r="Q11" s="52">
        <v>31.451172488316864</v>
      </c>
      <c r="R11" s="52">
        <v>31.754745534115692</v>
      </c>
      <c r="S11" s="52">
        <v>32.696247538778032</v>
      </c>
      <c r="T11" s="52"/>
      <c r="U11" s="52"/>
      <c r="V11" s="52"/>
    </row>
    <row r="12" spans="1:23" s="50" customFormat="1" x14ac:dyDescent="0.25">
      <c r="A12" s="50" t="s">
        <v>7</v>
      </c>
      <c r="B12" s="50" t="s">
        <v>25</v>
      </c>
      <c r="D12" s="50">
        <v>10</v>
      </c>
      <c r="E12" s="51" t="s">
        <v>51</v>
      </c>
      <c r="F12" s="52">
        <v>61.51772591582818</v>
      </c>
      <c r="G12" s="52">
        <v>62.33695297739726</v>
      </c>
      <c r="H12" s="52">
        <v>63.064346665414867</v>
      </c>
      <c r="I12" s="52">
        <v>63.69793898008173</v>
      </c>
      <c r="J12" s="52">
        <v>63.898144335072537</v>
      </c>
      <c r="K12" s="52">
        <v>64.408796835233019</v>
      </c>
      <c r="L12" s="52">
        <v>65.334004623405804</v>
      </c>
      <c r="M12" s="52">
        <v>65.103854027435105</v>
      </c>
      <c r="N12" s="52">
        <v>65.147737464534075</v>
      </c>
      <c r="O12" s="52">
        <v>66.825383747839851</v>
      </c>
      <c r="P12" s="52">
        <v>68.042004863771112</v>
      </c>
      <c r="Q12" s="52">
        <v>67.648252667206563</v>
      </c>
      <c r="R12" s="52">
        <v>68.918649271018566</v>
      </c>
      <c r="S12" s="52">
        <v>69.643046473233326</v>
      </c>
      <c r="T12" s="52"/>
      <c r="U12" s="52"/>
      <c r="V12" s="52"/>
    </row>
    <row r="13" spans="1:23" x14ac:dyDescent="0.25">
      <c r="D13" s="51">
        <v>11</v>
      </c>
      <c r="E13" s="2" t="s">
        <v>50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</row>
    <row r="14" spans="1:23" ht="30" x14ac:dyDescent="0.25">
      <c r="A14" s="13" t="s">
        <v>21</v>
      </c>
      <c r="B14" t="s">
        <v>25</v>
      </c>
      <c r="D14">
        <v>12</v>
      </c>
      <c r="E14" s="2" t="s">
        <v>50</v>
      </c>
      <c r="F14" s="2">
        <v>2005</v>
      </c>
      <c r="G14" s="2">
        <v>2006</v>
      </c>
      <c r="H14" s="2">
        <v>2007</v>
      </c>
      <c r="I14" s="2">
        <v>2008</v>
      </c>
      <c r="J14" s="2">
        <v>2009</v>
      </c>
      <c r="K14" s="2">
        <v>2010</v>
      </c>
      <c r="L14" s="2">
        <v>2011</v>
      </c>
      <c r="M14" s="2">
        <v>2012</v>
      </c>
      <c r="N14" s="2">
        <v>2013</v>
      </c>
      <c r="O14" s="2">
        <v>2014</v>
      </c>
      <c r="P14" s="2">
        <v>2015</v>
      </c>
      <c r="Q14" s="2">
        <v>2016</v>
      </c>
      <c r="R14" s="2">
        <v>2017</v>
      </c>
      <c r="S14" s="2">
        <v>2018</v>
      </c>
      <c r="T14" s="2">
        <v>2019</v>
      </c>
      <c r="U14" s="2">
        <v>2020</v>
      </c>
      <c r="V14" s="2"/>
      <c r="W14" s="2"/>
    </row>
    <row r="15" spans="1:23" s="50" customFormat="1" x14ac:dyDescent="0.25">
      <c r="A15" s="50" t="s">
        <v>20</v>
      </c>
      <c r="B15" s="50" t="s">
        <v>25</v>
      </c>
      <c r="D15" s="50">
        <v>13</v>
      </c>
      <c r="E15" s="51" t="s">
        <v>51</v>
      </c>
      <c r="F15" s="52">
        <v>80.05608221542181</v>
      </c>
      <c r="G15" s="52">
        <v>78.547341760437391</v>
      </c>
      <c r="H15" s="52">
        <v>74.650887686410101</v>
      </c>
      <c r="I15" s="52">
        <v>72.145689419597602</v>
      </c>
      <c r="J15" s="52">
        <v>72.468523716838902</v>
      </c>
      <c r="K15" s="52">
        <v>70.140860500071398</v>
      </c>
      <c r="L15" s="52">
        <v>74.728114516893996</v>
      </c>
      <c r="M15" s="52">
        <v>76.173563922797399</v>
      </c>
      <c r="N15" s="52">
        <v>76.369137697203101</v>
      </c>
      <c r="O15" s="52">
        <v>76.841537147469992</v>
      </c>
      <c r="P15" s="52">
        <v>74.037085945089487</v>
      </c>
      <c r="Q15" s="52">
        <v>73.122704942506601</v>
      </c>
      <c r="R15" s="52">
        <v>77.018062387986703</v>
      </c>
      <c r="S15" s="52">
        <v>75.587638569867494</v>
      </c>
      <c r="T15" s="52"/>
      <c r="U15" s="52"/>
      <c r="V15" s="52"/>
      <c r="W15" s="52"/>
    </row>
    <row r="16" spans="1:23" s="50" customFormat="1" x14ac:dyDescent="0.25">
      <c r="A16" s="50" t="s">
        <v>19</v>
      </c>
      <c r="B16" s="50" t="s">
        <v>25</v>
      </c>
      <c r="D16" s="51">
        <v>14</v>
      </c>
      <c r="E16" s="51" t="s">
        <v>51</v>
      </c>
      <c r="F16" s="52">
        <v>91.009</v>
      </c>
      <c r="G16" s="52">
        <v>84.063999999999993</v>
      </c>
      <c r="H16" s="52">
        <v>97.715000000000003</v>
      </c>
      <c r="I16" s="52">
        <v>82.688000000000002</v>
      </c>
      <c r="J16" s="52">
        <v>71.906000000000006</v>
      </c>
      <c r="K16" s="52">
        <v>52.966000000000001</v>
      </c>
      <c r="L16" s="52">
        <v>30.516999999999999</v>
      </c>
      <c r="M16" s="52">
        <v>10.601000000000001</v>
      </c>
      <c r="N16" s="52">
        <v>5.6210000000000004</v>
      </c>
      <c r="O16" s="52">
        <v>9.3290000000000006</v>
      </c>
      <c r="P16" s="52">
        <v>0.20200000000000001</v>
      </c>
      <c r="Q16" s="52">
        <v>-22.713999999999999</v>
      </c>
      <c r="R16" s="52">
        <v>-27.126000000000001</v>
      </c>
      <c r="S16" s="52">
        <v>-20.600999999999999</v>
      </c>
    </row>
    <row r="17" spans="1:23" x14ac:dyDescent="0.25">
      <c r="D17">
        <v>15</v>
      </c>
      <c r="E17" s="2" t="s">
        <v>50</v>
      </c>
      <c r="F17" s="22"/>
      <c r="R17" s="24"/>
    </row>
    <row r="18" spans="1:23" x14ac:dyDescent="0.25">
      <c r="A18" s="2" t="s">
        <v>45</v>
      </c>
      <c r="D18" s="50">
        <v>16</v>
      </c>
      <c r="E18" s="2" t="s">
        <v>50</v>
      </c>
      <c r="F18" s="2">
        <v>2005</v>
      </c>
      <c r="G18" s="2">
        <v>2006</v>
      </c>
      <c r="H18" s="2">
        <v>2007</v>
      </c>
      <c r="I18" s="2">
        <v>2008</v>
      </c>
      <c r="J18" s="2">
        <v>2009</v>
      </c>
      <c r="K18" s="2">
        <v>2010</v>
      </c>
      <c r="L18" s="2">
        <v>2011</v>
      </c>
      <c r="M18" s="2">
        <v>2012</v>
      </c>
      <c r="N18" s="2">
        <v>2013</v>
      </c>
      <c r="O18" s="2">
        <v>2014</v>
      </c>
      <c r="P18" s="2">
        <v>2015</v>
      </c>
      <c r="Q18" s="2">
        <v>2016</v>
      </c>
      <c r="R18" s="2">
        <v>2017</v>
      </c>
      <c r="S18" s="2">
        <v>2018</v>
      </c>
      <c r="T18" s="2">
        <v>2019</v>
      </c>
      <c r="U18" s="2">
        <v>2020</v>
      </c>
    </row>
    <row r="19" spans="1:23" s="19" customFormat="1" x14ac:dyDescent="0.25">
      <c r="A19" s="19" t="s">
        <v>20</v>
      </c>
      <c r="B19" s="19" t="s">
        <v>44</v>
      </c>
      <c r="C19" s="19" t="s">
        <v>40</v>
      </c>
      <c r="D19" s="51">
        <v>17</v>
      </c>
      <c r="E19" s="2" t="s">
        <v>50</v>
      </c>
      <c r="F19" s="30"/>
      <c r="I19" s="29">
        <v>19134</v>
      </c>
      <c r="J19" s="29">
        <v>20032.5</v>
      </c>
      <c r="K19" s="29">
        <v>21576</v>
      </c>
      <c r="L19" s="29">
        <v>23440.5</v>
      </c>
      <c r="M19" s="29">
        <v>24865</v>
      </c>
      <c r="N19" s="29">
        <v>25403.5</v>
      </c>
      <c r="O19" s="29">
        <v>26464.5</v>
      </c>
      <c r="P19" s="29">
        <v>28221.5</v>
      </c>
      <c r="Q19" s="29">
        <v>30886.5</v>
      </c>
      <c r="R19" s="29">
        <v>31690.5</v>
      </c>
    </row>
    <row r="20" spans="1:23" s="19" customFormat="1" x14ac:dyDescent="0.25">
      <c r="A20" s="19" t="s">
        <v>41</v>
      </c>
      <c r="B20" s="19" t="s">
        <v>44</v>
      </c>
      <c r="C20" s="19" t="s">
        <v>40</v>
      </c>
      <c r="D20">
        <v>18</v>
      </c>
      <c r="E20" s="2" t="s">
        <v>50</v>
      </c>
      <c r="F20" s="30"/>
      <c r="I20" s="29">
        <v>890</v>
      </c>
      <c r="J20" s="29">
        <v>1069</v>
      </c>
      <c r="K20" s="29">
        <v>1231.5</v>
      </c>
      <c r="L20" s="29">
        <v>1157.5</v>
      </c>
      <c r="M20" s="29">
        <v>1023.5</v>
      </c>
      <c r="N20" s="29">
        <v>1168.5</v>
      </c>
      <c r="O20" s="29">
        <v>1374.5</v>
      </c>
      <c r="P20" s="29">
        <v>1470.5</v>
      </c>
      <c r="Q20" s="29">
        <v>1772</v>
      </c>
      <c r="R20" s="29">
        <v>1866</v>
      </c>
    </row>
    <row r="21" spans="1:23" x14ac:dyDescent="0.25">
      <c r="A21" t="s">
        <v>0</v>
      </c>
      <c r="B21" t="s">
        <v>44</v>
      </c>
      <c r="D21" s="50">
        <v>19</v>
      </c>
      <c r="E21" s="2" t="s">
        <v>50</v>
      </c>
      <c r="F21" s="22"/>
      <c r="I21" s="28">
        <v>89522</v>
      </c>
      <c r="J21" s="28">
        <v>97686</v>
      </c>
      <c r="K21" s="28">
        <v>107368.5</v>
      </c>
      <c r="L21" s="28">
        <v>129484</v>
      </c>
      <c r="M21" s="28">
        <v>123178.5</v>
      </c>
      <c r="N21" s="28">
        <v>120678.5</v>
      </c>
      <c r="O21" s="28">
        <v>122760.5</v>
      </c>
      <c r="P21" s="28">
        <v>109966</v>
      </c>
      <c r="Q21" s="28">
        <v>113409</v>
      </c>
      <c r="R21" s="28">
        <v>136766.5</v>
      </c>
    </row>
    <row r="22" spans="1:23" x14ac:dyDescent="0.25">
      <c r="A22" t="s">
        <v>1</v>
      </c>
      <c r="B22" t="s">
        <v>44</v>
      </c>
      <c r="D22" s="51">
        <v>20</v>
      </c>
      <c r="E22" s="2" t="s">
        <v>50</v>
      </c>
      <c r="F22" s="22"/>
      <c r="I22" s="28">
        <v>105669</v>
      </c>
      <c r="J22" s="28">
        <v>100983.5</v>
      </c>
      <c r="K22" s="28">
        <v>100200.5</v>
      </c>
      <c r="L22" s="28">
        <v>102164</v>
      </c>
      <c r="M22" s="28">
        <v>99635.5</v>
      </c>
      <c r="N22" s="28">
        <v>97216.5</v>
      </c>
      <c r="O22" s="28">
        <v>98321.5</v>
      </c>
      <c r="P22" s="28">
        <v>100500</v>
      </c>
      <c r="Q22" s="28">
        <v>100685</v>
      </c>
      <c r="R22" s="28">
        <v>102588.5</v>
      </c>
    </row>
    <row r="23" spans="1:23" x14ac:dyDescent="0.25">
      <c r="A23" t="s">
        <v>30</v>
      </c>
      <c r="B23" t="s">
        <v>44</v>
      </c>
      <c r="D23">
        <v>21</v>
      </c>
      <c r="E23" s="2" t="s">
        <v>50</v>
      </c>
      <c r="F23" s="22"/>
      <c r="I23" s="28">
        <v>17136.5</v>
      </c>
      <c r="J23" s="28">
        <v>19456</v>
      </c>
      <c r="K23" s="28">
        <v>21074</v>
      </c>
      <c r="L23" s="28">
        <v>22952</v>
      </c>
      <c r="M23" s="28">
        <v>25049.5</v>
      </c>
      <c r="N23" s="28">
        <v>25804.5</v>
      </c>
      <c r="O23" s="28">
        <v>26321</v>
      </c>
      <c r="P23" s="28">
        <v>26573</v>
      </c>
      <c r="Q23" s="28">
        <v>27642</v>
      </c>
      <c r="R23" s="28">
        <v>28922.5</v>
      </c>
    </row>
    <row r="24" spans="1:23" x14ac:dyDescent="0.25">
      <c r="A24" t="s">
        <v>31</v>
      </c>
      <c r="B24" t="s">
        <v>44</v>
      </c>
      <c r="D24" s="50">
        <v>22</v>
      </c>
      <c r="E24" s="2" t="s">
        <v>50</v>
      </c>
      <c r="F24" s="22"/>
      <c r="I24" s="28">
        <v>10877</v>
      </c>
      <c r="J24" s="28">
        <v>11212.5</v>
      </c>
      <c r="K24" s="28">
        <v>12819.5</v>
      </c>
      <c r="L24" s="28">
        <v>14960</v>
      </c>
      <c r="M24" s="28">
        <v>16232</v>
      </c>
      <c r="N24" s="28">
        <v>17528.5</v>
      </c>
      <c r="O24" s="28">
        <v>19062</v>
      </c>
      <c r="P24" s="28">
        <v>19611</v>
      </c>
      <c r="Q24" s="28">
        <v>19755.5</v>
      </c>
      <c r="R24" s="28">
        <v>20628</v>
      </c>
    </row>
    <row r="25" spans="1:23" x14ac:dyDescent="0.25">
      <c r="A25" t="s">
        <v>3</v>
      </c>
      <c r="B25" t="s">
        <v>44</v>
      </c>
      <c r="D25" s="51">
        <v>23</v>
      </c>
      <c r="E25" s="2" t="s">
        <v>50</v>
      </c>
      <c r="F25" s="22"/>
      <c r="I25" s="28">
        <v>75255</v>
      </c>
      <c r="J25" s="28">
        <v>77077</v>
      </c>
      <c r="K25" s="28">
        <v>85829</v>
      </c>
      <c r="L25" s="28">
        <v>92595.5</v>
      </c>
      <c r="M25" s="28">
        <v>95301</v>
      </c>
      <c r="N25" s="28">
        <v>100342.5</v>
      </c>
      <c r="O25" s="28">
        <v>105097</v>
      </c>
      <c r="P25" s="28">
        <v>111476</v>
      </c>
      <c r="Q25" s="28">
        <v>115736</v>
      </c>
      <c r="R25" s="28">
        <v>116465</v>
      </c>
    </row>
    <row r="26" spans="1:23" x14ac:dyDescent="0.25">
      <c r="A26" t="s">
        <v>4</v>
      </c>
      <c r="B26" t="s">
        <v>44</v>
      </c>
      <c r="D26">
        <v>24</v>
      </c>
      <c r="E26" s="2" t="s">
        <v>50</v>
      </c>
      <c r="F26" s="22"/>
      <c r="I26" s="28">
        <v>435344.5</v>
      </c>
      <c r="J26" s="28">
        <v>458054.5</v>
      </c>
      <c r="K26" s="28">
        <v>487564</v>
      </c>
      <c r="L26" s="28">
        <v>522516.5</v>
      </c>
      <c r="M26" s="28">
        <v>547331.5</v>
      </c>
      <c r="N26" s="28">
        <v>560825.5</v>
      </c>
      <c r="O26" s="28">
        <v>579096</v>
      </c>
      <c r="P26" s="28">
        <v>601576</v>
      </c>
      <c r="Q26" s="28">
        <v>626539.5</v>
      </c>
      <c r="R26" s="28">
        <v>654853</v>
      </c>
    </row>
    <row r="27" spans="1:23" x14ac:dyDescent="0.25">
      <c r="A27" t="s">
        <v>5</v>
      </c>
      <c r="B27" t="s">
        <v>44</v>
      </c>
      <c r="D27" s="50">
        <v>25</v>
      </c>
      <c r="E27" s="2" t="s">
        <v>50</v>
      </c>
      <c r="F27" s="22"/>
      <c r="I27" s="28">
        <v>50084.5</v>
      </c>
      <c r="J27" s="28">
        <v>51696.5</v>
      </c>
      <c r="K27" s="28">
        <v>55954.5</v>
      </c>
      <c r="L27" s="28">
        <v>60805.5</v>
      </c>
      <c r="M27" s="28">
        <v>65017</v>
      </c>
      <c r="N27" s="28">
        <v>66369.5</v>
      </c>
      <c r="O27" s="28">
        <v>68037.5</v>
      </c>
      <c r="P27" s="28">
        <v>70971</v>
      </c>
      <c r="Q27" s="28">
        <v>73348.5</v>
      </c>
      <c r="R27" s="28">
        <v>75803</v>
      </c>
    </row>
    <row r="28" spans="1:23" x14ac:dyDescent="0.25">
      <c r="A28" t="s">
        <v>9</v>
      </c>
      <c r="B28" t="s">
        <v>44</v>
      </c>
      <c r="D28" s="51">
        <v>26</v>
      </c>
      <c r="E28" s="2" t="s">
        <v>50</v>
      </c>
      <c r="F28" s="22"/>
      <c r="I28" s="28">
        <f t="shared" ref="I28:R28" si="0">I19+I20</f>
        <v>20024</v>
      </c>
      <c r="J28" s="28">
        <f t="shared" si="0"/>
        <v>21101.5</v>
      </c>
      <c r="K28" s="28">
        <f t="shared" si="0"/>
        <v>22807.5</v>
      </c>
      <c r="L28" s="28">
        <f t="shared" si="0"/>
        <v>24598</v>
      </c>
      <c r="M28" s="28">
        <f t="shared" si="0"/>
        <v>25888.5</v>
      </c>
      <c r="N28" s="28">
        <f t="shared" si="0"/>
        <v>26572</v>
      </c>
      <c r="O28" s="28">
        <f t="shared" si="0"/>
        <v>27839</v>
      </c>
      <c r="P28" s="28">
        <f t="shared" si="0"/>
        <v>29692</v>
      </c>
      <c r="Q28" s="28">
        <f t="shared" si="0"/>
        <v>32658.5</v>
      </c>
      <c r="R28" s="28">
        <f t="shared" si="0"/>
        <v>33556.5</v>
      </c>
    </row>
    <row r="29" spans="1:23" x14ac:dyDescent="0.25">
      <c r="A29" s="9" t="s">
        <v>43</v>
      </c>
      <c r="B29" s="9"/>
      <c r="C29" s="9"/>
      <c r="D29">
        <v>27</v>
      </c>
      <c r="E29" s="2" t="s">
        <v>50</v>
      </c>
      <c r="I29" s="2">
        <v>2008</v>
      </c>
      <c r="J29" s="2">
        <v>2009</v>
      </c>
      <c r="K29" s="2">
        <v>2010</v>
      </c>
      <c r="L29" s="2">
        <v>2011</v>
      </c>
      <c r="M29" s="2">
        <v>2012</v>
      </c>
      <c r="N29" s="2">
        <v>2013</v>
      </c>
      <c r="O29" s="2">
        <v>2014</v>
      </c>
      <c r="P29" s="2">
        <v>2015</v>
      </c>
      <c r="Q29" s="2">
        <v>2016</v>
      </c>
      <c r="R29" s="2">
        <v>2017</v>
      </c>
      <c r="S29" s="2">
        <v>2018</v>
      </c>
      <c r="T29" s="2">
        <v>2019</v>
      </c>
      <c r="U29" s="2">
        <v>2020</v>
      </c>
      <c r="V29" s="2"/>
      <c r="W29" s="2"/>
    </row>
    <row r="30" spans="1:23" x14ac:dyDescent="0.25">
      <c r="A30" s="2" t="s">
        <v>11</v>
      </c>
      <c r="B30" s="2" t="s">
        <v>11</v>
      </c>
      <c r="C30" s="2"/>
      <c r="D30" s="50">
        <v>28</v>
      </c>
      <c r="E30" s="2" t="s">
        <v>50</v>
      </c>
      <c r="I30">
        <v>1.25</v>
      </c>
      <c r="J30">
        <v>1.23</v>
      </c>
      <c r="K30">
        <v>1.2</v>
      </c>
      <c r="L30">
        <v>1.1599999999999999</v>
      </c>
      <c r="M30">
        <v>1.1399999999999999</v>
      </c>
      <c r="N30">
        <v>1.1100000000000001</v>
      </c>
      <c r="O30">
        <v>1.0900000000000001</v>
      </c>
      <c r="P30">
        <v>1.07</v>
      </c>
      <c r="Q30">
        <v>1.06</v>
      </c>
      <c r="R30">
        <v>1.04</v>
      </c>
      <c r="S30">
        <v>1.02</v>
      </c>
    </row>
    <row r="31" spans="1:23" x14ac:dyDescent="0.25">
      <c r="A31" s="9"/>
      <c r="B31" s="9"/>
      <c r="C31" s="9"/>
      <c r="D31" s="51">
        <v>29</v>
      </c>
      <c r="E31" s="2" t="s">
        <v>50</v>
      </c>
    </row>
    <row r="32" spans="1:23" x14ac:dyDescent="0.25">
      <c r="A32" s="2" t="s">
        <v>42</v>
      </c>
      <c r="B32" s="2"/>
      <c r="C32" s="2"/>
      <c r="D32">
        <v>30</v>
      </c>
      <c r="E32" s="2" t="s">
        <v>50</v>
      </c>
      <c r="I32" s="2">
        <v>2008</v>
      </c>
      <c r="J32" s="2">
        <v>2009</v>
      </c>
      <c r="K32" s="2">
        <v>2010</v>
      </c>
      <c r="L32" s="2">
        <v>2011</v>
      </c>
      <c r="M32" s="2">
        <v>2012</v>
      </c>
      <c r="N32" s="2">
        <v>2013</v>
      </c>
      <c r="O32" s="2">
        <v>2014</v>
      </c>
      <c r="P32" s="2">
        <v>2015</v>
      </c>
      <c r="Q32" s="2">
        <v>2016</v>
      </c>
      <c r="R32" s="2">
        <v>2017</v>
      </c>
      <c r="S32" s="2">
        <v>2018</v>
      </c>
      <c r="T32" s="2">
        <v>2019</v>
      </c>
      <c r="U32" s="2">
        <v>2020</v>
      </c>
    </row>
    <row r="33" spans="1:33" s="19" customFormat="1" x14ac:dyDescent="0.25">
      <c r="A33" s="19" t="s">
        <v>20</v>
      </c>
      <c r="B33" s="19" t="s">
        <v>42</v>
      </c>
      <c r="C33" s="19" t="s">
        <v>40</v>
      </c>
      <c r="D33" s="50">
        <v>31</v>
      </c>
      <c r="E33" s="2" t="s">
        <v>50</v>
      </c>
      <c r="I33" s="27">
        <f t="shared" ref="I33:R41" si="1">I19*I$30/1000</f>
        <v>23.9175</v>
      </c>
      <c r="J33" s="27">
        <f t="shared" si="1"/>
        <v>24.639975</v>
      </c>
      <c r="K33" s="27">
        <f t="shared" si="1"/>
        <v>25.891200000000001</v>
      </c>
      <c r="L33" s="27">
        <f t="shared" si="1"/>
        <v>27.19098</v>
      </c>
      <c r="M33" s="27">
        <f t="shared" si="1"/>
        <v>28.3461</v>
      </c>
      <c r="N33" s="27">
        <f t="shared" si="1"/>
        <v>28.197885000000003</v>
      </c>
      <c r="O33" s="27">
        <f t="shared" si="1"/>
        <v>28.846305000000005</v>
      </c>
      <c r="P33" s="27">
        <f t="shared" si="1"/>
        <v>30.197005000000001</v>
      </c>
      <c r="Q33" s="27">
        <f t="shared" si="1"/>
        <v>32.739690000000003</v>
      </c>
      <c r="R33" s="27">
        <f t="shared" si="1"/>
        <v>32.958120000000001</v>
      </c>
    </row>
    <row r="34" spans="1:33" s="19" customFormat="1" x14ac:dyDescent="0.25">
      <c r="A34" s="19" t="s">
        <v>41</v>
      </c>
      <c r="B34" s="19" t="s">
        <v>42</v>
      </c>
      <c r="C34" s="19" t="s">
        <v>40</v>
      </c>
      <c r="D34" s="51">
        <v>32</v>
      </c>
      <c r="E34" s="2" t="s">
        <v>50</v>
      </c>
      <c r="I34" s="27">
        <f t="shared" si="1"/>
        <v>1.1125</v>
      </c>
      <c r="J34" s="27">
        <f t="shared" si="1"/>
        <v>1.31487</v>
      </c>
      <c r="K34" s="27">
        <f t="shared" si="1"/>
        <v>1.4778</v>
      </c>
      <c r="L34" s="27">
        <f t="shared" si="1"/>
        <v>1.3426999999999998</v>
      </c>
      <c r="M34" s="27">
        <f t="shared" si="1"/>
        <v>1.16679</v>
      </c>
      <c r="N34" s="27">
        <f t="shared" si="1"/>
        <v>1.2970350000000002</v>
      </c>
      <c r="O34" s="27">
        <f t="shared" si="1"/>
        <v>1.4982050000000002</v>
      </c>
      <c r="P34" s="27">
        <f t="shared" si="1"/>
        <v>1.5734350000000001</v>
      </c>
      <c r="Q34" s="27">
        <f t="shared" si="1"/>
        <v>1.8783200000000002</v>
      </c>
      <c r="R34" s="27">
        <f t="shared" si="1"/>
        <v>1.9406400000000001</v>
      </c>
      <c r="AG34" s="26"/>
    </row>
    <row r="35" spans="1:33" s="50" customFormat="1" x14ac:dyDescent="0.25">
      <c r="A35" s="50" t="s">
        <v>0</v>
      </c>
      <c r="B35" s="50" t="s">
        <v>42</v>
      </c>
      <c r="D35">
        <v>33</v>
      </c>
      <c r="E35" s="51" t="s">
        <v>51</v>
      </c>
      <c r="I35" s="53">
        <f t="shared" si="1"/>
        <v>111.9025</v>
      </c>
      <c r="J35" s="53">
        <f t="shared" si="1"/>
        <v>120.15378</v>
      </c>
      <c r="K35" s="53">
        <f t="shared" si="1"/>
        <v>128.84219999999999</v>
      </c>
      <c r="L35" s="53">
        <f t="shared" si="1"/>
        <v>150.20143999999999</v>
      </c>
      <c r="M35" s="53">
        <f t="shared" si="1"/>
        <v>140.42348999999999</v>
      </c>
      <c r="N35" s="53">
        <f t="shared" si="1"/>
        <v>133.953135</v>
      </c>
      <c r="O35" s="53">
        <f t="shared" si="1"/>
        <v>133.80894499999999</v>
      </c>
      <c r="P35" s="53">
        <f t="shared" si="1"/>
        <v>117.66362000000001</v>
      </c>
      <c r="Q35" s="53">
        <f t="shared" si="1"/>
        <v>120.21354000000001</v>
      </c>
      <c r="R35" s="53">
        <f t="shared" si="1"/>
        <v>142.23716000000002</v>
      </c>
      <c r="AG35" s="54"/>
    </row>
    <row r="36" spans="1:33" s="50" customFormat="1" x14ac:dyDescent="0.25">
      <c r="A36" s="50" t="s">
        <v>1</v>
      </c>
      <c r="B36" s="50" t="s">
        <v>42</v>
      </c>
      <c r="D36" s="50">
        <v>34</v>
      </c>
      <c r="E36" s="51" t="s">
        <v>51</v>
      </c>
      <c r="I36" s="53">
        <f t="shared" si="1"/>
        <v>132.08625000000001</v>
      </c>
      <c r="J36" s="53">
        <f t="shared" si="1"/>
        <v>124.209705</v>
      </c>
      <c r="K36" s="53">
        <f t="shared" si="1"/>
        <v>120.24059999999999</v>
      </c>
      <c r="L36" s="53">
        <f t="shared" si="1"/>
        <v>118.51024</v>
      </c>
      <c r="M36" s="53">
        <f t="shared" si="1"/>
        <v>113.58446999999998</v>
      </c>
      <c r="N36" s="53">
        <f t="shared" si="1"/>
        <v>107.910315</v>
      </c>
      <c r="O36" s="53">
        <f t="shared" si="1"/>
        <v>107.17043500000001</v>
      </c>
      <c r="P36" s="53">
        <f t="shared" si="1"/>
        <v>107.535</v>
      </c>
      <c r="Q36" s="53">
        <f t="shared" si="1"/>
        <v>106.7261</v>
      </c>
      <c r="R36" s="53">
        <f t="shared" si="1"/>
        <v>106.69204000000001</v>
      </c>
      <c r="AG36" s="54"/>
    </row>
    <row r="37" spans="1:33" s="50" customFormat="1" x14ac:dyDescent="0.25">
      <c r="A37" s="50" t="s">
        <v>30</v>
      </c>
      <c r="B37" s="50" t="s">
        <v>42</v>
      </c>
      <c r="D37" s="51">
        <v>35</v>
      </c>
      <c r="E37" s="51" t="s">
        <v>51</v>
      </c>
      <c r="I37" s="53">
        <f t="shared" si="1"/>
        <v>21.420625000000001</v>
      </c>
      <c r="J37" s="53">
        <f t="shared" si="1"/>
        <v>23.930880000000002</v>
      </c>
      <c r="K37" s="53">
        <f t="shared" si="1"/>
        <v>25.288799999999998</v>
      </c>
      <c r="L37" s="53">
        <f t="shared" si="1"/>
        <v>26.624320000000001</v>
      </c>
      <c r="M37" s="53">
        <f t="shared" si="1"/>
        <v>28.556429999999995</v>
      </c>
      <c r="N37" s="53">
        <f t="shared" si="1"/>
        <v>28.642995000000003</v>
      </c>
      <c r="O37" s="53">
        <f t="shared" si="1"/>
        <v>28.689890000000002</v>
      </c>
      <c r="P37" s="53">
        <f t="shared" si="1"/>
        <v>28.433109999999999</v>
      </c>
      <c r="Q37" s="53">
        <f t="shared" si="1"/>
        <v>29.300519999999999</v>
      </c>
      <c r="R37" s="53">
        <f t="shared" si="1"/>
        <v>30.0794</v>
      </c>
    </row>
    <row r="38" spans="1:33" s="50" customFormat="1" x14ac:dyDescent="0.25">
      <c r="A38" s="50" t="s">
        <v>31</v>
      </c>
      <c r="B38" s="50" t="s">
        <v>42</v>
      </c>
      <c r="D38">
        <v>36</v>
      </c>
      <c r="E38" s="51" t="s">
        <v>51</v>
      </c>
      <c r="I38" s="53">
        <f t="shared" si="1"/>
        <v>13.59625</v>
      </c>
      <c r="J38" s="53">
        <f t="shared" si="1"/>
        <v>13.791375</v>
      </c>
      <c r="K38" s="53">
        <f t="shared" si="1"/>
        <v>15.3834</v>
      </c>
      <c r="L38" s="53">
        <f t="shared" si="1"/>
        <v>17.3536</v>
      </c>
      <c r="M38" s="53">
        <f t="shared" si="1"/>
        <v>18.504480000000001</v>
      </c>
      <c r="N38" s="53">
        <f t="shared" si="1"/>
        <v>19.456635000000002</v>
      </c>
      <c r="O38" s="53">
        <f t="shared" si="1"/>
        <v>20.77758</v>
      </c>
      <c r="P38" s="53">
        <f t="shared" si="1"/>
        <v>20.98377</v>
      </c>
      <c r="Q38" s="53">
        <f t="shared" si="1"/>
        <v>20.940830000000002</v>
      </c>
      <c r="R38" s="53">
        <f t="shared" si="1"/>
        <v>21.453119999999998</v>
      </c>
    </row>
    <row r="39" spans="1:33" s="50" customFormat="1" x14ac:dyDescent="0.25">
      <c r="A39" s="50" t="s">
        <v>3</v>
      </c>
      <c r="B39" s="50" t="s">
        <v>42</v>
      </c>
      <c r="D39" s="50">
        <v>37</v>
      </c>
      <c r="E39" s="51" t="s">
        <v>51</v>
      </c>
      <c r="I39" s="53">
        <f t="shared" si="1"/>
        <v>94.068749999999994</v>
      </c>
      <c r="J39" s="53">
        <f t="shared" si="1"/>
        <v>94.804709999999986</v>
      </c>
      <c r="K39" s="53">
        <f t="shared" si="1"/>
        <v>102.9948</v>
      </c>
      <c r="L39" s="53">
        <f t="shared" si="1"/>
        <v>107.41078</v>
      </c>
      <c r="M39" s="53">
        <f t="shared" si="1"/>
        <v>108.64313999999999</v>
      </c>
      <c r="N39" s="53">
        <f t="shared" si="1"/>
        <v>111.38017500000001</v>
      </c>
      <c r="O39" s="53">
        <f t="shared" si="1"/>
        <v>114.55573000000001</v>
      </c>
      <c r="P39" s="53">
        <f t="shared" si="1"/>
        <v>119.27932000000001</v>
      </c>
      <c r="Q39" s="53">
        <f t="shared" si="1"/>
        <v>122.68016</v>
      </c>
      <c r="R39" s="53">
        <f t="shared" si="1"/>
        <v>121.12360000000001</v>
      </c>
    </row>
    <row r="40" spans="1:33" s="50" customFormat="1" x14ac:dyDescent="0.25">
      <c r="A40" s="50" t="s">
        <v>4</v>
      </c>
      <c r="B40" s="50" t="s">
        <v>42</v>
      </c>
      <c r="D40" s="51">
        <v>38</v>
      </c>
      <c r="E40" s="51" t="s">
        <v>51</v>
      </c>
      <c r="I40" s="53">
        <f t="shared" si="1"/>
        <v>544.18062499999996</v>
      </c>
      <c r="J40" s="53">
        <f t="shared" si="1"/>
        <v>563.40703500000006</v>
      </c>
      <c r="K40" s="53">
        <f t="shared" si="1"/>
        <v>585.07679999999993</v>
      </c>
      <c r="L40" s="53">
        <f t="shared" si="1"/>
        <v>606.11914000000002</v>
      </c>
      <c r="M40" s="53">
        <f t="shared" si="1"/>
        <v>623.95790999999997</v>
      </c>
      <c r="N40" s="53">
        <f t="shared" si="1"/>
        <v>622.5163050000001</v>
      </c>
      <c r="O40" s="53">
        <f t="shared" si="1"/>
        <v>631.21464000000003</v>
      </c>
      <c r="P40" s="53">
        <f t="shared" si="1"/>
        <v>643.68632000000002</v>
      </c>
      <c r="Q40" s="53">
        <f t="shared" si="1"/>
        <v>664.13187000000005</v>
      </c>
      <c r="R40" s="53">
        <f t="shared" si="1"/>
        <v>681.04711999999995</v>
      </c>
    </row>
    <row r="41" spans="1:33" s="50" customFormat="1" x14ac:dyDescent="0.25">
      <c r="A41" s="50" t="s">
        <v>5</v>
      </c>
      <c r="B41" s="50" t="s">
        <v>42</v>
      </c>
      <c r="D41">
        <v>39</v>
      </c>
      <c r="E41" s="51" t="s">
        <v>51</v>
      </c>
      <c r="I41" s="53">
        <f t="shared" si="1"/>
        <v>62.605625000000003</v>
      </c>
      <c r="J41" s="53">
        <f t="shared" si="1"/>
        <v>63.586694999999999</v>
      </c>
      <c r="K41" s="53">
        <f t="shared" si="1"/>
        <v>67.145399999999995</v>
      </c>
      <c r="L41" s="53">
        <f t="shared" si="1"/>
        <v>70.534379999999985</v>
      </c>
      <c r="M41" s="53">
        <f t="shared" si="1"/>
        <v>74.119379999999992</v>
      </c>
      <c r="N41" s="53">
        <f t="shared" si="1"/>
        <v>73.670145000000005</v>
      </c>
      <c r="O41" s="53">
        <f t="shared" si="1"/>
        <v>74.160875000000004</v>
      </c>
      <c r="P41" s="53">
        <f t="shared" si="1"/>
        <v>75.938969999999998</v>
      </c>
      <c r="Q41" s="53">
        <f t="shared" si="1"/>
        <v>77.749409999999997</v>
      </c>
      <c r="R41" s="53">
        <f t="shared" si="1"/>
        <v>78.835120000000003</v>
      </c>
    </row>
    <row r="42" spans="1:33" s="50" customFormat="1" x14ac:dyDescent="0.25">
      <c r="A42" s="50" t="s">
        <v>9</v>
      </c>
      <c r="B42" s="50" t="s">
        <v>42</v>
      </c>
      <c r="D42" s="50">
        <v>40</v>
      </c>
      <c r="E42" s="51" t="s">
        <v>51</v>
      </c>
      <c r="F42" s="52"/>
      <c r="I42" s="55">
        <f t="shared" ref="I42:R42" si="2">I33+I34</f>
        <v>25.03</v>
      </c>
      <c r="J42" s="55">
        <f t="shared" si="2"/>
        <v>25.954844999999999</v>
      </c>
      <c r="K42" s="55">
        <f t="shared" si="2"/>
        <v>27.369</v>
      </c>
      <c r="L42" s="55">
        <f t="shared" si="2"/>
        <v>28.53368</v>
      </c>
      <c r="M42" s="55">
        <f t="shared" si="2"/>
        <v>29.512889999999999</v>
      </c>
      <c r="N42" s="55">
        <f t="shared" si="2"/>
        <v>29.494920000000004</v>
      </c>
      <c r="O42" s="55">
        <f t="shared" si="2"/>
        <v>30.344510000000003</v>
      </c>
      <c r="P42" s="55">
        <f t="shared" si="2"/>
        <v>31.770440000000001</v>
      </c>
      <c r="Q42" s="55">
        <f t="shared" si="2"/>
        <v>34.618010000000005</v>
      </c>
      <c r="R42" s="55">
        <f t="shared" si="2"/>
        <v>34.898760000000003</v>
      </c>
    </row>
    <row r="43" spans="1:33" x14ac:dyDescent="0.25">
      <c r="B43" s="2"/>
      <c r="C43" s="2"/>
      <c r="D43" s="51">
        <v>41</v>
      </c>
      <c r="E43" s="2" t="s">
        <v>50</v>
      </c>
    </row>
    <row r="44" spans="1:33" x14ac:dyDescent="0.25">
      <c r="A44" s="2" t="s">
        <v>39</v>
      </c>
      <c r="B44" s="2"/>
      <c r="C44" s="2"/>
      <c r="D44">
        <v>42</v>
      </c>
      <c r="E44" s="2" t="s">
        <v>50</v>
      </c>
      <c r="I44" s="2">
        <v>2008</v>
      </c>
      <c r="J44" s="2">
        <v>2009</v>
      </c>
      <c r="K44" s="2">
        <v>2010</v>
      </c>
      <c r="L44" s="2">
        <v>2011</v>
      </c>
      <c r="M44" s="2">
        <v>2012</v>
      </c>
      <c r="N44" s="2">
        <v>2013</v>
      </c>
      <c r="O44" s="2">
        <v>2014</v>
      </c>
      <c r="P44" s="2">
        <v>2015</v>
      </c>
      <c r="Q44" s="2">
        <v>2016</v>
      </c>
      <c r="R44" s="2">
        <v>2017</v>
      </c>
      <c r="S44" s="2">
        <v>2018</v>
      </c>
      <c r="T44" s="2">
        <v>2019</v>
      </c>
      <c r="U44" s="2">
        <v>2020</v>
      </c>
    </row>
    <row r="45" spans="1:33" s="19" customFormat="1" x14ac:dyDescent="0.25">
      <c r="A45" s="19" t="s">
        <v>20</v>
      </c>
      <c r="B45" s="19" t="s">
        <v>39</v>
      </c>
      <c r="C45" s="19" t="s">
        <v>40</v>
      </c>
      <c r="D45" s="50">
        <v>43</v>
      </c>
      <c r="E45" s="2" t="s">
        <v>50</v>
      </c>
      <c r="I45" s="20">
        <f t="shared" ref="I45:R46" si="3">I15/I33</f>
        <v>3.0164394029308079</v>
      </c>
      <c r="J45" s="20">
        <f t="shared" si="3"/>
        <v>2.9410956673794879</v>
      </c>
      <c r="K45" s="20">
        <f t="shared" si="3"/>
        <v>2.7090617854742689</v>
      </c>
      <c r="L45" s="20">
        <f t="shared" si="3"/>
        <v>2.748268525698375</v>
      </c>
      <c r="M45" s="20">
        <f t="shared" si="3"/>
        <v>2.6872678753972292</v>
      </c>
      <c r="N45" s="20">
        <f t="shared" si="3"/>
        <v>2.7083285748985464</v>
      </c>
      <c r="O45" s="20">
        <f t="shared" si="3"/>
        <v>2.6638259959974069</v>
      </c>
      <c r="P45" s="20">
        <f t="shared" si="3"/>
        <v>2.4518022878457479</v>
      </c>
      <c r="Q45" s="20">
        <f t="shared" si="3"/>
        <v>2.2334574622577854</v>
      </c>
      <c r="R45" s="20">
        <f t="shared" si="3"/>
        <v>2.3368463488811466</v>
      </c>
      <c r="S45" s="20"/>
      <c r="T45" s="20"/>
    </row>
    <row r="46" spans="1:33" s="19" customFormat="1" x14ac:dyDescent="0.25">
      <c r="A46" s="19" t="s">
        <v>41</v>
      </c>
      <c r="B46" s="19" t="s">
        <v>39</v>
      </c>
      <c r="C46" s="19" t="s">
        <v>40</v>
      </c>
      <c r="D46" s="51">
        <v>44</v>
      </c>
      <c r="E46" s="2" t="s">
        <v>50</v>
      </c>
      <c r="I46" s="20">
        <f t="shared" si="3"/>
        <v>74.326292134831462</v>
      </c>
      <c r="J46" s="20">
        <f t="shared" si="3"/>
        <v>54.686775118452779</v>
      </c>
      <c r="K46" s="20">
        <f t="shared" si="3"/>
        <v>35.841115171200435</v>
      </c>
      <c r="L46" s="20">
        <f t="shared" si="3"/>
        <v>22.728085201459749</v>
      </c>
      <c r="M46" s="20">
        <f t="shared" si="3"/>
        <v>9.0856109496996034</v>
      </c>
      <c r="N46" s="20">
        <f t="shared" si="3"/>
        <v>4.3337303927804571</v>
      </c>
      <c r="O46" s="20">
        <f t="shared" si="3"/>
        <v>6.2267847190471262</v>
      </c>
      <c r="P46" s="20">
        <f t="shared" si="3"/>
        <v>0.12838153466778099</v>
      </c>
      <c r="Q46" s="20">
        <f t="shared" si="3"/>
        <v>-12.092721155074745</v>
      </c>
      <c r="R46" s="20">
        <f t="shared" si="3"/>
        <v>-13.977862973039821</v>
      </c>
      <c r="S46" s="20"/>
      <c r="T46" s="20"/>
    </row>
    <row r="47" spans="1:33" s="50" customFormat="1" x14ac:dyDescent="0.25">
      <c r="A47" s="50" t="s">
        <v>0</v>
      </c>
      <c r="B47" s="50" t="s">
        <v>39</v>
      </c>
      <c r="D47">
        <v>45</v>
      </c>
      <c r="E47" s="51" t="s">
        <v>51</v>
      </c>
      <c r="I47" s="56">
        <f t="shared" ref="I47:R53" si="4">I4/I35</f>
        <v>-0.29462896217486428</v>
      </c>
      <c r="J47" s="56">
        <f t="shared" si="4"/>
        <v>-0.29573896881595524</v>
      </c>
      <c r="K47" s="56">
        <f t="shared" si="4"/>
        <v>-0.32557085275194875</v>
      </c>
      <c r="L47" s="56">
        <f t="shared" si="4"/>
        <v>-0.32041088025963793</v>
      </c>
      <c r="M47" s="56">
        <f t="shared" si="4"/>
        <v>-0.39916339023259279</v>
      </c>
      <c r="N47" s="56">
        <f t="shared" si="4"/>
        <v>-0.42407074214253987</v>
      </c>
      <c r="O47" s="56">
        <f t="shared" si="4"/>
        <v>-0.41414835381775572</v>
      </c>
      <c r="P47" s="56">
        <f t="shared" si="4"/>
        <v>-0.44279768589057483</v>
      </c>
      <c r="Q47" s="56">
        <f t="shared" si="4"/>
        <v>-0.44517341787021664</v>
      </c>
      <c r="R47" s="56">
        <f t="shared" si="4"/>
        <v>-0.35015360084072045</v>
      </c>
      <c r="S47" s="56"/>
      <c r="T47" s="56"/>
    </row>
    <row r="48" spans="1:33" s="50" customFormat="1" x14ac:dyDescent="0.25">
      <c r="A48" s="50" t="s">
        <v>1</v>
      </c>
      <c r="B48" s="50" t="s">
        <v>39</v>
      </c>
      <c r="D48" s="50">
        <v>46</v>
      </c>
      <c r="E48" s="51" t="s">
        <v>51</v>
      </c>
      <c r="I48" s="56">
        <f t="shared" si="4"/>
        <v>0.47114050751864051</v>
      </c>
      <c r="J48" s="56">
        <f t="shared" si="4"/>
        <v>0.52526086297845531</v>
      </c>
      <c r="K48" s="56">
        <f t="shared" si="4"/>
        <v>0.53962008790965432</v>
      </c>
      <c r="L48" s="56">
        <f t="shared" si="4"/>
        <v>0.55911085134388916</v>
      </c>
      <c r="M48" s="56">
        <f t="shared" si="4"/>
        <v>0.60644013851239809</v>
      </c>
      <c r="N48" s="56">
        <f t="shared" si="4"/>
        <v>0.67047894158775612</v>
      </c>
      <c r="O48" s="56">
        <f t="shared" si="4"/>
        <v>0.67415398504488777</v>
      </c>
      <c r="P48" s="56">
        <f t="shared" si="4"/>
        <v>0.70766296764885006</v>
      </c>
      <c r="Q48" s="56">
        <f t="shared" si="4"/>
        <v>0.76081573936211033</v>
      </c>
      <c r="R48" s="56">
        <f t="shared" si="4"/>
        <v>0.82721746869848656</v>
      </c>
      <c r="S48" s="56"/>
      <c r="T48" s="56"/>
    </row>
    <row r="49" spans="1:51" s="50" customFormat="1" x14ac:dyDescent="0.25">
      <c r="A49" s="50" t="s">
        <v>30</v>
      </c>
      <c r="B49" s="50" t="s">
        <v>39</v>
      </c>
      <c r="D49" s="51">
        <v>47</v>
      </c>
      <c r="E49" s="51" t="s">
        <v>51</v>
      </c>
      <c r="I49" s="56">
        <f t="shared" si="4"/>
        <v>3.5101199206583997</v>
      </c>
      <c r="J49" s="56">
        <f t="shared" si="4"/>
        <v>2.8740528143793482</v>
      </c>
      <c r="K49" s="56">
        <f t="shared" si="4"/>
        <v>2.80616489390736</v>
      </c>
      <c r="L49" s="56">
        <f t="shared" si="4"/>
        <v>2.6799715133555195</v>
      </c>
      <c r="M49" s="56">
        <f t="shared" si="4"/>
        <v>2.415395169652518</v>
      </c>
      <c r="N49" s="56">
        <f t="shared" si="4"/>
        <v>2.3636585200490696</v>
      </c>
      <c r="O49" s="56">
        <f t="shared" si="4"/>
        <v>2.3148623515218496</v>
      </c>
      <c r="P49" s="56">
        <f t="shared" si="4"/>
        <v>2.184205572109585</v>
      </c>
      <c r="Q49" s="56">
        <f t="shared" si="4"/>
        <v>2.0410159063479343</v>
      </c>
      <c r="R49" s="56">
        <f t="shared" si="4"/>
        <v>1.9669375386079371</v>
      </c>
      <c r="S49" s="56"/>
      <c r="T49" s="56"/>
    </row>
    <row r="50" spans="1:51" s="50" customFormat="1" x14ac:dyDescent="0.25">
      <c r="A50" s="50" t="s">
        <v>31</v>
      </c>
      <c r="B50" s="50" t="s">
        <v>39</v>
      </c>
      <c r="D50">
        <v>48</v>
      </c>
      <c r="E50" s="51" t="s">
        <v>51</v>
      </c>
      <c r="I50" s="56">
        <f t="shared" si="4"/>
        <v>14.609598662390811</v>
      </c>
      <c r="J50" s="56">
        <f t="shared" si="4"/>
        <v>14.752167692206138</v>
      </c>
      <c r="K50" s="56">
        <f t="shared" si="4"/>
        <v>12.823430192664405</v>
      </c>
      <c r="L50" s="56">
        <f t="shared" si="4"/>
        <v>10.970175223422107</v>
      </c>
      <c r="M50" s="56">
        <f t="shared" si="4"/>
        <v>10.32748964747771</v>
      </c>
      <c r="N50" s="56">
        <f t="shared" si="4"/>
        <v>9.1920078760631689</v>
      </c>
      <c r="O50" s="56">
        <f t="shared" si="4"/>
        <v>8.3085154568216542</v>
      </c>
      <c r="P50" s="56">
        <f t="shared" si="4"/>
        <v>8.6074775720350001</v>
      </c>
      <c r="Q50" s="56">
        <f t="shared" si="4"/>
        <v>8.8746904540541056</v>
      </c>
      <c r="R50" s="56">
        <f t="shared" si="4"/>
        <v>8.4328939348431931</v>
      </c>
      <c r="S50" s="56"/>
      <c r="T50" s="56"/>
    </row>
    <row r="51" spans="1:51" s="50" customFormat="1" x14ac:dyDescent="0.25">
      <c r="A51" s="50" t="s">
        <v>3</v>
      </c>
      <c r="B51" s="50" t="s">
        <v>39</v>
      </c>
      <c r="D51" s="50">
        <v>49</v>
      </c>
      <c r="E51" s="51" t="s">
        <v>51</v>
      </c>
      <c r="I51" s="56">
        <f t="shared" si="4"/>
        <v>0.18294235857923863</v>
      </c>
      <c r="J51" s="56">
        <f t="shared" si="4"/>
        <v>0.18031129305456697</v>
      </c>
      <c r="K51" s="56">
        <f t="shared" si="4"/>
        <v>0.17466050493228533</v>
      </c>
      <c r="L51" s="56">
        <f t="shared" si="4"/>
        <v>0.16344054324575014</v>
      </c>
      <c r="M51" s="56">
        <f t="shared" si="4"/>
        <v>0.14577218058240912</v>
      </c>
      <c r="N51" s="56">
        <f t="shared" si="4"/>
        <v>0.13051305898994334</v>
      </c>
      <c r="O51" s="56">
        <f t="shared" si="4"/>
        <v>0.12620399182674177</v>
      </c>
      <c r="P51" s="56">
        <f t="shared" si="4"/>
        <v>0.12024136353747655</v>
      </c>
      <c r="Q51" s="56">
        <f t="shared" si="4"/>
        <v>0.12407022862831506</v>
      </c>
      <c r="R51" s="56">
        <f t="shared" si="4"/>
        <v>0.12622235611570698</v>
      </c>
      <c r="S51" s="56"/>
      <c r="T51" s="56"/>
    </row>
    <row r="52" spans="1:51" s="50" customFormat="1" x14ac:dyDescent="0.25">
      <c r="A52" s="50" t="s">
        <v>4</v>
      </c>
      <c r="B52" s="50" t="s">
        <v>39</v>
      </c>
      <c r="D52" s="51">
        <v>50</v>
      </c>
      <c r="E52" s="51" t="s">
        <v>51</v>
      </c>
      <c r="I52" s="56">
        <f t="shared" si="4"/>
        <v>1.6871445761404646E-2</v>
      </c>
      <c r="J52" s="56">
        <f t="shared" si="4"/>
        <v>1.5395004060645806E-2</v>
      </c>
      <c r="K52" s="56">
        <f t="shared" si="4"/>
        <v>1.4342745034389093E-2</v>
      </c>
      <c r="L52" s="56">
        <f t="shared" si="4"/>
        <v>1.4292392377606175E-2</v>
      </c>
      <c r="M52" s="56">
        <f t="shared" si="4"/>
        <v>1.3681928967948077E-2</v>
      </c>
      <c r="N52" s="56">
        <f t="shared" si="4"/>
        <v>1.4276966370071881E-2</v>
      </c>
      <c r="O52" s="56">
        <f t="shared" si="4"/>
        <v>1.4378553006670734E-2</v>
      </c>
      <c r="P52" s="56">
        <f t="shared" si="4"/>
        <v>1.4303975217591056E-2</v>
      </c>
      <c r="Q52" s="56">
        <f t="shared" si="4"/>
        <v>1.4716950995045549E-2</v>
      </c>
      <c r="R52" s="56">
        <f t="shared" si="4"/>
        <v>1.4552777076734745E-2</v>
      </c>
      <c r="S52" s="56"/>
      <c r="T52" s="56"/>
    </row>
    <row r="53" spans="1:51" s="50" customFormat="1" x14ac:dyDescent="0.25">
      <c r="A53" s="50" t="s">
        <v>5</v>
      </c>
      <c r="B53" s="50" t="s">
        <v>39</v>
      </c>
      <c r="D53">
        <v>51</v>
      </c>
      <c r="E53" s="51" t="s">
        <v>51</v>
      </c>
      <c r="I53" s="56">
        <f t="shared" si="4"/>
        <v>0.54355505119106751</v>
      </c>
      <c r="J53" s="56">
        <f t="shared" si="4"/>
        <v>0.5123652365336635</v>
      </c>
      <c r="K53" s="56">
        <f t="shared" si="4"/>
        <v>0.43969726217388905</v>
      </c>
      <c r="L53" s="56">
        <f t="shared" si="4"/>
        <v>0.49523294907074539</v>
      </c>
      <c r="M53" s="56">
        <f t="shared" si="4"/>
        <v>0.31989473701050608</v>
      </c>
      <c r="N53" s="56">
        <f t="shared" si="4"/>
        <v>0.28921366314251901</v>
      </c>
      <c r="O53" s="56">
        <f t="shared" si="4"/>
        <v>0.30627635413496485</v>
      </c>
      <c r="P53" s="56">
        <f t="shared" si="4"/>
        <v>0.36716128642570828</v>
      </c>
      <c r="Q53" s="56">
        <f t="shared" si="4"/>
        <v>0.30748067080246322</v>
      </c>
      <c r="R53" s="56">
        <f t="shared" si="4"/>
        <v>0.28882037705606445</v>
      </c>
      <c r="S53" s="56"/>
      <c r="T53" s="56"/>
    </row>
    <row r="54" spans="1:51" s="50" customFormat="1" x14ac:dyDescent="0.25">
      <c r="A54" s="50" t="s">
        <v>9</v>
      </c>
      <c r="B54" s="50" t="s">
        <v>39</v>
      </c>
      <c r="C54" s="50" t="s">
        <v>38</v>
      </c>
      <c r="D54" s="50">
        <v>52</v>
      </c>
      <c r="E54" s="51" t="s">
        <v>51</v>
      </c>
      <c r="I54" s="56">
        <f>I3/I42</f>
        <v>6.8218837737428952</v>
      </c>
      <c r="J54" s="56">
        <f t="shared" ref="J54:R54" si="5">J3/J42</f>
        <v>6.3883380542662875</v>
      </c>
      <c r="K54" s="56">
        <f t="shared" si="5"/>
        <v>5.6595091739139312</v>
      </c>
      <c r="L54" s="56">
        <f t="shared" si="5"/>
        <v>4.8442263511916623</v>
      </c>
      <c r="M54" s="56">
        <f t="shared" si="5"/>
        <v>4.7469921197370022</v>
      </c>
      <c r="N54" s="56">
        <f t="shared" si="5"/>
        <v>4.7159574776722382</v>
      </c>
      <c r="O54" s="56">
        <f t="shared" si="5"/>
        <v>4.6627955713985552</v>
      </c>
      <c r="P54" s="56">
        <f t="shared" si="5"/>
        <v>3.8391284589631773</v>
      </c>
      <c r="Q54" s="56">
        <f t="shared" si="5"/>
        <v>3.0278546594542624</v>
      </c>
      <c r="R54" s="56">
        <f t="shared" si="5"/>
        <v>2.9317789556399858</v>
      </c>
    </row>
    <row r="55" spans="1:51" s="2" customFormat="1" x14ac:dyDescent="0.25">
      <c r="D55" s="51">
        <v>53</v>
      </c>
      <c r="E55" s="2" t="s">
        <v>50</v>
      </c>
    </row>
    <row r="56" spans="1:51" s="2" customFormat="1" x14ac:dyDescent="0.25">
      <c r="A56" s="2" t="s">
        <v>37</v>
      </c>
      <c r="D56">
        <v>54</v>
      </c>
      <c r="E56" s="2" t="s">
        <v>50</v>
      </c>
      <c r="I56" s="2">
        <v>2008</v>
      </c>
      <c r="J56" s="2">
        <v>2009</v>
      </c>
      <c r="K56" s="2">
        <v>2010</v>
      </c>
      <c r="L56" s="2">
        <v>2011</v>
      </c>
      <c r="M56" s="2">
        <v>2012</v>
      </c>
      <c r="N56" s="2">
        <v>2013</v>
      </c>
      <c r="O56" s="2">
        <v>2014</v>
      </c>
      <c r="P56" s="2">
        <v>2015</v>
      </c>
      <c r="Q56" s="2">
        <v>2016</v>
      </c>
      <c r="R56" s="2">
        <v>2017</v>
      </c>
      <c r="S56" s="2">
        <v>2018</v>
      </c>
      <c r="T56" s="2">
        <v>2019</v>
      </c>
      <c r="U56" s="2">
        <v>2020</v>
      </c>
    </row>
    <row r="57" spans="1:51" s="50" customFormat="1" ht="23.1" customHeight="1" x14ac:dyDescent="0.25">
      <c r="A57" s="57" t="s">
        <v>32</v>
      </c>
      <c r="B57" s="57" t="s">
        <v>32</v>
      </c>
      <c r="C57" s="57" t="s">
        <v>36</v>
      </c>
      <c r="D57" s="50">
        <v>55</v>
      </c>
      <c r="E57" s="51" t="s">
        <v>51</v>
      </c>
      <c r="I57" s="52">
        <v>245370.90000000002</v>
      </c>
      <c r="J57" s="52">
        <v>249901.95</v>
      </c>
      <c r="K57" s="52">
        <v>252928.2</v>
      </c>
      <c r="L57" s="52">
        <v>252158.72350000002</v>
      </c>
      <c r="M57" s="52">
        <v>250224.47350000002</v>
      </c>
      <c r="N57" s="52">
        <v>249372.77100000001</v>
      </c>
      <c r="O57" s="52">
        <v>250713.837</v>
      </c>
      <c r="P57" s="52">
        <v>255143.16200000001</v>
      </c>
      <c r="Q57" s="52">
        <v>258481.06200000001</v>
      </c>
      <c r="R57" s="52">
        <v>259030.08199999999</v>
      </c>
    </row>
    <row r="58" spans="1:51" s="50" customFormat="1" x14ac:dyDescent="0.25">
      <c r="A58" s="50" t="s">
        <v>33</v>
      </c>
      <c r="B58" s="50" t="s">
        <v>33</v>
      </c>
      <c r="D58" s="51">
        <v>56</v>
      </c>
      <c r="E58" s="51" t="s">
        <v>51</v>
      </c>
      <c r="I58" s="56">
        <f t="shared" ref="I58:R58" si="6">(I7*1000000000)/(I57*1000000)</f>
        <v>0.80953265368277594</v>
      </c>
      <c r="J58" s="56">
        <f t="shared" si="6"/>
        <v>0.81413000861377605</v>
      </c>
      <c r="K58" s="56">
        <f t="shared" si="6"/>
        <v>0.77993658289519963</v>
      </c>
      <c r="L58" s="56">
        <f t="shared" si="6"/>
        <v>0.75496905328035513</v>
      </c>
      <c r="M58" s="56">
        <f t="shared" si="6"/>
        <v>0.76373355075501181</v>
      </c>
      <c r="N58" s="56">
        <f t="shared" si="6"/>
        <v>0.71718151682922238</v>
      </c>
      <c r="O58" s="56">
        <f t="shared" si="6"/>
        <v>0.68855730761022371</v>
      </c>
      <c r="P58" s="56">
        <f t="shared" si="6"/>
        <v>0.70790582132763913</v>
      </c>
      <c r="Q58" s="56">
        <f t="shared" si="6"/>
        <v>0.71898259262401931</v>
      </c>
      <c r="R58" s="56">
        <f t="shared" si="6"/>
        <v>0.69842036930468643</v>
      </c>
    </row>
    <row r="59" spans="1:51" s="50" customFormat="1" x14ac:dyDescent="0.25">
      <c r="A59" s="50" t="s">
        <v>34</v>
      </c>
      <c r="B59" s="50" t="s">
        <v>34</v>
      </c>
      <c r="D59">
        <v>57</v>
      </c>
      <c r="E59" s="51" t="s">
        <v>51</v>
      </c>
      <c r="I59" s="58">
        <f t="shared" ref="I59:R59" si="7">I37*1000000/I57</f>
        <v>87.298962509409222</v>
      </c>
      <c r="J59" s="58">
        <f t="shared" si="7"/>
        <v>95.761077494593394</v>
      </c>
      <c r="K59" s="58">
        <f t="shared" si="7"/>
        <v>99.984106161353296</v>
      </c>
      <c r="L59" s="58">
        <f t="shared" si="7"/>
        <v>105.58555988248409</v>
      </c>
      <c r="M59" s="58">
        <f t="shared" si="7"/>
        <v>114.12324941908608</v>
      </c>
      <c r="N59" s="58">
        <f t="shared" si="7"/>
        <v>114.86015447933569</v>
      </c>
      <c r="O59" s="58">
        <f t="shared" si="7"/>
        <v>114.43281449200589</v>
      </c>
      <c r="P59" s="58">
        <f t="shared" si="7"/>
        <v>111.43982765252396</v>
      </c>
      <c r="Q59" s="58">
        <f t="shared" si="7"/>
        <v>113.35654447287902</v>
      </c>
      <c r="R59" s="58">
        <f t="shared" si="7"/>
        <v>116.12319220900375</v>
      </c>
    </row>
    <row r="60" spans="1:51" x14ac:dyDescent="0.25">
      <c r="D60" s="50">
        <v>58</v>
      </c>
      <c r="E60" s="2" t="s">
        <v>50</v>
      </c>
    </row>
    <row r="61" spans="1:51" x14ac:dyDescent="0.25">
      <c r="A61" s="2" t="s">
        <v>12</v>
      </c>
      <c r="B61" s="2"/>
      <c r="C61" s="2"/>
      <c r="D61" s="51">
        <v>59</v>
      </c>
      <c r="E61" s="2" t="s">
        <v>50</v>
      </c>
    </row>
    <row r="62" spans="1:51" x14ac:dyDescent="0.25">
      <c r="A62" s="2"/>
      <c r="B62" s="2"/>
      <c r="C62" s="2"/>
      <c r="D62">
        <v>60</v>
      </c>
      <c r="E62" s="2" t="s">
        <v>50</v>
      </c>
      <c r="I62" s="2">
        <v>2008</v>
      </c>
      <c r="J62" s="2">
        <v>2009</v>
      </c>
      <c r="K62" s="2">
        <v>2010</v>
      </c>
      <c r="L62" s="2">
        <v>2011</v>
      </c>
      <c r="M62" s="2">
        <v>2012</v>
      </c>
      <c r="N62" s="2">
        <v>2013</v>
      </c>
      <c r="O62" s="2">
        <v>2014</v>
      </c>
      <c r="P62" s="2">
        <v>2015</v>
      </c>
      <c r="Q62" s="2">
        <v>2016</v>
      </c>
      <c r="R62" s="2">
        <v>2017</v>
      </c>
      <c r="S62" s="2">
        <v>2018</v>
      </c>
      <c r="T62" s="2">
        <v>2019</v>
      </c>
      <c r="U62" s="2">
        <v>2020</v>
      </c>
      <c r="V62" s="2">
        <v>2021</v>
      </c>
      <c r="W62" s="2">
        <v>2022</v>
      </c>
      <c r="X62" s="2">
        <v>2023</v>
      </c>
      <c r="Y62" s="2">
        <v>2024</v>
      </c>
      <c r="Z62" s="2">
        <v>2025</v>
      </c>
      <c r="AA62" s="2">
        <v>2026</v>
      </c>
      <c r="AB62" s="2">
        <v>2027</v>
      </c>
      <c r="AC62" s="2">
        <v>2028</v>
      </c>
      <c r="AD62" s="2">
        <v>2029</v>
      </c>
      <c r="AE62" s="2">
        <v>2030</v>
      </c>
      <c r="AF62" s="2">
        <v>2031</v>
      </c>
      <c r="AG62" s="2">
        <v>2032</v>
      </c>
      <c r="AH62" s="2">
        <v>2033</v>
      </c>
      <c r="AI62" s="2">
        <v>2034</v>
      </c>
      <c r="AJ62" s="2">
        <v>2035</v>
      </c>
      <c r="AK62" s="2">
        <v>2036</v>
      </c>
      <c r="AL62" s="2">
        <v>2037</v>
      </c>
      <c r="AM62" s="2">
        <v>2038</v>
      </c>
      <c r="AN62" s="2">
        <v>2039</v>
      </c>
      <c r="AO62" s="2">
        <v>2040</v>
      </c>
      <c r="AP62" s="2">
        <v>2041</v>
      </c>
      <c r="AQ62" s="2">
        <v>2042</v>
      </c>
      <c r="AR62" s="2">
        <v>2043</v>
      </c>
      <c r="AS62" s="2">
        <v>2044</v>
      </c>
      <c r="AT62" s="2">
        <v>2045</v>
      </c>
      <c r="AU62" s="2">
        <v>2046</v>
      </c>
      <c r="AV62" s="2">
        <v>2047</v>
      </c>
      <c r="AW62" s="2">
        <v>2048</v>
      </c>
      <c r="AX62" s="2">
        <v>2049</v>
      </c>
      <c r="AY62" s="2">
        <v>2050</v>
      </c>
    </row>
    <row r="63" spans="1:51" s="50" customFormat="1" x14ac:dyDescent="0.25">
      <c r="A63" s="50" t="s">
        <v>6</v>
      </c>
      <c r="B63" s="50" t="s">
        <v>6</v>
      </c>
      <c r="C63" s="50" t="s">
        <v>35</v>
      </c>
      <c r="D63" s="50">
        <v>61</v>
      </c>
      <c r="E63" s="51" t="s">
        <v>51</v>
      </c>
      <c r="I63" s="56">
        <v>21.249199000000001</v>
      </c>
      <c r="J63" s="56">
        <v>21.691652999999999</v>
      </c>
      <c r="K63" s="56">
        <v>22.031749999999999</v>
      </c>
      <c r="L63" s="56">
        <v>22.340024</v>
      </c>
      <c r="M63" s="56">
        <v>22.733464999999999</v>
      </c>
      <c r="N63" s="56">
        <v>23.128129000000001</v>
      </c>
      <c r="O63" s="56">
        <v>23.475686</v>
      </c>
      <c r="P63" s="56">
        <v>23.815995000000001</v>
      </c>
      <c r="Q63" s="56">
        <v>24.190906999999999</v>
      </c>
      <c r="R63" s="56">
        <v>24.600777000000001</v>
      </c>
      <c r="S63" s="56">
        <v>25.015825</v>
      </c>
      <c r="T63" s="56">
        <v>25.439453</v>
      </c>
      <c r="U63" s="56">
        <v>25.868818000000001</v>
      </c>
      <c r="V63" s="56">
        <v>26.296604000000002</v>
      </c>
      <c r="W63" s="56">
        <v>26.722348</v>
      </c>
      <c r="X63" s="56">
        <v>27.142517999999999</v>
      </c>
      <c r="Y63" s="56">
        <v>27.557511999999999</v>
      </c>
      <c r="Z63" s="56">
        <v>27.965751000000001</v>
      </c>
      <c r="AA63" s="56">
        <v>28.367630000000002</v>
      </c>
      <c r="AB63" s="56">
        <v>28.765733999999998</v>
      </c>
      <c r="AC63" s="56">
        <v>29.157084999999999</v>
      </c>
      <c r="AD63" s="56">
        <v>29.545877000000001</v>
      </c>
      <c r="AE63" s="56">
        <v>29.931725</v>
      </c>
      <c r="AF63" s="56">
        <v>30.314335</v>
      </c>
      <c r="AG63" s="56">
        <v>30.693262000000001</v>
      </c>
      <c r="AH63" s="56">
        <v>31.06841</v>
      </c>
      <c r="AI63" s="56">
        <v>31.439820999999998</v>
      </c>
      <c r="AJ63" s="56">
        <v>31.807641</v>
      </c>
      <c r="AK63" s="56">
        <v>32.172122999999999</v>
      </c>
      <c r="AL63" s="56">
        <v>32.533631999999997</v>
      </c>
      <c r="AM63" s="56">
        <v>32.892494999999997</v>
      </c>
      <c r="AN63" s="56">
        <v>33.248990999999997</v>
      </c>
      <c r="AO63" s="56">
        <v>33.603375999999997</v>
      </c>
      <c r="AP63" s="56">
        <v>33.955939000000001</v>
      </c>
      <c r="AQ63" s="56">
        <v>34.306863</v>
      </c>
      <c r="AR63" s="56">
        <v>34.656376999999999</v>
      </c>
      <c r="AS63" s="56">
        <v>35.004632000000001</v>
      </c>
      <c r="AT63" s="56">
        <v>35.351790999999999</v>
      </c>
      <c r="AU63" s="56">
        <v>35.698016000000003</v>
      </c>
      <c r="AV63" s="56">
        <v>36.043472000000001</v>
      </c>
      <c r="AW63" s="56">
        <v>36.388373999999999</v>
      </c>
      <c r="AX63" s="56">
        <v>36.732899000000003</v>
      </c>
      <c r="AY63" s="56">
        <v>37.077210000000001</v>
      </c>
    </row>
    <row r="64" spans="1:51" s="50" customFormat="1" x14ac:dyDescent="0.25">
      <c r="A64" s="50" t="s">
        <v>13</v>
      </c>
      <c r="B64" s="50" t="s">
        <v>13</v>
      </c>
      <c r="D64" s="51">
        <v>62</v>
      </c>
      <c r="E64" s="51" t="s">
        <v>51</v>
      </c>
      <c r="I64" s="56">
        <f t="shared" ref="I64:R64" si="8">I12/I63</f>
        <v>2.9976630639151023</v>
      </c>
      <c r="J64" s="56">
        <f t="shared" si="8"/>
        <v>2.9457480411968855</v>
      </c>
      <c r="K64" s="56">
        <f t="shared" si="8"/>
        <v>2.9234535084699593</v>
      </c>
      <c r="L64" s="56">
        <f t="shared" si="8"/>
        <v>2.924527056166359</v>
      </c>
      <c r="M64" s="56">
        <f t="shared" si="8"/>
        <v>2.8637893091719677</v>
      </c>
      <c r="N64" s="56">
        <f t="shared" si="8"/>
        <v>2.8168183195680925</v>
      </c>
      <c r="O64" s="56">
        <f t="shared" si="8"/>
        <v>2.8465785301370894</v>
      </c>
      <c r="P64" s="56">
        <f t="shared" si="8"/>
        <v>2.8569877035904279</v>
      </c>
      <c r="Q64" s="56">
        <f t="shared" si="8"/>
        <v>2.796433084018163</v>
      </c>
      <c r="R64" s="56">
        <f t="shared" si="8"/>
        <v>2.8014826227244192</v>
      </c>
    </row>
  </sheetData>
  <autoFilter ref="A1:AY64" xr:uid="{00000000-0009-0000-0000-000009000000}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U72"/>
  <sheetViews>
    <sheetView workbookViewId="0">
      <selection activeCell="A5" sqref="A4:XFD5"/>
    </sheetView>
  </sheetViews>
  <sheetFormatPr defaultColWidth="8.85546875" defaultRowHeight="15" x14ac:dyDescent="0.25"/>
  <cols>
    <col min="1" max="2" width="47.140625" customWidth="1"/>
    <col min="3" max="3" width="4.7109375" customWidth="1"/>
    <col min="4" max="4" width="37" customWidth="1"/>
    <col min="5" max="5" width="11.140625" customWidth="1"/>
    <col min="6" max="6" width="11.7109375" customWidth="1"/>
    <col min="7" max="7" width="11.85546875" customWidth="1"/>
    <col min="8" max="8" width="11.42578125" customWidth="1"/>
    <col min="9" max="9" width="12" customWidth="1"/>
    <col min="10" max="10" width="11.85546875" customWidth="1"/>
    <col min="11" max="11" width="13.28515625" customWidth="1"/>
    <col min="12" max="12" width="12.28515625" customWidth="1"/>
    <col min="13" max="13" width="11.85546875" customWidth="1"/>
    <col min="14" max="14" width="15" customWidth="1"/>
    <col min="16" max="16" width="8.85546875" style="3"/>
    <col min="17" max="17" width="10.140625" customWidth="1"/>
    <col min="18" max="18" width="10.85546875" customWidth="1"/>
    <col min="19" max="19" width="10" customWidth="1"/>
  </cols>
  <sheetData>
    <row r="1" spans="1:15" x14ac:dyDescent="0.25">
      <c r="A1" s="9"/>
      <c r="B1" s="9"/>
      <c r="C1" s="9"/>
      <c r="D1" s="9" t="s">
        <v>50</v>
      </c>
      <c r="E1" s="9"/>
    </row>
    <row r="2" spans="1:15" x14ac:dyDescent="0.25">
      <c r="A2" s="2" t="s">
        <v>8</v>
      </c>
      <c r="B2" s="2"/>
      <c r="C2" s="2">
        <v>0</v>
      </c>
      <c r="D2" s="9" t="s">
        <v>50</v>
      </c>
      <c r="E2" s="2"/>
    </row>
    <row r="3" spans="1:15" x14ac:dyDescent="0.25">
      <c r="C3">
        <v>1</v>
      </c>
      <c r="D3" s="9" t="s">
        <v>50</v>
      </c>
      <c r="E3" s="2">
        <v>2005</v>
      </c>
      <c r="F3" s="2">
        <v>2009</v>
      </c>
      <c r="G3" s="2">
        <v>2010</v>
      </c>
      <c r="H3" s="2">
        <v>2011</v>
      </c>
      <c r="I3" s="2">
        <v>2012</v>
      </c>
      <c r="J3" s="2">
        <v>2013</v>
      </c>
      <c r="K3" s="2">
        <v>2014</v>
      </c>
      <c r="L3" s="2">
        <v>2015</v>
      </c>
      <c r="M3" s="2">
        <v>2016</v>
      </c>
      <c r="N3" s="2">
        <v>2017</v>
      </c>
      <c r="O3" s="2">
        <v>2018</v>
      </c>
    </row>
    <row r="4" spans="1:15" s="40" customFormat="1" x14ac:dyDescent="0.25">
      <c r="A4" s="40" t="s">
        <v>9</v>
      </c>
      <c r="B4" s="45" t="s">
        <v>25</v>
      </c>
      <c r="C4" s="42">
        <v>2</v>
      </c>
      <c r="D4" s="42" t="s">
        <v>50</v>
      </c>
      <c r="E4" s="43">
        <v>23.878621105953982</v>
      </c>
      <c r="F4" s="43">
        <v>24.454296938159398</v>
      </c>
      <c r="G4" s="43">
        <v>21.745983414215477</v>
      </c>
      <c r="H4" s="43">
        <v>14.534020244098199</v>
      </c>
      <c r="I4" s="43">
        <v>14.208786497440919</v>
      </c>
      <c r="J4" s="43">
        <v>13.904440856607934</v>
      </c>
      <c r="K4" s="43">
        <v>13.10637028285359</v>
      </c>
      <c r="L4" s="43">
        <v>10.730498558500404</v>
      </c>
      <c r="M4" s="43">
        <v>8.9006880603227359</v>
      </c>
      <c r="N4" s="43">
        <v>3.9246755445698036</v>
      </c>
      <c r="O4" s="43">
        <v>5.4522752977170166</v>
      </c>
    </row>
    <row r="5" spans="1:15" s="40" customFormat="1" x14ac:dyDescent="0.25">
      <c r="A5" s="40" t="s">
        <v>27</v>
      </c>
      <c r="B5" s="45" t="s">
        <v>25</v>
      </c>
      <c r="C5" s="41">
        <v>3</v>
      </c>
      <c r="D5" s="42" t="s">
        <v>50</v>
      </c>
      <c r="E5" s="43">
        <v>-7.8575944642122169</v>
      </c>
      <c r="F5" s="43">
        <v>-8.780804558607942</v>
      </c>
      <c r="G5" s="43">
        <v>-8.2651466831691298</v>
      </c>
      <c r="H5" s="43">
        <v>-9.7304127481567733</v>
      </c>
      <c r="I5" s="43">
        <v>-10.132106250638865</v>
      </c>
      <c r="J5" s="43">
        <v>-8.6111449547358578</v>
      </c>
      <c r="K5" s="43">
        <v>-8.6736858223032254</v>
      </c>
      <c r="L5" s="43">
        <v>-7.0273693268763608</v>
      </c>
      <c r="M5" s="43">
        <v>-7.4416476081517908</v>
      </c>
      <c r="N5" s="43">
        <v>-8.1054615943483306</v>
      </c>
      <c r="O5" s="43">
        <v>-5.2740936898868247</v>
      </c>
    </row>
    <row r="6" spans="1:15" s="32" customFormat="1" x14ac:dyDescent="0.25">
      <c r="A6" s="32" t="s">
        <v>0</v>
      </c>
      <c r="B6" s="32" t="s">
        <v>25</v>
      </c>
      <c r="C6">
        <v>4</v>
      </c>
      <c r="D6" s="34" t="s">
        <v>51</v>
      </c>
      <c r="E6" s="35">
        <v>10.516</v>
      </c>
      <c r="F6" s="35">
        <v>13.155299999999999</v>
      </c>
      <c r="G6" s="35">
        <v>13.68333</v>
      </c>
      <c r="H6" s="35">
        <v>14.8126</v>
      </c>
      <c r="I6" s="35">
        <v>16.03332</v>
      </c>
      <c r="J6" s="35">
        <v>18.061419999999998</v>
      </c>
      <c r="K6" s="35">
        <v>17.953740000000003</v>
      </c>
      <c r="L6" s="35">
        <v>17.56756</v>
      </c>
      <c r="M6" s="35">
        <v>20.06035</v>
      </c>
      <c r="N6" s="35">
        <v>26.658930000000002</v>
      </c>
      <c r="O6" s="35">
        <v>36.384080000000004</v>
      </c>
    </row>
    <row r="7" spans="1:15" s="32" customFormat="1" x14ac:dyDescent="0.25">
      <c r="A7" s="32" t="s">
        <v>1</v>
      </c>
      <c r="B7" s="32" t="s">
        <v>25</v>
      </c>
      <c r="C7" s="9">
        <v>5</v>
      </c>
      <c r="D7" s="34" t="s">
        <v>51</v>
      </c>
      <c r="E7" s="35">
        <v>13.294</v>
      </c>
      <c r="F7" s="35">
        <v>13.801500000000001</v>
      </c>
      <c r="G7" s="35">
        <v>13.414290000000001</v>
      </c>
      <c r="H7" s="35">
        <v>13.003680000000001</v>
      </c>
      <c r="I7" s="35">
        <v>13.82695</v>
      </c>
      <c r="J7" s="35">
        <v>14.833209999999999</v>
      </c>
      <c r="K7" s="35">
        <v>15.362639999999999</v>
      </c>
      <c r="L7" s="35">
        <v>14.74328</v>
      </c>
      <c r="M7" s="35">
        <v>13.58231</v>
      </c>
      <c r="N7" s="35">
        <v>14.575719999999999</v>
      </c>
      <c r="O7" s="35">
        <v>14.202620000000001</v>
      </c>
    </row>
    <row r="8" spans="1:15" s="40" customFormat="1" x14ac:dyDescent="0.25">
      <c r="A8" s="40" t="s">
        <v>2</v>
      </c>
      <c r="B8" s="40" t="s">
        <v>25</v>
      </c>
      <c r="C8" s="2">
        <v>6</v>
      </c>
      <c r="D8" s="42" t="s">
        <v>50</v>
      </c>
      <c r="E8" s="43">
        <v>19.209</v>
      </c>
      <c r="F8" s="43">
        <v>22.861180000000001</v>
      </c>
      <c r="G8" s="43">
        <v>22.306349999999998</v>
      </c>
      <c r="H8" s="43">
        <v>24.232900000000001</v>
      </c>
      <c r="I8" s="43">
        <v>23.71848</v>
      </c>
      <c r="J8" s="43">
        <v>24.559609999999999</v>
      </c>
      <c r="K8" s="43">
        <v>24.614799999999999</v>
      </c>
      <c r="L8" s="43">
        <v>25.860310000000002</v>
      </c>
      <c r="M8" s="43">
        <v>27.499890000000001</v>
      </c>
      <c r="N8" s="43">
        <v>27.200710000000001</v>
      </c>
      <c r="O8" s="43">
        <v>20.702000000000002</v>
      </c>
    </row>
    <row r="9" spans="1:15" s="32" customFormat="1" x14ac:dyDescent="0.25">
      <c r="A9" s="32" t="s">
        <v>3</v>
      </c>
      <c r="B9" s="32" t="s">
        <v>25</v>
      </c>
      <c r="C9">
        <v>7</v>
      </c>
      <c r="D9" s="34" t="s">
        <v>51</v>
      </c>
      <c r="E9" s="35">
        <v>0.99099999999999999</v>
      </c>
      <c r="F9" s="35">
        <v>0.99085000000000001</v>
      </c>
      <c r="G9" s="35">
        <v>1.01573</v>
      </c>
      <c r="H9" s="35">
        <v>1.03531</v>
      </c>
      <c r="I9" s="35">
        <v>1.0530599999999999</v>
      </c>
      <c r="J9" s="35">
        <v>1.1286400000000001</v>
      </c>
      <c r="K9" s="35">
        <v>1.1962600000000001</v>
      </c>
      <c r="L9" s="35">
        <v>1.15659</v>
      </c>
      <c r="M9" s="35">
        <v>1.3006800000000001</v>
      </c>
      <c r="N9" s="35">
        <v>1.2672600000000001</v>
      </c>
      <c r="O9" s="35">
        <v>1.5548900000000001</v>
      </c>
    </row>
    <row r="10" spans="1:15" s="32" customFormat="1" x14ac:dyDescent="0.25">
      <c r="A10" s="32" t="s">
        <v>4</v>
      </c>
      <c r="B10" s="32" t="s">
        <v>25</v>
      </c>
      <c r="C10" s="9">
        <v>8</v>
      </c>
      <c r="D10" s="34" t="s">
        <v>51</v>
      </c>
      <c r="E10" s="35">
        <v>7.27</v>
      </c>
      <c r="F10" s="35">
        <v>2.3555100000000002</v>
      </c>
      <c r="G10" s="35">
        <v>3.5563000000000002</v>
      </c>
      <c r="H10" s="35">
        <v>3.1449600000000002</v>
      </c>
      <c r="I10" s="35">
        <v>3.3563700000000001</v>
      </c>
      <c r="J10" s="35">
        <v>2.2313299999999998</v>
      </c>
      <c r="K10" s="35">
        <v>2.5935300000000003</v>
      </c>
      <c r="L10" s="35">
        <v>4.2018399999999998</v>
      </c>
      <c r="M10" s="35">
        <v>3.8739699999999999</v>
      </c>
      <c r="N10" s="35">
        <v>5.1993</v>
      </c>
      <c r="O10" s="35">
        <v>4.04786</v>
      </c>
    </row>
    <row r="11" spans="1:15" s="32" customFormat="1" x14ac:dyDescent="0.25">
      <c r="A11" s="32" t="s">
        <v>5</v>
      </c>
      <c r="B11" s="32" t="s">
        <v>25</v>
      </c>
      <c r="C11" s="2">
        <v>9</v>
      </c>
      <c r="D11" s="34" t="s">
        <v>51</v>
      </c>
      <c r="E11" s="35">
        <v>3.367</v>
      </c>
      <c r="F11" s="35">
        <v>3.7275999999999998</v>
      </c>
      <c r="G11" s="35">
        <v>3.8887800000000001</v>
      </c>
      <c r="H11" s="35">
        <v>4.7605399999999998</v>
      </c>
      <c r="I11" s="35">
        <v>5.2260600000000004</v>
      </c>
      <c r="J11" s="35">
        <v>5.5757200000000005</v>
      </c>
      <c r="K11" s="35">
        <v>5.7281400000000007</v>
      </c>
      <c r="L11" s="35">
        <v>5.8569799999999992</v>
      </c>
      <c r="M11" s="35">
        <v>6.1062299999999992</v>
      </c>
      <c r="N11" s="35">
        <v>6.5179399999999994</v>
      </c>
      <c r="O11" s="35">
        <v>6.5873800000000005</v>
      </c>
    </row>
    <row r="12" spans="1:15" s="32" customFormat="1" x14ac:dyDescent="0.25">
      <c r="A12" s="32" t="s">
        <v>7</v>
      </c>
      <c r="B12" s="32" t="s">
        <v>25</v>
      </c>
      <c r="C12">
        <v>10</v>
      </c>
      <c r="D12" s="34" t="s">
        <v>51</v>
      </c>
      <c r="E12" s="35">
        <v>6.0620000000000003</v>
      </c>
      <c r="F12" s="35">
        <v>6.5311700000000004</v>
      </c>
      <c r="G12" s="35">
        <v>6.5042999999999997</v>
      </c>
      <c r="H12" s="35">
        <v>6.5697399999999995</v>
      </c>
      <c r="I12" s="35">
        <v>6.7730200000000007</v>
      </c>
      <c r="J12" s="35">
        <v>6.7765200000000005</v>
      </c>
      <c r="K12" s="35">
        <v>6.9744099999999998</v>
      </c>
      <c r="L12" s="35">
        <v>7.4146999999999998</v>
      </c>
      <c r="M12" s="35">
        <v>7.9481400000000004</v>
      </c>
      <c r="N12" s="35">
        <v>7.9639100000000003</v>
      </c>
      <c r="O12" s="35">
        <v>7.8249700000000004</v>
      </c>
    </row>
    <row r="13" spans="1:15" s="32" customFormat="1" x14ac:dyDescent="0.25">
      <c r="A13" s="32" t="s">
        <v>30</v>
      </c>
      <c r="B13" s="33" t="s">
        <v>25</v>
      </c>
      <c r="C13" s="9">
        <v>11</v>
      </c>
      <c r="D13" s="34" t="s">
        <v>51</v>
      </c>
      <c r="E13" s="36">
        <v>11.429751464718544</v>
      </c>
      <c r="F13" s="36">
        <v>12.159310068849514</v>
      </c>
      <c r="G13" s="36">
        <v>13.0652412414792</v>
      </c>
      <c r="H13" s="36">
        <v>13.806397088496189</v>
      </c>
      <c r="I13" s="36">
        <v>14.228038814490111</v>
      </c>
      <c r="J13" s="36">
        <v>15.169062811683926</v>
      </c>
      <c r="K13" s="36">
        <v>16.757999999999999</v>
      </c>
      <c r="L13" s="36">
        <v>16.942</v>
      </c>
      <c r="M13" s="36">
        <v>16.822000000000003</v>
      </c>
      <c r="N13" s="36">
        <v>16.3965</v>
      </c>
      <c r="O13" s="36">
        <v>15.855</v>
      </c>
    </row>
    <row r="14" spans="1:15" s="32" customFormat="1" x14ac:dyDescent="0.25">
      <c r="A14" s="32" t="s">
        <v>31</v>
      </c>
      <c r="B14" s="33" t="s">
        <v>25</v>
      </c>
      <c r="C14" s="2">
        <v>12</v>
      </c>
      <c r="D14" s="34" t="s">
        <v>51</v>
      </c>
      <c r="E14" s="36">
        <f>E8-E13</f>
        <v>7.7792485352814555</v>
      </c>
      <c r="F14" s="36">
        <f t="shared" ref="F14:O14" si="0">F8-F13</f>
        <v>10.701869931150487</v>
      </c>
      <c r="G14" s="36">
        <f t="shared" si="0"/>
        <v>9.2411087585207987</v>
      </c>
      <c r="H14" s="36">
        <f t="shared" si="0"/>
        <v>10.426502911503812</v>
      </c>
      <c r="I14" s="36">
        <f t="shared" si="0"/>
        <v>9.4904411855098889</v>
      </c>
      <c r="J14" s="36">
        <f t="shared" si="0"/>
        <v>9.3905471883160736</v>
      </c>
      <c r="K14" s="36">
        <f t="shared" si="0"/>
        <v>7.8567999999999998</v>
      </c>
      <c r="L14" s="36">
        <f t="shared" si="0"/>
        <v>8.9183100000000017</v>
      </c>
      <c r="M14" s="36">
        <f t="shared" si="0"/>
        <v>10.677889999999998</v>
      </c>
      <c r="N14" s="36">
        <f t="shared" si="0"/>
        <v>10.804210000000001</v>
      </c>
      <c r="O14" s="36">
        <f t="shared" si="0"/>
        <v>4.8470000000000013</v>
      </c>
    </row>
    <row r="15" spans="1:15" x14ac:dyDescent="0.25">
      <c r="C15">
        <v>13</v>
      </c>
      <c r="D15" s="9" t="s">
        <v>50</v>
      </c>
      <c r="E15" s="12"/>
      <c r="F15" s="10"/>
      <c r="G15" s="10"/>
      <c r="H15" s="10"/>
      <c r="I15" s="10"/>
      <c r="J15" s="10"/>
      <c r="K15" s="10"/>
      <c r="L15" s="10"/>
      <c r="M15" s="10"/>
      <c r="N15" s="10"/>
    </row>
    <row r="16" spans="1:15" s="40" customFormat="1" ht="30" x14ac:dyDescent="0.25">
      <c r="A16" s="49" t="s">
        <v>21</v>
      </c>
      <c r="B16" s="49" t="s">
        <v>25</v>
      </c>
      <c r="C16" s="9">
        <v>14</v>
      </c>
      <c r="D16" s="42" t="s">
        <v>50</v>
      </c>
      <c r="E16" s="41">
        <v>2005</v>
      </c>
      <c r="F16" s="41">
        <v>2009</v>
      </c>
      <c r="G16" s="41">
        <v>2010</v>
      </c>
      <c r="H16" s="41">
        <v>2011</v>
      </c>
      <c r="I16" s="41">
        <v>2012</v>
      </c>
      <c r="J16" s="41">
        <v>2013</v>
      </c>
      <c r="K16" s="41">
        <v>2014</v>
      </c>
      <c r="L16" s="41">
        <v>2015</v>
      </c>
      <c r="M16" s="41">
        <v>2016</v>
      </c>
      <c r="N16" s="41">
        <v>2017</v>
      </c>
      <c r="O16" s="41">
        <v>2018</v>
      </c>
    </row>
    <row r="17" spans="1:16" s="32" customFormat="1" x14ac:dyDescent="0.25">
      <c r="A17" s="32" t="s">
        <v>20</v>
      </c>
      <c r="B17" s="32" t="s">
        <v>25</v>
      </c>
      <c r="C17" s="71">
        <v>15</v>
      </c>
      <c r="D17" s="34" t="s">
        <v>51</v>
      </c>
      <c r="E17" s="32">
        <v>10.81757</v>
      </c>
      <c r="F17" s="32">
        <v>9.3225899999999999</v>
      </c>
      <c r="G17" s="32">
        <v>9.2462299999999988</v>
      </c>
      <c r="H17" s="32">
        <v>8.2585099999999994</v>
      </c>
      <c r="I17" s="32">
        <v>8.8001900000000006</v>
      </c>
      <c r="J17" s="32">
        <v>8.5632199999999994</v>
      </c>
      <c r="K17" s="32">
        <v>9.2980200000000011</v>
      </c>
      <c r="L17" s="32">
        <v>9.4292099999999994</v>
      </c>
      <c r="M17" s="32">
        <v>9.4725200000000012</v>
      </c>
      <c r="N17" s="72">
        <v>9.6012500000000003</v>
      </c>
      <c r="O17" s="32">
        <v>9.3731200000000001</v>
      </c>
      <c r="P17" s="36"/>
    </row>
    <row r="18" spans="1:16" s="32" customFormat="1" x14ac:dyDescent="0.25">
      <c r="A18" s="32" t="s">
        <v>19</v>
      </c>
      <c r="B18" s="32" t="s">
        <v>25</v>
      </c>
      <c r="C18" s="32">
        <v>16</v>
      </c>
      <c r="D18" s="34" t="s">
        <v>51</v>
      </c>
      <c r="E18" s="72">
        <v>7.8410000000000002</v>
      </c>
      <c r="F18" s="32">
        <v>10.549379999999999</v>
      </c>
      <c r="G18" s="32">
        <v>7.0848500000000003</v>
      </c>
      <c r="H18" s="32">
        <v>-2.53912</v>
      </c>
      <c r="I18" s="32">
        <v>-5.1244100000000001</v>
      </c>
      <c r="J18" s="32">
        <v>-3.8233699999999997</v>
      </c>
      <c r="K18" s="32">
        <v>-7.2160500000000001</v>
      </c>
      <c r="L18" s="32">
        <v>-3.6706399999999997</v>
      </c>
      <c r="M18" s="32">
        <v>-2.5830500000000001</v>
      </c>
      <c r="N18" s="32">
        <v>-10.39143</v>
      </c>
      <c r="O18" s="36">
        <v>-9.0210000000000008</v>
      </c>
      <c r="P18" s="36"/>
    </row>
    <row r="19" spans="1:16" s="40" customFormat="1" x14ac:dyDescent="0.25">
      <c r="B19" s="40" t="s">
        <v>25</v>
      </c>
      <c r="C19" s="9">
        <v>17</v>
      </c>
      <c r="D19" s="42" t="s">
        <v>50</v>
      </c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s="40" customFormat="1" x14ac:dyDescent="0.25">
      <c r="A20" s="40" t="s">
        <v>23</v>
      </c>
      <c r="B20" s="40" t="s">
        <v>25</v>
      </c>
      <c r="C20" s="2">
        <v>18</v>
      </c>
      <c r="D20" s="42" t="s">
        <v>50</v>
      </c>
      <c r="E20" s="44">
        <f>SUM(E6:E12,E17,E18)</f>
        <v>79.367569999999986</v>
      </c>
      <c r="F20" s="44">
        <f>SUM(F6:F12,F17,F18)</f>
        <v>83.295080000000013</v>
      </c>
      <c r="G20" s="44">
        <f t="shared" ref="G20:O20" si="1">SUM(G6:G12,G17,G18)</f>
        <v>80.700159999999997</v>
      </c>
      <c r="H20" s="44">
        <f t="shared" si="1"/>
        <v>73.279120000000006</v>
      </c>
      <c r="I20" s="44">
        <f t="shared" si="1"/>
        <v>73.663040000000009</v>
      </c>
      <c r="J20" s="44">
        <f t="shared" si="1"/>
        <v>77.906300000000002</v>
      </c>
      <c r="K20" s="44">
        <f t="shared" si="1"/>
        <v>76.505490000000009</v>
      </c>
      <c r="L20" s="44">
        <f t="shared" si="1"/>
        <v>82.559829999999977</v>
      </c>
      <c r="M20" s="44">
        <f t="shared" si="1"/>
        <v>87.261039999999994</v>
      </c>
      <c r="N20" s="44">
        <f t="shared" si="1"/>
        <v>88.593589999999992</v>
      </c>
      <c r="O20" s="44">
        <f t="shared" si="1"/>
        <v>91.655919999999995</v>
      </c>
      <c r="P20" s="44"/>
    </row>
    <row r="21" spans="1:16" s="40" customFormat="1" x14ac:dyDescent="0.25">
      <c r="C21">
        <v>19</v>
      </c>
      <c r="D21" s="42" t="s">
        <v>50</v>
      </c>
    </row>
    <row r="22" spans="1:16" s="40" customFormat="1" x14ac:dyDescent="0.25">
      <c r="A22" s="40" t="s">
        <v>28</v>
      </c>
      <c r="B22" s="45"/>
      <c r="C22" s="9">
        <v>20</v>
      </c>
      <c r="D22" s="42" t="s">
        <v>50</v>
      </c>
      <c r="F22" s="44">
        <v>0.63439685670965318</v>
      </c>
      <c r="G22" s="44">
        <v>0.62177113605853629</v>
      </c>
      <c r="H22" s="44">
        <v>0.60540198354083141</v>
      </c>
      <c r="I22" s="44">
        <v>0.60679723362765403</v>
      </c>
      <c r="J22" s="44">
        <v>0.59549304225417121</v>
      </c>
      <c r="K22" s="44">
        <v>0.57997488046184698</v>
      </c>
      <c r="L22" s="44">
        <v>0.57537242335007799</v>
      </c>
      <c r="M22" s="44">
        <v>0.58319531620866083</v>
      </c>
      <c r="N22" s="44">
        <v>0.58369743998546941</v>
      </c>
      <c r="O22" s="44">
        <v>0.58369743998546941</v>
      </c>
    </row>
    <row r="23" spans="1:16" s="40" customFormat="1" x14ac:dyDescent="0.25">
      <c r="A23" s="40" t="s">
        <v>29</v>
      </c>
      <c r="B23" s="45"/>
      <c r="C23" s="2">
        <v>21</v>
      </c>
      <c r="D23" s="42" t="s">
        <v>50</v>
      </c>
      <c r="F23" s="44">
        <v>0.36560314329034677</v>
      </c>
      <c r="G23" s="44">
        <v>0.37822886394146371</v>
      </c>
      <c r="H23" s="44">
        <v>0.39459801645916859</v>
      </c>
      <c r="I23" s="44">
        <v>0.39320276637234597</v>
      </c>
      <c r="J23" s="44">
        <v>0.40450695774582879</v>
      </c>
      <c r="K23" s="44">
        <v>0.42002511953815308</v>
      </c>
      <c r="L23" s="44">
        <v>0.42462757664992207</v>
      </c>
      <c r="M23" s="44">
        <v>0.41680468379133923</v>
      </c>
      <c r="N23" s="44">
        <v>0.41630256001453064</v>
      </c>
      <c r="O23" s="44">
        <v>0.41630256001453064</v>
      </c>
    </row>
    <row r="24" spans="1:16" s="40" customFormat="1" x14ac:dyDescent="0.25">
      <c r="A24" s="41" t="s">
        <v>10</v>
      </c>
      <c r="B24" s="41"/>
      <c r="C24">
        <v>22</v>
      </c>
      <c r="D24" s="42" t="s">
        <v>50</v>
      </c>
      <c r="E24" s="41"/>
    </row>
    <row r="25" spans="1:16" x14ac:dyDescent="0.25">
      <c r="C25" s="9">
        <v>23</v>
      </c>
      <c r="D25" s="9" t="s">
        <v>50</v>
      </c>
      <c r="F25" s="2">
        <v>2009</v>
      </c>
      <c r="G25" s="2">
        <v>2010</v>
      </c>
      <c r="H25" s="2">
        <v>2011</v>
      </c>
      <c r="I25" s="2">
        <v>2012</v>
      </c>
      <c r="J25" s="2">
        <v>2013</v>
      </c>
      <c r="K25" s="2">
        <v>2014</v>
      </c>
      <c r="L25" s="2">
        <v>2015</v>
      </c>
      <c r="M25" s="2">
        <v>2016</v>
      </c>
      <c r="N25" s="2">
        <v>2017</v>
      </c>
      <c r="O25" s="2">
        <v>2018</v>
      </c>
    </row>
    <row r="26" spans="1:16" s="40" customFormat="1" x14ac:dyDescent="0.25">
      <c r="A26" s="40" t="s">
        <v>9</v>
      </c>
      <c r="B26" s="40" t="s">
        <v>10</v>
      </c>
      <c r="C26" s="2">
        <v>24</v>
      </c>
      <c r="D26" s="42" t="s">
        <v>50</v>
      </c>
      <c r="F26" s="40">
        <v>3877</v>
      </c>
      <c r="G26" s="40">
        <v>3118.5</v>
      </c>
      <c r="H26" s="40">
        <v>3683.5</v>
      </c>
      <c r="I26" s="40">
        <v>4510.5</v>
      </c>
      <c r="J26" s="40">
        <v>5057.5</v>
      </c>
      <c r="K26" s="40">
        <v>5579.5</v>
      </c>
      <c r="L26" s="40">
        <v>5380.5</v>
      </c>
      <c r="M26" s="40">
        <v>5971.5</v>
      </c>
      <c r="N26" s="40">
        <v>6294</v>
      </c>
      <c r="O26" s="40">
        <v>5953.5</v>
      </c>
    </row>
    <row r="27" spans="1:16" s="40" customFormat="1" x14ac:dyDescent="0.25">
      <c r="A27" s="40" t="s">
        <v>0</v>
      </c>
      <c r="B27" s="40" t="s">
        <v>10</v>
      </c>
      <c r="C27">
        <v>25</v>
      </c>
      <c r="D27" s="42" t="s">
        <v>50</v>
      </c>
      <c r="F27" s="40">
        <v>52406</v>
      </c>
      <c r="G27" s="40">
        <v>67253.5</v>
      </c>
      <c r="H27" s="40">
        <v>81794</v>
      </c>
      <c r="I27" s="40">
        <v>78980</v>
      </c>
      <c r="J27" s="40">
        <v>82264</v>
      </c>
      <c r="K27" s="40">
        <v>78578.5</v>
      </c>
      <c r="L27" s="40">
        <v>62352</v>
      </c>
      <c r="M27" s="40">
        <v>64532</v>
      </c>
      <c r="N27" s="40">
        <v>75114</v>
      </c>
      <c r="O27" s="40">
        <v>90696</v>
      </c>
    </row>
    <row r="28" spans="1:16" s="40" customFormat="1" x14ac:dyDescent="0.25">
      <c r="A28" s="40" t="s">
        <v>1</v>
      </c>
      <c r="B28" s="40" t="s">
        <v>10</v>
      </c>
      <c r="C28" s="9">
        <v>26</v>
      </c>
      <c r="D28" s="42" t="s">
        <v>50</v>
      </c>
      <c r="F28" s="40">
        <v>13038</v>
      </c>
      <c r="G28" s="40">
        <v>12767.5</v>
      </c>
      <c r="H28" s="40">
        <v>12784</v>
      </c>
      <c r="I28" s="40">
        <v>12286.5</v>
      </c>
      <c r="J28" s="40">
        <v>12227.5</v>
      </c>
      <c r="K28" s="40">
        <v>12825.5</v>
      </c>
      <c r="L28" s="40">
        <v>12850</v>
      </c>
      <c r="M28" s="40">
        <v>12653.5</v>
      </c>
      <c r="N28" s="40">
        <v>13090</v>
      </c>
      <c r="O28" s="40">
        <v>14026</v>
      </c>
    </row>
    <row r="29" spans="1:16" s="40" customFormat="1" x14ac:dyDescent="0.25">
      <c r="A29" s="40" t="s">
        <v>2</v>
      </c>
      <c r="B29" s="40" t="s">
        <v>10</v>
      </c>
      <c r="C29" s="2">
        <v>27</v>
      </c>
      <c r="D29" s="42" t="s">
        <v>50</v>
      </c>
      <c r="F29" s="40">
        <v>2760</v>
      </c>
      <c r="G29" s="40">
        <v>3171.5</v>
      </c>
      <c r="H29" s="40">
        <v>3814</v>
      </c>
      <c r="I29" s="40">
        <v>4439.5</v>
      </c>
      <c r="J29" s="40">
        <v>4769.5</v>
      </c>
      <c r="K29" s="40">
        <v>4748</v>
      </c>
      <c r="L29" s="40">
        <v>4685</v>
      </c>
      <c r="M29" s="40">
        <v>4613.5</v>
      </c>
      <c r="N29" s="40">
        <v>4596</v>
      </c>
      <c r="O29" s="40">
        <v>4715</v>
      </c>
    </row>
    <row r="30" spans="1:16" s="40" customFormat="1" x14ac:dyDescent="0.25">
      <c r="A30" s="40" t="s">
        <v>3</v>
      </c>
      <c r="B30" s="40" t="s">
        <v>10</v>
      </c>
      <c r="C30">
        <v>28</v>
      </c>
      <c r="D30" s="42" t="s">
        <v>50</v>
      </c>
      <c r="F30" s="40">
        <v>17360.5</v>
      </c>
      <c r="G30" s="40">
        <v>18702.5</v>
      </c>
      <c r="H30" s="40">
        <v>22537.5</v>
      </c>
      <c r="I30" s="40">
        <v>26484</v>
      </c>
      <c r="J30" s="40">
        <v>27888.5</v>
      </c>
      <c r="K30" s="40">
        <v>28308</v>
      </c>
      <c r="L30" s="40">
        <v>27266.5</v>
      </c>
      <c r="M30" s="40">
        <v>23393</v>
      </c>
      <c r="N30" s="40">
        <v>20450</v>
      </c>
      <c r="O30" s="40">
        <v>19006</v>
      </c>
    </row>
    <row r="31" spans="1:16" s="40" customFormat="1" x14ac:dyDescent="0.25">
      <c r="A31" s="40" t="s">
        <v>4</v>
      </c>
      <c r="B31" s="40" t="s">
        <v>10</v>
      </c>
      <c r="C31" s="9">
        <v>29</v>
      </c>
      <c r="D31" s="42" t="s">
        <v>50</v>
      </c>
      <c r="F31" s="40">
        <v>66055.5</v>
      </c>
      <c r="G31" s="40">
        <v>71135.5</v>
      </c>
      <c r="H31" s="40">
        <v>78021</v>
      </c>
      <c r="I31" s="40">
        <v>85117</v>
      </c>
      <c r="J31" s="40">
        <v>90347</v>
      </c>
      <c r="K31" s="40">
        <v>93318.5</v>
      </c>
      <c r="L31" s="40">
        <v>95183</v>
      </c>
      <c r="M31" s="40">
        <v>95754.5</v>
      </c>
      <c r="N31" s="40">
        <v>97136.5</v>
      </c>
      <c r="O31" s="40">
        <v>99932</v>
      </c>
    </row>
    <row r="32" spans="1:16" s="40" customFormat="1" x14ac:dyDescent="0.25">
      <c r="A32" s="40" t="s">
        <v>5</v>
      </c>
      <c r="B32" s="40" t="s">
        <v>10</v>
      </c>
      <c r="C32" s="2">
        <v>30</v>
      </c>
      <c r="D32" s="42" t="s">
        <v>50</v>
      </c>
      <c r="F32" s="40">
        <v>6016.5</v>
      </c>
      <c r="G32" s="40">
        <v>6616.5</v>
      </c>
      <c r="H32" s="40">
        <v>7680</v>
      </c>
      <c r="I32" s="40">
        <v>8719.5</v>
      </c>
      <c r="J32" s="40">
        <v>9435.5</v>
      </c>
      <c r="K32" s="40">
        <v>9920.5</v>
      </c>
      <c r="L32" s="40">
        <v>10130.5</v>
      </c>
      <c r="M32" s="40">
        <v>10295</v>
      </c>
      <c r="N32" s="40">
        <v>10287.5</v>
      </c>
      <c r="O32" s="40">
        <v>10576</v>
      </c>
    </row>
    <row r="33" spans="1:17" s="40" customFormat="1" x14ac:dyDescent="0.25">
      <c r="A33" s="40" t="s">
        <v>30</v>
      </c>
      <c r="B33" s="45" t="s">
        <v>10</v>
      </c>
      <c r="C33">
        <v>31</v>
      </c>
      <c r="D33" s="42" t="s">
        <v>50</v>
      </c>
      <c r="F33" s="40">
        <f>F22*F29</f>
        <v>1750.9353245186428</v>
      </c>
      <c r="G33" s="40">
        <f t="shared" ref="G33:O33" si="2">G22*G29</f>
        <v>1971.9471580096479</v>
      </c>
      <c r="H33" s="40">
        <f t="shared" si="2"/>
        <v>2309.0031652247312</v>
      </c>
      <c r="I33" s="40">
        <f t="shared" si="2"/>
        <v>2693.87631868997</v>
      </c>
      <c r="J33" s="40">
        <f t="shared" si="2"/>
        <v>2840.2040650312697</v>
      </c>
      <c r="K33" s="40">
        <f t="shared" si="2"/>
        <v>2753.7207324328492</v>
      </c>
      <c r="L33" s="40">
        <f t="shared" si="2"/>
        <v>2695.6198033951155</v>
      </c>
      <c r="M33" s="40">
        <f t="shared" si="2"/>
        <v>2690.5715913286567</v>
      </c>
      <c r="N33" s="40">
        <f t="shared" si="2"/>
        <v>2682.6734341732176</v>
      </c>
      <c r="O33" s="40">
        <f t="shared" si="2"/>
        <v>2752.1334295314882</v>
      </c>
    </row>
    <row r="34" spans="1:17" s="40" customFormat="1" x14ac:dyDescent="0.25">
      <c r="A34" s="40" t="s">
        <v>31</v>
      </c>
      <c r="B34" s="45" t="s">
        <v>10</v>
      </c>
      <c r="C34" s="9">
        <v>32</v>
      </c>
      <c r="D34" s="42" t="s">
        <v>50</v>
      </c>
      <c r="F34" s="40">
        <f>F23*F29</f>
        <v>1009.0646754813571</v>
      </c>
      <c r="G34" s="40">
        <f t="shared" ref="G34:O34" si="3">G23*G29</f>
        <v>1199.5528419903521</v>
      </c>
      <c r="H34" s="40">
        <f t="shared" si="3"/>
        <v>1504.996834775269</v>
      </c>
      <c r="I34" s="40">
        <f t="shared" si="3"/>
        <v>1745.62368131003</v>
      </c>
      <c r="J34" s="40">
        <f t="shared" si="3"/>
        <v>1929.2959349687303</v>
      </c>
      <c r="K34" s="40">
        <f t="shared" si="3"/>
        <v>1994.2792675671508</v>
      </c>
      <c r="L34" s="40">
        <f t="shared" si="3"/>
        <v>1989.380196604885</v>
      </c>
      <c r="M34" s="40">
        <f t="shared" si="3"/>
        <v>1922.9284086713435</v>
      </c>
      <c r="N34" s="40">
        <f t="shared" si="3"/>
        <v>1913.3265658267828</v>
      </c>
      <c r="O34" s="40">
        <f t="shared" si="3"/>
        <v>1962.866570468512</v>
      </c>
    </row>
    <row r="35" spans="1:17" x14ac:dyDescent="0.25">
      <c r="C35" s="2">
        <v>33</v>
      </c>
      <c r="D35" s="9" t="s">
        <v>50</v>
      </c>
    </row>
    <row r="36" spans="1:17" s="48" customFormat="1" x14ac:dyDescent="0.25">
      <c r="A36" s="46"/>
      <c r="B36" s="46"/>
      <c r="C36">
        <v>34</v>
      </c>
      <c r="D36" s="42" t="s">
        <v>50</v>
      </c>
      <c r="E36" s="46"/>
      <c r="F36" s="47">
        <v>2009</v>
      </c>
      <c r="G36" s="47">
        <v>2010</v>
      </c>
      <c r="H36" s="47">
        <v>2011</v>
      </c>
      <c r="I36" s="47">
        <v>2012</v>
      </c>
      <c r="J36" s="47">
        <v>2013</v>
      </c>
      <c r="K36" s="47">
        <v>2014</v>
      </c>
      <c r="L36" s="47">
        <v>2015</v>
      </c>
      <c r="M36" s="47">
        <v>2016</v>
      </c>
      <c r="N36" s="47">
        <v>2017</v>
      </c>
      <c r="O36" s="47">
        <v>2018</v>
      </c>
      <c r="Q36" s="47"/>
    </row>
    <row r="37" spans="1:17" s="48" customFormat="1" x14ac:dyDescent="0.25">
      <c r="A37" s="47" t="s">
        <v>11</v>
      </c>
      <c r="B37" s="47" t="s">
        <v>11</v>
      </c>
      <c r="C37" s="9">
        <v>35</v>
      </c>
      <c r="D37" s="42" t="s">
        <v>50</v>
      </c>
      <c r="E37" s="47"/>
      <c r="F37" s="48">
        <v>1.23</v>
      </c>
      <c r="G37" s="48">
        <v>1.2</v>
      </c>
      <c r="H37" s="48">
        <v>1.1599999999999999</v>
      </c>
      <c r="I37" s="48">
        <v>1.1399999999999999</v>
      </c>
      <c r="J37" s="48">
        <v>1.1100000000000001</v>
      </c>
      <c r="K37" s="48">
        <v>1.0900000000000001</v>
      </c>
      <c r="L37" s="48">
        <v>1.07</v>
      </c>
      <c r="M37" s="48">
        <v>1.06</v>
      </c>
      <c r="N37" s="48">
        <v>1.04</v>
      </c>
      <c r="O37" s="48">
        <v>1.02</v>
      </c>
    </row>
    <row r="38" spans="1:17" s="6" customFormat="1" x14ac:dyDescent="0.25">
      <c r="A38" s="7"/>
      <c r="B38" s="7"/>
      <c r="C38" s="2">
        <v>36</v>
      </c>
      <c r="D38" s="9" t="s">
        <v>50</v>
      </c>
      <c r="E38" s="7"/>
    </row>
    <row r="39" spans="1:17" x14ac:dyDescent="0.25">
      <c r="A39" s="2" t="s">
        <v>15</v>
      </c>
      <c r="B39" s="2" t="s">
        <v>15</v>
      </c>
      <c r="C39">
        <v>37</v>
      </c>
      <c r="D39" s="9" t="s">
        <v>50</v>
      </c>
      <c r="E39" s="2"/>
    </row>
    <row r="40" spans="1:17" x14ac:dyDescent="0.25">
      <c r="B40" t="s">
        <v>15</v>
      </c>
      <c r="C40" s="9">
        <v>38</v>
      </c>
      <c r="D40" s="9" t="s">
        <v>50</v>
      </c>
      <c r="F40" s="2">
        <v>2009</v>
      </c>
      <c r="G40" s="2">
        <v>2010</v>
      </c>
      <c r="H40" s="2">
        <v>2011</v>
      </c>
      <c r="I40" s="2">
        <v>2012</v>
      </c>
      <c r="J40" s="2">
        <v>2013</v>
      </c>
      <c r="K40" s="2">
        <v>2014</v>
      </c>
      <c r="L40" s="2">
        <v>2015</v>
      </c>
      <c r="M40" s="2">
        <v>2016</v>
      </c>
      <c r="N40" s="2">
        <v>2017</v>
      </c>
      <c r="O40" s="2">
        <v>2018</v>
      </c>
    </row>
    <row r="41" spans="1:17" s="32" customFormat="1" x14ac:dyDescent="0.25">
      <c r="A41" s="32" t="s">
        <v>22</v>
      </c>
      <c r="B41" s="32" t="s">
        <v>15</v>
      </c>
      <c r="C41" s="2">
        <v>39</v>
      </c>
      <c r="D41" s="34" t="s">
        <v>51</v>
      </c>
      <c r="F41" s="36">
        <f t="shared" ref="F41:N49" si="4">F26*$F$37/1000</f>
        <v>4.7687100000000004</v>
      </c>
      <c r="G41" s="36">
        <f>G26*$G$37/1000</f>
        <v>3.7422</v>
      </c>
      <c r="H41" s="36">
        <f>H26*$H$37/1000</f>
        <v>4.2728599999999997</v>
      </c>
      <c r="I41" s="36">
        <f>I26*$I$37/1000</f>
        <v>5.1419699999999997</v>
      </c>
      <c r="J41" s="36">
        <f>J26*$J$37/1000</f>
        <v>5.6138250000000003</v>
      </c>
      <c r="K41" s="36">
        <f>K26*$K$37/1000</f>
        <v>6.0816550000000005</v>
      </c>
      <c r="L41" s="36">
        <f>L26*$L$37/1000</f>
        <v>5.7571349999999999</v>
      </c>
      <c r="M41" s="36">
        <f>M26*$M$37/1000</f>
        <v>6.32979</v>
      </c>
      <c r="N41" s="36">
        <f>N26*$N$37/1000</f>
        <v>6.5457600000000005</v>
      </c>
      <c r="O41" s="36">
        <f t="shared" ref="O41:O49" si="5">O26*$O$37/1000</f>
        <v>6.0725699999999998</v>
      </c>
    </row>
    <row r="42" spans="1:17" s="32" customFormat="1" x14ac:dyDescent="0.25">
      <c r="A42" s="32" t="s">
        <v>0</v>
      </c>
      <c r="B42" s="32" t="s">
        <v>15</v>
      </c>
      <c r="C42">
        <v>40</v>
      </c>
      <c r="D42" s="34" t="s">
        <v>51</v>
      </c>
      <c r="F42" s="36">
        <f t="shared" si="4"/>
        <v>64.459379999999996</v>
      </c>
      <c r="G42" s="36">
        <f t="shared" si="4"/>
        <v>82.721804999999989</v>
      </c>
      <c r="H42" s="36">
        <f t="shared" si="4"/>
        <v>100.60661999999999</v>
      </c>
      <c r="I42" s="36">
        <f t="shared" si="4"/>
        <v>97.145399999999995</v>
      </c>
      <c r="J42" s="36">
        <f t="shared" si="4"/>
        <v>101.18472</v>
      </c>
      <c r="K42" s="36">
        <f t="shared" si="4"/>
        <v>96.651554999999988</v>
      </c>
      <c r="L42" s="36">
        <f t="shared" si="4"/>
        <v>76.692959999999985</v>
      </c>
      <c r="M42" s="36">
        <f t="shared" si="4"/>
        <v>79.374359999999996</v>
      </c>
      <c r="N42" s="36">
        <f t="shared" si="4"/>
        <v>92.390219999999999</v>
      </c>
      <c r="O42" s="36">
        <f t="shared" si="5"/>
        <v>92.509919999999994</v>
      </c>
    </row>
    <row r="43" spans="1:17" s="32" customFormat="1" x14ac:dyDescent="0.25">
      <c r="A43" s="32" t="s">
        <v>1</v>
      </c>
      <c r="B43" s="32" t="s">
        <v>15</v>
      </c>
      <c r="C43" s="9">
        <v>41</v>
      </c>
      <c r="D43" s="34" t="s">
        <v>51</v>
      </c>
      <c r="F43" s="36">
        <f t="shared" si="4"/>
        <v>16.036739999999998</v>
      </c>
      <c r="G43" s="36">
        <f t="shared" si="4"/>
        <v>15.704025</v>
      </c>
      <c r="H43" s="36">
        <f t="shared" si="4"/>
        <v>15.724320000000001</v>
      </c>
      <c r="I43" s="36">
        <f t="shared" si="4"/>
        <v>15.112395000000001</v>
      </c>
      <c r="J43" s="36">
        <f t="shared" si="4"/>
        <v>15.039824999999999</v>
      </c>
      <c r="K43" s="36">
        <f t="shared" si="4"/>
        <v>15.775364999999999</v>
      </c>
      <c r="L43" s="36">
        <f t="shared" si="4"/>
        <v>15.8055</v>
      </c>
      <c r="M43" s="36">
        <f t="shared" si="4"/>
        <v>15.563805</v>
      </c>
      <c r="N43" s="36">
        <f t="shared" si="4"/>
        <v>16.1007</v>
      </c>
      <c r="O43" s="36">
        <f t="shared" si="5"/>
        <v>14.306520000000001</v>
      </c>
    </row>
    <row r="44" spans="1:17" s="40" customFormat="1" x14ac:dyDescent="0.25">
      <c r="A44" s="40" t="s">
        <v>2</v>
      </c>
      <c r="B44" s="40" t="s">
        <v>15</v>
      </c>
      <c r="C44" s="2">
        <v>42</v>
      </c>
      <c r="D44" s="42" t="s">
        <v>50</v>
      </c>
      <c r="F44" s="44">
        <f t="shared" si="4"/>
        <v>3.3947999999999996</v>
      </c>
      <c r="G44" s="44">
        <f t="shared" si="4"/>
        <v>3.9009450000000001</v>
      </c>
      <c r="H44" s="44">
        <f t="shared" si="4"/>
        <v>4.6912200000000004</v>
      </c>
      <c r="I44" s="44">
        <f t="shared" si="4"/>
        <v>5.460585</v>
      </c>
      <c r="J44" s="44">
        <f t="shared" si="4"/>
        <v>5.8664849999999999</v>
      </c>
      <c r="K44" s="44">
        <f t="shared" si="4"/>
        <v>5.8400400000000001</v>
      </c>
      <c r="L44" s="44">
        <f t="shared" si="4"/>
        <v>5.7625500000000001</v>
      </c>
      <c r="M44" s="44">
        <f t="shared" si="4"/>
        <v>5.6746049999999997</v>
      </c>
      <c r="N44" s="44">
        <f t="shared" si="4"/>
        <v>5.6530800000000001</v>
      </c>
      <c r="O44" s="44">
        <f t="shared" si="5"/>
        <v>4.8093000000000004</v>
      </c>
    </row>
    <row r="45" spans="1:17" s="32" customFormat="1" x14ac:dyDescent="0.25">
      <c r="A45" s="32" t="s">
        <v>3</v>
      </c>
      <c r="B45" s="32" t="s">
        <v>15</v>
      </c>
      <c r="C45">
        <v>43</v>
      </c>
      <c r="D45" s="34" t="s">
        <v>51</v>
      </c>
      <c r="F45" s="36">
        <f t="shared" si="4"/>
        <v>21.353415000000002</v>
      </c>
      <c r="G45" s="36">
        <f t="shared" si="4"/>
        <v>23.004075</v>
      </c>
      <c r="H45" s="36">
        <f t="shared" si="4"/>
        <v>27.721125000000001</v>
      </c>
      <c r="I45" s="36">
        <f t="shared" si="4"/>
        <v>32.575319999999998</v>
      </c>
      <c r="J45" s="36">
        <f t="shared" si="4"/>
        <v>34.302854999999994</v>
      </c>
      <c r="K45" s="36">
        <f t="shared" si="4"/>
        <v>34.818839999999994</v>
      </c>
      <c r="L45" s="36">
        <f t="shared" si="4"/>
        <v>33.537794999999996</v>
      </c>
      <c r="M45" s="36">
        <f t="shared" si="4"/>
        <v>28.773389999999999</v>
      </c>
      <c r="N45" s="36">
        <f t="shared" si="4"/>
        <v>25.153500000000001</v>
      </c>
      <c r="O45" s="36">
        <f t="shared" si="5"/>
        <v>19.386119999999998</v>
      </c>
    </row>
    <row r="46" spans="1:17" s="32" customFormat="1" x14ac:dyDescent="0.25">
      <c r="A46" s="32" t="s">
        <v>4</v>
      </c>
      <c r="B46" s="32" t="s">
        <v>15</v>
      </c>
      <c r="C46" s="9">
        <v>44</v>
      </c>
      <c r="D46" s="34" t="s">
        <v>51</v>
      </c>
      <c r="F46" s="36">
        <f t="shared" si="4"/>
        <v>81.248265000000004</v>
      </c>
      <c r="G46" s="36">
        <f t="shared" si="4"/>
        <v>87.496664999999993</v>
      </c>
      <c r="H46" s="36">
        <f t="shared" si="4"/>
        <v>95.965829999999997</v>
      </c>
      <c r="I46" s="36">
        <f t="shared" si="4"/>
        <v>104.69391</v>
      </c>
      <c r="J46" s="36">
        <f t="shared" si="4"/>
        <v>111.12680999999999</v>
      </c>
      <c r="K46" s="36">
        <f t="shared" si="4"/>
        <v>114.781755</v>
      </c>
      <c r="L46" s="36">
        <f t="shared" si="4"/>
        <v>117.07509</v>
      </c>
      <c r="M46" s="36">
        <f t="shared" si="4"/>
        <v>117.778035</v>
      </c>
      <c r="N46" s="36">
        <f t="shared" si="4"/>
        <v>119.477895</v>
      </c>
      <c r="O46" s="36">
        <f t="shared" si="5"/>
        <v>101.93064</v>
      </c>
    </row>
    <row r="47" spans="1:17" s="32" customFormat="1" x14ac:dyDescent="0.25">
      <c r="A47" s="32" t="s">
        <v>5</v>
      </c>
      <c r="B47" s="32" t="s">
        <v>15</v>
      </c>
      <c r="C47" s="2">
        <v>45</v>
      </c>
      <c r="D47" s="34" t="s">
        <v>51</v>
      </c>
      <c r="F47" s="36">
        <f t="shared" si="4"/>
        <v>7.4002949999999998</v>
      </c>
      <c r="G47" s="36">
        <f t="shared" si="4"/>
        <v>8.1382949999999994</v>
      </c>
      <c r="H47" s="36">
        <f t="shared" si="4"/>
        <v>9.4463999999999988</v>
      </c>
      <c r="I47" s="36">
        <f t="shared" si="4"/>
        <v>10.724985</v>
      </c>
      <c r="J47" s="36">
        <f t="shared" si="4"/>
        <v>11.605664999999998</v>
      </c>
      <c r="K47" s="36">
        <f t="shared" si="4"/>
        <v>12.202215000000001</v>
      </c>
      <c r="L47" s="36">
        <f t="shared" si="4"/>
        <v>12.460514999999999</v>
      </c>
      <c r="M47" s="36">
        <f t="shared" si="4"/>
        <v>12.662850000000001</v>
      </c>
      <c r="N47" s="36">
        <f t="shared" si="4"/>
        <v>12.653625</v>
      </c>
      <c r="O47" s="36">
        <f t="shared" si="5"/>
        <v>10.787520000000001</v>
      </c>
    </row>
    <row r="48" spans="1:17" s="32" customFormat="1" x14ac:dyDescent="0.25">
      <c r="A48" s="32" t="s">
        <v>30</v>
      </c>
      <c r="B48" s="32" t="s">
        <v>15</v>
      </c>
      <c r="C48">
        <v>46</v>
      </c>
      <c r="D48" s="34" t="s">
        <v>51</v>
      </c>
      <c r="F48" s="36">
        <f t="shared" si="4"/>
        <v>2.1536504491579307</v>
      </c>
      <c r="G48" s="36">
        <f t="shared" ref="G48:G49" si="6">G33*$G$37/1000</f>
        <v>2.3663365896115773</v>
      </c>
      <c r="H48" s="36">
        <f t="shared" ref="H48:H49" si="7">H33*$H$37/1000</f>
        <v>2.6784436716606881</v>
      </c>
      <c r="I48" s="36">
        <f t="shared" ref="I48:I49" si="8">I33*$I$37/1000</f>
        <v>3.0710190033065654</v>
      </c>
      <c r="J48" s="36">
        <f t="shared" ref="J48:J49" si="9">J33*$J$37/1000</f>
        <v>3.1526265121847095</v>
      </c>
      <c r="K48" s="36">
        <f t="shared" ref="K48:K49" si="10">K33*$K$37/1000</f>
        <v>3.0015555983518056</v>
      </c>
      <c r="L48" s="36">
        <f t="shared" ref="L48:L49" si="11">L33*$L$37/1000</f>
        <v>2.8843131896327736</v>
      </c>
      <c r="M48" s="36">
        <f t="shared" ref="M48:M49" si="12">M33*$M$37/1000</f>
        <v>2.8520058868083762</v>
      </c>
      <c r="N48" s="36">
        <f t="shared" ref="N48:N49" si="13">N33*$N$37/1000</f>
        <v>2.7899803715401461</v>
      </c>
      <c r="O48" s="36">
        <f t="shared" si="5"/>
        <v>2.8071760981221181</v>
      </c>
    </row>
    <row r="49" spans="1:47" s="32" customFormat="1" x14ac:dyDescent="0.25">
      <c r="A49" s="32" t="s">
        <v>31</v>
      </c>
      <c r="B49" s="32" t="s">
        <v>15</v>
      </c>
      <c r="C49" s="9">
        <v>47</v>
      </c>
      <c r="D49" s="34" t="s">
        <v>51</v>
      </c>
      <c r="F49" s="36">
        <f t="shared" si="4"/>
        <v>1.2411495508420691</v>
      </c>
      <c r="G49" s="36">
        <f t="shared" si="6"/>
        <v>1.4394634103884225</v>
      </c>
      <c r="H49" s="36">
        <f t="shared" si="7"/>
        <v>1.7457963283393119</v>
      </c>
      <c r="I49" s="36">
        <f t="shared" si="8"/>
        <v>1.9900109966934341</v>
      </c>
      <c r="J49" s="36">
        <f t="shared" si="9"/>
        <v>2.1415184878152909</v>
      </c>
      <c r="K49" s="36">
        <f t="shared" si="10"/>
        <v>2.1737644016481945</v>
      </c>
      <c r="L49" s="36">
        <f t="shared" si="11"/>
        <v>2.1286368103672273</v>
      </c>
      <c r="M49" s="36">
        <f t="shared" si="12"/>
        <v>2.0383041131916242</v>
      </c>
      <c r="N49" s="36">
        <f t="shared" si="13"/>
        <v>1.9898596284598542</v>
      </c>
      <c r="O49" s="36">
        <f t="shared" si="5"/>
        <v>2.0021239018778823</v>
      </c>
    </row>
    <row r="50" spans="1:47" s="6" customFormat="1" x14ac:dyDescent="0.25">
      <c r="A50" s="7"/>
      <c r="B50" s="7"/>
      <c r="C50" s="2">
        <v>48</v>
      </c>
      <c r="D50" s="9" t="s">
        <v>50</v>
      </c>
      <c r="E50" s="7"/>
    </row>
    <row r="51" spans="1:47" s="6" customFormat="1" x14ac:dyDescent="0.25">
      <c r="A51" s="2" t="s">
        <v>16</v>
      </c>
      <c r="B51" s="2" t="s">
        <v>14</v>
      </c>
      <c r="C51">
        <v>49</v>
      </c>
      <c r="D51" s="9" t="s">
        <v>50</v>
      </c>
      <c r="E51" s="2"/>
    </row>
    <row r="52" spans="1:47" x14ac:dyDescent="0.25">
      <c r="B52" t="s">
        <v>14</v>
      </c>
      <c r="C52" s="9">
        <v>50</v>
      </c>
      <c r="D52" s="9" t="s">
        <v>50</v>
      </c>
      <c r="F52" s="2">
        <v>2009</v>
      </c>
      <c r="G52" s="2">
        <v>2010</v>
      </c>
      <c r="H52" s="2">
        <v>2011</v>
      </c>
      <c r="I52" s="2">
        <v>2012</v>
      </c>
      <c r="J52" s="2">
        <v>2013</v>
      </c>
      <c r="K52" s="2">
        <v>2014</v>
      </c>
      <c r="L52" s="2">
        <v>2015</v>
      </c>
      <c r="M52" s="2">
        <v>2016</v>
      </c>
      <c r="N52" s="2">
        <v>2017</v>
      </c>
      <c r="O52" s="2">
        <v>2018</v>
      </c>
    </row>
    <row r="53" spans="1:47" s="32" customFormat="1" ht="30" x14ac:dyDescent="0.25">
      <c r="A53" s="37" t="s">
        <v>24</v>
      </c>
      <c r="B53" s="37" t="s">
        <v>14</v>
      </c>
      <c r="C53" s="2">
        <v>51</v>
      </c>
      <c r="D53" s="34" t="s">
        <v>51</v>
      </c>
      <c r="E53" s="37"/>
      <c r="F53" s="36">
        <f t="shared" ref="F53:O53" si="14">F17/F41</f>
        <v>1.9549500808394722</v>
      </c>
      <c r="G53" s="36">
        <f t="shared" si="14"/>
        <v>2.4708005985783759</v>
      </c>
      <c r="H53" s="36">
        <f t="shared" si="14"/>
        <v>1.9327827263238206</v>
      </c>
      <c r="I53" s="36">
        <f t="shared" si="14"/>
        <v>1.7114432795212733</v>
      </c>
      <c r="J53" s="36">
        <f t="shared" si="14"/>
        <v>1.5253806451038283</v>
      </c>
      <c r="K53" s="36">
        <f t="shared" si="14"/>
        <v>1.5288634425990952</v>
      </c>
      <c r="L53" s="36">
        <f t="shared" si="14"/>
        <v>1.6378302749544695</v>
      </c>
      <c r="M53" s="36">
        <f t="shared" si="14"/>
        <v>1.4964983040511615</v>
      </c>
      <c r="N53" s="36">
        <f t="shared" si="14"/>
        <v>1.4667891887267483</v>
      </c>
      <c r="O53" s="36">
        <f t="shared" si="14"/>
        <v>1.5435178186500937</v>
      </c>
    </row>
    <row r="54" spans="1:47" s="32" customFormat="1" x14ac:dyDescent="0.25">
      <c r="A54" s="32" t="s">
        <v>0</v>
      </c>
      <c r="B54" s="32" t="s">
        <v>14</v>
      </c>
      <c r="C54">
        <v>52</v>
      </c>
      <c r="D54" s="34" t="s">
        <v>51</v>
      </c>
      <c r="F54" s="36">
        <f t="shared" ref="F54:O59" si="15">F6/F42</f>
        <v>0.20408666667287212</v>
      </c>
      <c r="G54" s="36">
        <f t="shared" si="15"/>
        <v>0.16541382287294143</v>
      </c>
      <c r="H54" s="36">
        <f t="shared" si="15"/>
        <v>0.14723285604863776</v>
      </c>
      <c r="I54" s="36">
        <f t="shared" si="15"/>
        <v>0.16504456206881643</v>
      </c>
      <c r="J54" s="36">
        <f t="shared" si="15"/>
        <v>0.17849948094929746</v>
      </c>
      <c r="K54" s="36">
        <f t="shared" si="15"/>
        <v>0.18575738383102067</v>
      </c>
      <c r="L54" s="36">
        <f t="shared" si="15"/>
        <v>0.22906352812565853</v>
      </c>
      <c r="M54" s="36">
        <f t="shared" si="15"/>
        <v>0.25273085666454509</v>
      </c>
      <c r="N54" s="36">
        <f t="shared" si="15"/>
        <v>0.28854709946572271</v>
      </c>
      <c r="O54" s="36">
        <f t="shared" si="15"/>
        <v>0.39329922672076689</v>
      </c>
    </row>
    <row r="55" spans="1:47" s="32" customFormat="1" x14ac:dyDescent="0.25">
      <c r="A55" s="32" t="s">
        <v>1</v>
      </c>
      <c r="B55" s="32" t="s">
        <v>14</v>
      </c>
      <c r="C55" s="9">
        <v>53</v>
      </c>
      <c r="D55" s="34" t="s">
        <v>51</v>
      </c>
      <c r="F55" s="36">
        <f t="shared" si="15"/>
        <v>0.86061755693488839</v>
      </c>
      <c r="G55" s="36">
        <f t="shared" si="15"/>
        <v>0.85419438647098445</v>
      </c>
      <c r="H55" s="36">
        <f t="shared" si="15"/>
        <v>0.82697884550810463</v>
      </c>
      <c r="I55" s="36">
        <f t="shared" si="15"/>
        <v>0.91494101365137681</v>
      </c>
      <c r="J55" s="36">
        <f t="shared" si="15"/>
        <v>0.98626214068315299</v>
      </c>
      <c r="K55" s="36">
        <f t="shared" si="15"/>
        <v>0.97383737238409385</v>
      </c>
      <c r="L55" s="36">
        <f t="shared" si="15"/>
        <v>0.93279428047198765</v>
      </c>
      <c r="M55" s="36">
        <f t="shared" si="15"/>
        <v>0.8726856960749636</v>
      </c>
      <c r="N55" s="36">
        <f t="shared" si="15"/>
        <v>0.90528486339103265</v>
      </c>
      <c r="O55" s="36">
        <f t="shared" si="15"/>
        <v>0.99273757699286758</v>
      </c>
    </row>
    <row r="56" spans="1:47" s="40" customFormat="1" x14ac:dyDescent="0.25">
      <c r="A56" s="40" t="s">
        <v>2</v>
      </c>
      <c r="B56" s="40" t="s">
        <v>14</v>
      </c>
      <c r="C56" s="2">
        <v>54</v>
      </c>
      <c r="D56" s="42" t="s">
        <v>50</v>
      </c>
      <c r="F56" s="44">
        <f t="shared" si="15"/>
        <v>6.7341757982797228</v>
      </c>
      <c r="G56" s="44">
        <f t="shared" si="15"/>
        <v>5.7181913613239859</v>
      </c>
      <c r="H56" s="44">
        <f t="shared" si="15"/>
        <v>5.1655859243437741</v>
      </c>
      <c r="I56" s="44">
        <f t="shared" si="15"/>
        <v>4.3435785726254608</v>
      </c>
      <c r="J56" s="44">
        <f t="shared" si="15"/>
        <v>4.1864267956024772</v>
      </c>
      <c r="K56" s="44">
        <f t="shared" si="15"/>
        <v>4.2148341449716096</v>
      </c>
      <c r="L56" s="44">
        <f t="shared" si="15"/>
        <v>4.4876504325342079</v>
      </c>
      <c r="M56" s="44">
        <f t="shared" si="15"/>
        <v>4.8461329026425632</v>
      </c>
      <c r="N56" s="44">
        <f t="shared" si="15"/>
        <v>4.8116619612671325</v>
      </c>
      <c r="O56" s="44">
        <f t="shared" si="15"/>
        <v>4.3045765496018129</v>
      </c>
    </row>
    <row r="57" spans="1:47" s="32" customFormat="1" x14ac:dyDescent="0.25">
      <c r="A57" s="32" t="s">
        <v>3</v>
      </c>
      <c r="B57" s="32" t="s">
        <v>14</v>
      </c>
      <c r="C57">
        <v>55</v>
      </c>
      <c r="D57" s="34" t="s">
        <v>51</v>
      </c>
      <c r="F57" s="36">
        <f t="shared" si="15"/>
        <v>4.6402413852772495E-2</v>
      </c>
      <c r="G57" s="36">
        <f t="shared" si="15"/>
        <v>4.4154350913914168E-2</v>
      </c>
      <c r="H57" s="36">
        <f t="shared" si="15"/>
        <v>3.7347329879288807E-2</v>
      </c>
      <c r="I57" s="36">
        <f t="shared" si="15"/>
        <v>3.2326927256585661E-2</v>
      </c>
      <c r="J57" s="36">
        <f t="shared" si="15"/>
        <v>3.290221761424815E-2</v>
      </c>
      <c r="K57" s="36">
        <f t="shared" si="15"/>
        <v>3.4356687356614991E-2</v>
      </c>
      <c r="L57" s="36">
        <f t="shared" si="15"/>
        <v>3.4486167024397406E-2</v>
      </c>
      <c r="M57" s="36">
        <f t="shared" si="15"/>
        <v>4.5204266859066665E-2</v>
      </c>
      <c r="N57" s="36">
        <f t="shared" si="15"/>
        <v>5.0381060289820499E-2</v>
      </c>
      <c r="O57" s="36">
        <f t="shared" si="15"/>
        <v>8.0206353824282539E-2</v>
      </c>
    </row>
    <row r="58" spans="1:47" s="32" customFormat="1" x14ac:dyDescent="0.25">
      <c r="A58" s="32" t="s">
        <v>4</v>
      </c>
      <c r="B58" s="32" t="s">
        <v>14</v>
      </c>
      <c r="C58" s="9">
        <v>56</v>
      </c>
      <c r="D58" s="34" t="s">
        <v>51</v>
      </c>
      <c r="F58" s="36">
        <f t="shared" si="15"/>
        <v>2.8991511387966254E-2</v>
      </c>
      <c r="G58" s="36">
        <f t="shared" si="15"/>
        <v>4.0644977725722467E-2</v>
      </c>
      <c r="H58" s="36">
        <f t="shared" si="15"/>
        <v>3.2771664664391485E-2</v>
      </c>
      <c r="I58" s="36">
        <f t="shared" si="15"/>
        <v>3.2058884800462609E-2</v>
      </c>
      <c r="J58" s="36">
        <f t="shared" si="15"/>
        <v>2.0079133019295703E-2</v>
      </c>
      <c r="K58" s="36">
        <f t="shared" si="15"/>
        <v>2.2595315779933841E-2</v>
      </c>
      <c r="L58" s="36">
        <f t="shared" si="15"/>
        <v>3.589012829287596E-2</v>
      </c>
      <c r="M58" s="36">
        <f t="shared" si="15"/>
        <v>3.289212627804497E-2</v>
      </c>
      <c r="N58" s="36">
        <f t="shared" si="15"/>
        <v>4.3516836315202909E-2</v>
      </c>
      <c r="O58" s="36">
        <f t="shared" si="15"/>
        <v>3.9711906056903008E-2</v>
      </c>
    </row>
    <row r="59" spans="1:47" s="32" customFormat="1" x14ac:dyDescent="0.25">
      <c r="A59" s="32" t="s">
        <v>5</v>
      </c>
      <c r="B59" s="32" t="s">
        <v>14</v>
      </c>
      <c r="C59" s="2">
        <v>57</v>
      </c>
      <c r="D59" s="34" t="s">
        <v>51</v>
      </c>
      <c r="F59" s="36">
        <f t="shared" si="15"/>
        <v>0.50370964941262475</v>
      </c>
      <c r="G59" s="36">
        <f t="shared" si="15"/>
        <v>0.47783718825626259</v>
      </c>
      <c r="H59" s="36">
        <f t="shared" si="15"/>
        <v>0.50395282859078594</v>
      </c>
      <c r="I59" s="36">
        <f t="shared" si="15"/>
        <v>0.48727900318741707</v>
      </c>
      <c r="J59" s="36">
        <f t="shared" si="15"/>
        <v>0.48043089301647096</v>
      </c>
      <c r="K59" s="36">
        <f t="shared" si="15"/>
        <v>0.46943444284500807</v>
      </c>
      <c r="L59" s="36">
        <f t="shared" si="15"/>
        <v>0.47004317237289145</v>
      </c>
      <c r="M59" s="36">
        <f t="shared" si="15"/>
        <v>0.48221608879517636</v>
      </c>
      <c r="N59" s="36">
        <f t="shared" si="15"/>
        <v>0.51510456489741074</v>
      </c>
      <c r="O59" s="36">
        <f t="shared" si="15"/>
        <v>0.61064823054789241</v>
      </c>
    </row>
    <row r="60" spans="1:47" s="32" customFormat="1" x14ac:dyDescent="0.25">
      <c r="A60" s="32" t="s">
        <v>30</v>
      </c>
      <c r="B60" s="33" t="s">
        <v>14</v>
      </c>
      <c r="C60">
        <v>58</v>
      </c>
      <c r="D60" s="34" t="s">
        <v>51</v>
      </c>
      <c r="F60" s="36">
        <f>F13/F48</f>
        <v>5.6459069639661159</v>
      </c>
      <c r="G60" s="36">
        <f t="shared" ref="G60:O61" si="16">G13/G48</f>
        <v>5.5212945186397997</v>
      </c>
      <c r="H60" s="36">
        <f t="shared" si="16"/>
        <v>5.1546341013533237</v>
      </c>
      <c r="I60" s="36">
        <f t="shared" si="16"/>
        <v>4.63300253081169</v>
      </c>
      <c r="J60" s="36">
        <f t="shared" si="16"/>
        <v>4.8115635496486568</v>
      </c>
      <c r="K60" s="36">
        <f t="shared" si="16"/>
        <v>5.5831049770332557</v>
      </c>
      <c r="L60" s="36">
        <f t="shared" si="16"/>
        <v>5.8738420158030866</v>
      </c>
      <c r="M60" s="36">
        <f t="shared" si="16"/>
        <v>5.8983047958660331</v>
      </c>
      <c r="N60" s="36">
        <f t="shared" si="16"/>
        <v>5.8769230662897742</v>
      </c>
      <c r="O60" s="36">
        <f t="shared" si="16"/>
        <v>5.6480247215720896</v>
      </c>
    </row>
    <row r="61" spans="1:47" s="32" customFormat="1" x14ac:dyDescent="0.25">
      <c r="A61" s="32" t="s">
        <v>31</v>
      </c>
      <c r="B61" s="33" t="s">
        <v>14</v>
      </c>
      <c r="C61" s="9">
        <v>59</v>
      </c>
      <c r="D61" s="34" t="s">
        <v>51</v>
      </c>
      <c r="F61" s="36">
        <f>F14/F49</f>
        <v>8.6225466736782099</v>
      </c>
      <c r="G61" s="36">
        <f t="shared" si="16"/>
        <v>6.4198288694446166</v>
      </c>
      <c r="H61" s="36">
        <f t="shared" si="16"/>
        <v>5.9723478290402978</v>
      </c>
      <c r="I61" s="36">
        <f t="shared" si="16"/>
        <v>4.7690395687657166</v>
      </c>
      <c r="J61" s="36">
        <f t="shared" si="16"/>
        <v>4.3849946856615798</v>
      </c>
      <c r="K61" s="36">
        <f t="shared" si="16"/>
        <v>3.6143751337738381</v>
      </c>
      <c r="L61" s="36">
        <f t="shared" si="16"/>
        <v>4.1896813756882443</v>
      </c>
      <c r="M61" s="36">
        <f t="shared" si="16"/>
        <v>5.2386147537524757</v>
      </c>
      <c r="N61" s="36">
        <f t="shared" si="16"/>
        <v>5.4296342543330205</v>
      </c>
      <c r="O61" s="36">
        <f t="shared" si="16"/>
        <v>2.420929092077559</v>
      </c>
    </row>
    <row r="62" spans="1:47" x14ac:dyDescent="0.25">
      <c r="C62" s="2">
        <v>60</v>
      </c>
      <c r="D62" s="9" t="s">
        <v>50</v>
      </c>
    </row>
    <row r="63" spans="1:47" x14ac:dyDescent="0.25">
      <c r="A63" s="2" t="s">
        <v>12</v>
      </c>
      <c r="B63" s="2" t="s">
        <v>12</v>
      </c>
      <c r="C63">
        <v>61</v>
      </c>
      <c r="D63" s="9" t="s">
        <v>50</v>
      </c>
      <c r="E63" s="2"/>
    </row>
    <row r="64" spans="1:47" x14ac:dyDescent="0.25">
      <c r="A64" s="2"/>
      <c r="B64" s="2"/>
      <c r="C64" s="9">
        <v>62</v>
      </c>
      <c r="D64" s="9" t="s">
        <v>50</v>
      </c>
      <c r="E64" s="2"/>
      <c r="F64" s="2">
        <v>2009</v>
      </c>
      <c r="G64" s="2">
        <v>2010</v>
      </c>
      <c r="H64" s="2">
        <v>2011</v>
      </c>
      <c r="I64" s="2">
        <v>2012</v>
      </c>
      <c r="J64" s="2">
        <v>2013</v>
      </c>
      <c r="K64" s="2">
        <v>2014</v>
      </c>
      <c r="L64" s="2">
        <v>2015</v>
      </c>
      <c r="M64" s="2">
        <v>2016</v>
      </c>
      <c r="N64" s="2">
        <v>2017</v>
      </c>
      <c r="O64" s="2">
        <v>2018</v>
      </c>
      <c r="P64" s="8">
        <v>2019</v>
      </c>
      <c r="Q64" s="2">
        <v>2020</v>
      </c>
      <c r="R64" s="2">
        <v>2021</v>
      </c>
      <c r="S64" s="2">
        <v>2022</v>
      </c>
      <c r="T64" s="2">
        <v>2023</v>
      </c>
      <c r="U64" s="2">
        <v>2024</v>
      </c>
      <c r="V64" s="2">
        <v>2025</v>
      </c>
      <c r="W64" s="2">
        <v>2026</v>
      </c>
      <c r="X64" s="2">
        <v>2027</v>
      </c>
      <c r="Y64" s="2">
        <v>2028</v>
      </c>
      <c r="Z64" s="2">
        <v>2029</v>
      </c>
      <c r="AA64" s="2">
        <v>2030</v>
      </c>
      <c r="AB64" s="2">
        <v>2031</v>
      </c>
      <c r="AC64" s="2">
        <v>2032</v>
      </c>
      <c r="AD64" s="2">
        <v>2033</v>
      </c>
      <c r="AE64" s="2">
        <v>2034</v>
      </c>
      <c r="AF64" s="2">
        <v>2035</v>
      </c>
      <c r="AG64" s="2">
        <v>2036</v>
      </c>
      <c r="AH64" s="2">
        <v>2037</v>
      </c>
      <c r="AI64" s="2">
        <v>2038</v>
      </c>
      <c r="AJ64" s="2">
        <v>2039</v>
      </c>
      <c r="AK64" s="2">
        <v>2040</v>
      </c>
      <c r="AL64" s="2">
        <v>2041</v>
      </c>
      <c r="AM64" s="2">
        <v>2042</v>
      </c>
      <c r="AN64" s="2">
        <v>2043</v>
      </c>
      <c r="AO64" s="2">
        <v>2044</v>
      </c>
      <c r="AP64" s="2">
        <v>2045</v>
      </c>
      <c r="AQ64" s="2">
        <v>2046</v>
      </c>
      <c r="AR64" s="2">
        <v>2047</v>
      </c>
      <c r="AS64" s="2">
        <v>2048</v>
      </c>
      <c r="AT64" s="2">
        <v>2049</v>
      </c>
      <c r="AU64" s="2">
        <v>2050</v>
      </c>
    </row>
    <row r="65" spans="1:47" s="32" customFormat="1" x14ac:dyDescent="0.25">
      <c r="A65" s="32" t="s">
        <v>6</v>
      </c>
      <c r="B65" s="32" t="s">
        <v>6</v>
      </c>
      <c r="C65" s="2">
        <v>63</v>
      </c>
      <c r="D65" s="34" t="s">
        <v>51</v>
      </c>
      <c r="F65" s="36">
        <v>2.2402500000000001</v>
      </c>
      <c r="G65" s="36">
        <v>2.290845</v>
      </c>
      <c r="H65" s="36">
        <v>2.3534090000000001</v>
      </c>
      <c r="I65" s="36">
        <v>2.4255070000000001</v>
      </c>
      <c r="J65" s="36">
        <v>2.4869439999999998</v>
      </c>
      <c r="K65" s="36">
        <v>2.5176080000000001</v>
      </c>
      <c r="L65" s="36">
        <v>2.5406719999999998</v>
      </c>
      <c r="M65" s="36">
        <v>2.5559780000000001</v>
      </c>
      <c r="N65" s="36">
        <v>2.5747620000000002</v>
      </c>
      <c r="O65" s="36">
        <v>2.5980919999999998</v>
      </c>
      <c r="P65" s="36">
        <v>2.6252979999999999</v>
      </c>
      <c r="Q65" s="36">
        <v>2.6556570000000002</v>
      </c>
      <c r="R65" s="36">
        <v>2.6889940000000001</v>
      </c>
      <c r="S65" s="36">
        <v>2.7252149999999999</v>
      </c>
      <c r="T65" s="36">
        <v>2.763493</v>
      </c>
      <c r="U65" s="36">
        <v>2.804354</v>
      </c>
      <c r="V65" s="36">
        <v>2.8476240000000002</v>
      </c>
      <c r="W65" s="36">
        <v>2.8933800000000001</v>
      </c>
      <c r="X65" s="36">
        <v>2.9414039999999999</v>
      </c>
      <c r="Y65" s="36">
        <v>2.9893149999999999</v>
      </c>
      <c r="Z65" s="36">
        <v>3.0371679999999999</v>
      </c>
      <c r="AA65" s="36">
        <v>3.0849639999999998</v>
      </c>
      <c r="AB65" s="36">
        <v>3.1327039999999999</v>
      </c>
      <c r="AC65" s="36">
        <v>3.180358</v>
      </c>
      <c r="AD65" s="36">
        <v>3.2279230000000001</v>
      </c>
      <c r="AE65" s="36">
        <v>3.2753999999999999</v>
      </c>
      <c r="AF65" s="36">
        <v>3.3227859999999998</v>
      </c>
      <c r="AG65" s="36">
        <v>3.370088</v>
      </c>
      <c r="AH65" s="36">
        <v>3.4173149999999999</v>
      </c>
      <c r="AI65" s="36">
        <v>3.4644659999999998</v>
      </c>
      <c r="AJ65" s="36">
        <v>3.5115440000000002</v>
      </c>
      <c r="AK65" s="36">
        <v>3.558535</v>
      </c>
      <c r="AL65" s="36">
        <v>3.6054409999999999</v>
      </c>
      <c r="AM65" s="36">
        <v>3.65225</v>
      </c>
      <c r="AN65" s="36">
        <v>3.6989610000000002</v>
      </c>
      <c r="AO65" s="36">
        <v>3.7455699999999998</v>
      </c>
      <c r="AP65" s="36">
        <v>3.7920790000000002</v>
      </c>
      <c r="AQ65" s="36">
        <v>3.8384879999999999</v>
      </c>
      <c r="AR65" s="36">
        <v>3.8848020000000001</v>
      </c>
      <c r="AS65" s="36">
        <v>3.9310299999999998</v>
      </c>
      <c r="AT65" s="36">
        <v>3.9771830000000001</v>
      </c>
      <c r="AU65" s="36">
        <v>4.0232640000000002</v>
      </c>
    </row>
    <row r="66" spans="1:47" s="32" customFormat="1" x14ac:dyDescent="0.25">
      <c r="A66" s="32" t="s">
        <v>13</v>
      </c>
      <c r="B66" s="32" t="s">
        <v>13</v>
      </c>
      <c r="C66">
        <v>64</v>
      </c>
      <c r="D66" s="34" t="s">
        <v>51</v>
      </c>
      <c r="F66" s="36">
        <f t="shared" ref="F66:O66" si="17">F12/F65</f>
        <v>2.9153755161254327</v>
      </c>
      <c r="G66" s="36">
        <f t="shared" si="17"/>
        <v>2.8392580030512757</v>
      </c>
      <c r="H66" s="36">
        <f t="shared" si="17"/>
        <v>2.7915844632191003</v>
      </c>
      <c r="I66" s="36">
        <f t="shared" si="17"/>
        <v>2.7924141220783945</v>
      </c>
      <c r="J66" s="36">
        <f t="shared" si="17"/>
        <v>2.7248381949895135</v>
      </c>
      <c r="K66" s="36">
        <f t="shared" si="17"/>
        <v>2.7702525571892047</v>
      </c>
      <c r="L66" s="36">
        <f t="shared" si="17"/>
        <v>2.9184011159252359</v>
      </c>
      <c r="M66" s="36">
        <f t="shared" si="17"/>
        <v>3.1096277041508182</v>
      </c>
      <c r="N66" s="36">
        <f t="shared" si="17"/>
        <v>3.0930664659490854</v>
      </c>
      <c r="O66" s="36">
        <f t="shared" si="17"/>
        <v>3.0118140543137044</v>
      </c>
    </row>
    <row r="67" spans="1:47" s="32" customFormat="1" x14ac:dyDescent="0.25">
      <c r="A67" s="32" t="s">
        <v>18</v>
      </c>
      <c r="B67" s="32" t="s">
        <v>18</v>
      </c>
      <c r="C67" s="9">
        <v>65</v>
      </c>
      <c r="D67" s="34" t="s">
        <v>51</v>
      </c>
      <c r="F67" s="35">
        <f t="shared" ref="F67:O67" si="18">F20/F65</f>
        <v>37.181153889074885</v>
      </c>
      <c r="G67" s="35">
        <f t="shared" si="18"/>
        <v>35.227245841599931</v>
      </c>
      <c r="H67" s="35">
        <f t="shared" si="18"/>
        <v>31.137435099466352</v>
      </c>
      <c r="I67" s="35">
        <f t="shared" si="18"/>
        <v>30.370161784732019</v>
      </c>
      <c r="J67" s="35">
        <f t="shared" si="18"/>
        <v>31.326117516116167</v>
      </c>
      <c r="K67" s="35">
        <f t="shared" si="18"/>
        <v>30.388166068744621</v>
      </c>
      <c r="L67" s="35">
        <f t="shared" si="18"/>
        <v>32.495272904176524</v>
      </c>
      <c r="M67" s="35">
        <f t="shared" si="18"/>
        <v>34.139980860555134</v>
      </c>
      <c r="N67" s="35">
        <f t="shared" si="18"/>
        <v>34.408457946792744</v>
      </c>
      <c r="O67" s="35">
        <f t="shared" si="18"/>
        <v>35.278165669268063</v>
      </c>
    </row>
    <row r="68" spans="1:47" x14ac:dyDescent="0.25">
      <c r="C68" s="2">
        <v>66</v>
      </c>
      <c r="D68" s="9" t="s">
        <v>50</v>
      </c>
      <c r="F68" s="4"/>
    </row>
    <row r="69" spans="1:47" x14ac:dyDescent="0.25">
      <c r="A69" s="2"/>
      <c r="B69" s="2"/>
      <c r="C69">
        <v>67</v>
      </c>
      <c r="D69" s="9" t="s">
        <v>50</v>
      </c>
      <c r="E69" s="2">
        <v>2005</v>
      </c>
      <c r="F69" s="2">
        <v>2009</v>
      </c>
      <c r="G69" s="2">
        <v>2010</v>
      </c>
      <c r="H69" s="2">
        <v>2011</v>
      </c>
      <c r="I69" s="2">
        <v>2012</v>
      </c>
      <c r="J69" s="2">
        <v>2013</v>
      </c>
      <c r="K69" s="2">
        <v>2014</v>
      </c>
      <c r="L69" s="2">
        <v>2015</v>
      </c>
      <c r="M69" s="2">
        <v>2016</v>
      </c>
      <c r="N69" s="2">
        <v>2017</v>
      </c>
      <c r="O69" s="2">
        <v>2018</v>
      </c>
      <c r="P69" s="2">
        <v>2019</v>
      </c>
      <c r="Q69" s="2">
        <v>2020</v>
      </c>
      <c r="R69" s="2"/>
      <c r="S69" s="2"/>
      <c r="T69" s="2"/>
      <c r="U69" s="2"/>
    </row>
    <row r="70" spans="1:47" s="32" customFormat="1" x14ac:dyDescent="0.25">
      <c r="A70" s="37" t="s">
        <v>32</v>
      </c>
      <c r="B70" s="37" t="s">
        <v>32</v>
      </c>
      <c r="C70" s="9">
        <v>68</v>
      </c>
      <c r="D70" s="34" t="s">
        <v>51</v>
      </c>
      <c r="E70" s="37">
        <v>16845.890406199025</v>
      </c>
      <c r="F70" s="37">
        <v>17921.16000659471</v>
      </c>
      <c r="G70" s="37">
        <v>19256.378650393526</v>
      </c>
      <c r="H70" s="37">
        <v>20348.74100064252</v>
      </c>
      <c r="I70" s="37">
        <v>20970.183236608857</v>
      </c>
      <c r="J70" s="37">
        <v>22357.123904152122</v>
      </c>
      <c r="K70" s="37">
        <v>24699</v>
      </c>
      <c r="L70" s="37">
        <v>25067.5</v>
      </c>
      <c r="M70" s="37">
        <v>25232</v>
      </c>
      <c r="N70" s="37">
        <v>25006</v>
      </c>
      <c r="O70" s="37">
        <v>24618</v>
      </c>
      <c r="P70" s="37"/>
      <c r="Q70" s="37"/>
      <c r="R70" s="38"/>
    </row>
    <row r="71" spans="1:47" s="32" customFormat="1" x14ac:dyDescent="0.25">
      <c r="A71" s="32" t="s">
        <v>33</v>
      </c>
      <c r="B71" s="32" t="s">
        <v>33</v>
      </c>
      <c r="C71" s="2">
        <v>69</v>
      </c>
      <c r="D71" s="34" t="s">
        <v>51</v>
      </c>
      <c r="E71" s="36">
        <f>(E13*1000000000)/(E70*1000000)</f>
        <v>0.67848900765213171</v>
      </c>
      <c r="F71" s="36">
        <f t="shared" ref="F71:O71" si="19">(F13*1000000000)/(F70*1000000)</f>
        <v>0.6784890076521316</v>
      </c>
      <c r="G71" s="36">
        <f t="shared" si="19"/>
        <v>0.67848900765213171</v>
      </c>
      <c r="H71" s="36">
        <f t="shared" si="19"/>
        <v>0.67848900765213171</v>
      </c>
      <c r="I71" s="36">
        <f t="shared" si="19"/>
        <v>0.67848900765213171</v>
      </c>
      <c r="J71" s="36">
        <f t="shared" si="19"/>
        <v>0.67848900765213171</v>
      </c>
      <c r="K71" s="36">
        <f t="shared" si="19"/>
        <v>0.67848900765213171</v>
      </c>
      <c r="L71" s="36">
        <f t="shared" si="19"/>
        <v>0.67585519098434232</v>
      </c>
      <c r="M71" s="36">
        <f t="shared" si="19"/>
        <v>0.66669308814204198</v>
      </c>
      <c r="N71" s="36">
        <f t="shared" si="19"/>
        <v>0.65570263136847151</v>
      </c>
      <c r="O71" s="36">
        <f t="shared" si="19"/>
        <v>0.64404094564952474</v>
      </c>
      <c r="P71" s="37"/>
      <c r="Q71" s="37"/>
      <c r="R71" s="36"/>
    </row>
    <row r="72" spans="1:47" s="32" customFormat="1" x14ac:dyDescent="0.25">
      <c r="A72" s="32" t="s">
        <v>34</v>
      </c>
      <c r="B72" s="32" t="s">
        <v>34</v>
      </c>
      <c r="C72">
        <v>70</v>
      </c>
      <c r="D72" s="34" t="s">
        <v>51</v>
      </c>
      <c r="E72" s="36"/>
      <c r="F72" s="36">
        <f>(F48*1000000000)/(F70*1000)</f>
        <v>120.17360753240419</v>
      </c>
      <c r="G72" s="36">
        <f t="shared" ref="G72:O72" si="20">(G48*1000000000)/(G70*1000)</f>
        <v>122.8858568152023</v>
      </c>
      <c r="H72" s="36">
        <f t="shared" si="20"/>
        <v>131.62699704989686</v>
      </c>
      <c r="I72" s="36">
        <f t="shared" si="20"/>
        <v>146.44693223020153</v>
      </c>
      <c r="J72" s="36">
        <f t="shared" si="20"/>
        <v>141.01216800964323</v>
      </c>
      <c r="K72" s="36">
        <f t="shared" si="20"/>
        <v>121.52538962515915</v>
      </c>
      <c r="L72" s="36">
        <f t="shared" si="20"/>
        <v>115.06186056179409</v>
      </c>
      <c r="M72" s="36">
        <f t="shared" si="20"/>
        <v>113.03130496228505</v>
      </c>
      <c r="N72" s="36">
        <f t="shared" si="20"/>
        <v>111.57243747661146</v>
      </c>
      <c r="O72" s="36">
        <f t="shared" si="20"/>
        <v>114.02941336104143</v>
      </c>
      <c r="P72" s="37"/>
      <c r="Q72" s="37"/>
      <c r="R72" s="39"/>
    </row>
  </sheetData>
  <autoFilter ref="A1:AU72" xr:uid="{00000000-0009-0000-0000-00000A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2"/>
  <sheetViews>
    <sheetView workbookViewId="0">
      <selection activeCell="G20" sqref="C20:G20"/>
    </sheetView>
  </sheetViews>
  <sheetFormatPr defaultColWidth="8.85546875" defaultRowHeight="15" x14ac:dyDescent="0.25"/>
  <cols>
    <col min="1" max="1" width="47.140625" style="3" customWidth="1"/>
    <col min="2" max="2" width="56.140625" style="62" bestFit="1" customWidth="1"/>
    <col min="3" max="6" width="8.42578125" style="3" customWidth="1"/>
    <col min="7" max="7" width="11.7109375" style="3" customWidth="1"/>
    <col min="8" max="8" width="11.85546875" style="3" customWidth="1"/>
    <col min="9" max="9" width="11.42578125" style="3" customWidth="1"/>
    <col min="10" max="10" width="12" style="3" customWidth="1"/>
    <col min="11" max="11" width="11.85546875" style="3" customWidth="1"/>
    <col min="12" max="12" width="13.28515625" style="3" customWidth="1"/>
    <col min="13" max="13" width="12.28515625" style="3" customWidth="1"/>
    <col min="14" max="14" width="11.85546875" style="3" customWidth="1"/>
    <col min="15" max="15" width="15" style="3" customWidth="1"/>
    <col min="16" max="17" width="8.85546875" style="3"/>
    <col min="18" max="18" width="10.140625" style="3" customWidth="1"/>
    <col min="19" max="19" width="10.85546875" style="3" customWidth="1"/>
    <col min="20" max="20" width="10" style="3" customWidth="1"/>
    <col min="21" max="16384" width="8.85546875" style="3"/>
  </cols>
  <sheetData>
    <row r="1" spans="1:16" x14ac:dyDescent="0.25">
      <c r="A1" s="59"/>
      <c r="B1" s="59"/>
      <c r="C1" s="59"/>
      <c r="D1" s="59"/>
      <c r="E1" s="59"/>
      <c r="F1" s="59"/>
    </row>
    <row r="2" spans="1:16" x14ac:dyDescent="0.25">
      <c r="A2" s="8" t="s">
        <v>8</v>
      </c>
      <c r="C2" s="8"/>
      <c r="D2" s="8"/>
      <c r="E2" s="8"/>
      <c r="F2" s="8"/>
    </row>
    <row r="3" spans="1:16" x14ac:dyDescent="0.25">
      <c r="C3" s="8">
        <v>2005</v>
      </c>
      <c r="D3" s="8">
        <v>2006</v>
      </c>
      <c r="E3" s="8">
        <v>2007</v>
      </c>
      <c r="F3" s="8">
        <v>2008</v>
      </c>
      <c r="G3" s="8">
        <v>2009</v>
      </c>
      <c r="H3" s="8">
        <v>2010</v>
      </c>
      <c r="I3" s="8">
        <v>2011</v>
      </c>
      <c r="J3" s="8">
        <v>2012</v>
      </c>
      <c r="K3" s="8">
        <v>2013</v>
      </c>
      <c r="L3" s="8">
        <v>2014</v>
      </c>
      <c r="M3" s="8">
        <v>2015</v>
      </c>
      <c r="N3" s="8">
        <v>2016</v>
      </c>
      <c r="O3" s="8">
        <v>2017</v>
      </c>
      <c r="P3" s="8">
        <v>2018</v>
      </c>
    </row>
    <row r="4" spans="1:16" x14ac:dyDescent="0.25">
      <c r="A4" s="3" t="s">
        <v>9</v>
      </c>
      <c r="B4" s="62" t="s">
        <v>25</v>
      </c>
      <c r="C4" s="21">
        <v>0.13346897674502195</v>
      </c>
      <c r="D4" s="21">
        <v>8.9191994927011325E-2</v>
      </c>
      <c r="E4" s="21">
        <v>5.6616239689127719E-2</v>
      </c>
      <c r="F4" s="21">
        <v>3.9480438216224358E-2</v>
      </c>
      <c r="G4" s="21">
        <v>6.6533970882919014E-2</v>
      </c>
      <c r="H4" s="21">
        <v>9.2880425580621359E-2</v>
      </c>
      <c r="I4" s="21">
        <v>9.8140667958523192E-2</v>
      </c>
      <c r="J4" s="21">
        <v>9.1981035566649508E-2</v>
      </c>
      <c r="K4" s="21">
        <v>6.2048232780967459E-2</v>
      </c>
      <c r="L4" s="21">
        <v>5.4959277455660878E-2</v>
      </c>
      <c r="M4" s="21">
        <v>3.0210910759748438E-2</v>
      </c>
      <c r="N4" s="21">
        <v>7.3794955236474663E-3</v>
      </c>
      <c r="O4" s="21">
        <v>6.0999512118171022E-3</v>
      </c>
      <c r="P4" s="21">
        <v>-6.0582072959558114E-3</v>
      </c>
    </row>
    <row r="5" spans="1:16" x14ac:dyDescent="0.25">
      <c r="A5" s="3" t="s">
        <v>27</v>
      </c>
      <c r="B5" s="62" t="s">
        <v>25</v>
      </c>
      <c r="C5" s="21">
        <v>6.1373440767759489E-2</v>
      </c>
      <c r="D5" s="21">
        <v>9.7298206125654915E-2</v>
      </c>
      <c r="E5" s="21">
        <v>4.881240551022633E-2</v>
      </c>
      <c r="F5" s="21">
        <v>1.1791017089649624E-2</v>
      </c>
      <c r="G5" s="21">
        <v>1.9789408812417981E-2</v>
      </c>
      <c r="H5" s="21">
        <v>9.1464727104190555E-2</v>
      </c>
      <c r="I5" s="21">
        <v>7.9497046695325591E-2</v>
      </c>
      <c r="J5" s="21">
        <v>4.8937169173876971E-2</v>
      </c>
      <c r="K5" s="21">
        <v>-3.1637693030265111E-2</v>
      </c>
      <c r="L5" s="21">
        <v>4.6917720650176305E-2</v>
      </c>
      <c r="M5" s="21">
        <v>-5.545850474106633E-3</v>
      </c>
      <c r="N5" s="21">
        <v>-3.7849244209413269E-2</v>
      </c>
      <c r="O5" s="21">
        <v>-3.7025248174093257E-2</v>
      </c>
      <c r="P5" s="21">
        <v>-1.9176172237160026E-2</v>
      </c>
    </row>
    <row r="6" spans="1:16" x14ac:dyDescent="0.25">
      <c r="A6" s="3" t="s">
        <v>0</v>
      </c>
      <c r="B6" s="62" t="s">
        <v>25</v>
      </c>
      <c r="C6" s="21">
        <v>2.6229501382667766E-4</v>
      </c>
      <c r="D6" s="21">
        <v>2.6526582900416993E-4</v>
      </c>
      <c r="E6" s="21">
        <v>2.6634483208820884E-4</v>
      </c>
      <c r="F6" s="21">
        <v>2.7275526801073103E-4</v>
      </c>
      <c r="G6" s="21">
        <v>6.8000000000000005E-4</v>
      </c>
      <c r="H6" s="21">
        <v>7.3999999999999999E-4</v>
      </c>
      <c r="I6" s="21">
        <v>8.1999999999999998E-4</v>
      </c>
      <c r="J6" s="21">
        <v>9.2000000000000003E-4</v>
      </c>
      <c r="K6" s="21">
        <v>1.0200000000000001E-3</v>
      </c>
      <c r="L6" s="21">
        <v>1.06E-3</v>
      </c>
      <c r="M6" s="21">
        <v>1.3700000000000001E-3</v>
      </c>
      <c r="N6" s="21">
        <v>1.47E-3</v>
      </c>
      <c r="O6" s="21">
        <v>1.5400000000000001E-3</v>
      </c>
      <c r="P6" s="21">
        <v>1.7000000000000001E-4</v>
      </c>
    </row>
    <row r="7" spans="1:16" x14ac:dyDescent="0.25">
      <c r="A7" s="3" t="s">
        <v>1</v>
      </c>
      <c r="B7" s="62" t="s">
        <v>25</v>
      </c>
      <c r="C7" s="11">
        <v>2.0287653281888817E-2</v>
      </c>
      <c r="D7" s="21">
        <v>2.1667161127759384E-2</v>
      </c>
      <c r="E7" s="21">
        <v>2.2655306424540448E-2</v>
      </c>
      <c r="F7" s="21">
        <v>2.4184409782027062E-2</v>
      </c>
      <c r="G7" s="11">
        <v>3.243E-2</v>
      </c>
      <c r="H7" s="11">
        <v>2.7129999999999998E-2</v>
      </c>
      <c r="I7" s="11">
        <v>2.6100000000000002E-2</v>
      </c>
      <c r="J7" s="11">
        <v>3.2219999999999999E-2</v>
      </c>
      <c r="K7" s="11">
        <v>4.0590000000000001E-2</v>
      </c>
      <c r="L7" s="11">
        <v>5.4740000000000004E-2</v>
      </c>
      <c r="M7" s="11">
        <v>5.1950000000000003E-2</v>
      </c>
      <c r="N7" s="11">
        <v>3.9729999999999994E-2</v>
      </c>
      <c r="O7" s="11">
        <v>4.0350000000000004E-2</v>
      </c>
      <c r="P7" s="11">
        <v>3.6069999999999998E-2</v>
      </c>
    </row>
    <row r="8" spans="1:16" x14ac:dyDescent="0.25">
      <c r="A8" s="3" t="s">
        <v>2</v>
      </c>
      <c r="B8" s="62" t="s">
        <v>25</v>
      </c>
      <c r="C8" s="11">
        <v>0.21195547206996951</v>
      </c>
      <c r="D8" s="21">
        <v>0.23702935261569169</v>
      </c>
      <c r="E8" s="21">
        <v>0.22165308442577983</v>
      </c>
      <c r="F8" s="21">
        <v>0.21826307312498247</v>
      </c>
      <c r="G8" s="11">
        <v>0.23589000000000002</v>
      </c>
      <c r="H8" s="11">
        <v>0.24373</v>
      </c>
      <c r="I8" s="11">
        <v>0.24224000000000001</v>
      </c>
      <c r="J8" s="11">
        <v>0.21321000000000001</v>
      </c>
      <c r="K8" s="11">
        <v>0.20912999999999998</v>
      </c>
      <c r="L8" s="11">
        <v>0.20858000000000002</v>
      </c>
      <c r="M8" s="11">
        <v>0.21543999999999996</v>
      </c>
      <c r="N8" s="11">
        <v>0.20810000000000001</v>
      </c>
      <c r="O8" s="11">
        <v>0.1908</v>
      </c>
      <c r="P8" s="11">
        <v>0.16711000000000001</v>
      </c>
    </row>
    <row r="9" spans="1:16" x14ac:dyDescent="0.25">
      <c r="A9" s="3" t="s">
        <v>3</v>
      </c>
      <c r="B9" s="62" t="s">
        <v>25</v>
      </c>
      <c r="C9" s="11">
        <v>5.8413459238217079E-2</v>
      </c>
      <c r="D9" s="21">
        <v>6.8990302459686681E-2</v>
      </c>
      <c r="E9" s="21">
        <v>8.2904025891475219E-2</v>
      </c>
      <c r="F9" s="21">
        <v>4.8844461788965968E-2</v>
      </c>
      <c r="G9" s="11">
        <v>4.3840000000000004E-2</v>
      </c>
      <c r="H9" s="11">
        <v>6.4640000000000003E-2</v>
      </c>
      <c r="I9" s="11">
        <v>6.157E-2</v>
      </c>
      <c r="J9" s="11">
        <v>5.926E-2</v>
      </c>
      <c r="K9" s="11">
        <v>5.8110000000000002E-2</v>
      </c>
      <c r="L9" s="11">
        <v>5.876E-2</v>
      </c>
      <c r="M9" s="11">
        <v>5.6399999999999999E-2</v>
      </c>
      <c r="N9" s="11">
        <v>6.59E-2</v>
      </c>
      <c r="O9" s="11">
        <v>6.7269999999999996E-2</v>
      </c>
      <c r="P9" s="11">
        <v>8.0049999999999996E-2</v>
      </c>
    </row>
    <row r="10" spans="1:16" x14ac:dyDescent="0.25">
      <c r="A10" s="3" t="s">
        <v>4</v>
      </c>
      <c r="B10" s="62" t="s">
        <v>25</v>
      </c>
      <c r="C10" s="11">
        <v>0.10744927741904768</v>
      </c>
      <c r="D10" s="21">
        <v>0.10508340970215818</v>
      </c>
      <c r="E10" s="21">
        <v>0.10441044752362649</v>
      </c>
      <c r="F10" s="21">
        <v>0.1097486375838875</v>
      </c>
      <c r="G10" s="11">
        <v>0.13347999999999999</v>
      </c>
      <c r="H10" s="11">
        <v>0.14154</v>
      </c>
      <c r="I10" s="11">
        <v>0.15437000000000001</v>
      </c>
      <c r="J10" s="11">
        <v>0.15652000000000002</v>
      </c>
      <c r="K10" s="11">
        <v>0.15918000000000002</v>
      </c>
      <c r="L10" s="11">
        <v>0.16592999999999999</v>
      </c>
      <c r="M10" s="11">
        <v>0.17943999999999999</v>
      </c>
      <c r="N10" s="11">
        <v>0.17452000000000001</v>
      </c>
      <c r="O10" s="11">
        <v>0.17924000000000001</v>
      </c>
      <c r="P10" s="11">
        <v>0.12803999999999999</v>
      </c>
    </row>
    <row r="11" spans="1:16" x14ac:dyDescent="0.25">
      <c r="A11" s="3" t="s">
        <v>5</v>
      </c>
      <c r="B11" s="62" t="s">
        <v>25</v>
      </c>
      <c r="C11" s="11">
        <v>9.4148361863776939E-2</v>
      </c>
      <c r="D11" s="21">
        <v>0.10963677611786213</v>
      </c>
      <c r="E11" s="21">
        <v>0.1139764061113108</v>
      </c>
      <c r="F11" s="21">
        <v>0.12600200716139628</v>
      </c>
      <c r="G11" s="11">
        <v>9.9360000000000004E-2</v>
      </c>
      <c r="H11" s="11">
        <v>0.1129</v>
      </c>
      <c r="I11" s="11">
        <v>0.12695999999999999</v>
      </c>
      <c r="J11" s="11">
        <v>0.13193000000000002</v>
      </c>
      <c r="K11" s="11">
        <v>0.13141</v>
      </c>
      <c r="L11" s="11">
        <v>0.13144999999999998</v>
      </c>
      <c r="M11" s="11">
        <v>0.15186000000000002</v>
      </c>
      <c r="N11" s="11">
        <v>0.16791</v>
      </c>
      <c r="O11" s="11">
        <v>0.18215999999999999</v>
      </c>
      <c r="P11" s="11">
        <v>0.18237</v>
      </c>
    </row>
    <row r="12" spans="1:16" x14ac:dyDescent="0.25">
      <c r="A12" s="3" t="s">
        <v>7</v>
      </c>
      <c r="B12" s="62" t="s">
        <v>25</v>
      </c>
      <c r="C12" s="11">
        <v>0.73314914681814303</v>
      </c>
      <c r="D12" s="21">
        <v>0.73923160271353383</v>
      </c>
      <c r="E12" s="21">
        <v>0.77967980641138401</v>
      </c>
      <c r="F12" s="21">
        <v>0.84591411664484095</v>
      </c>
      <c r="G12" s="11">
        <v>0.81801000000000001</v>
      </c>
      <c r="H12" s="11">
        <v>0.83384000000000003</v>
      </c>
      <c r="I12" s="11">
        <v>0.85324999999999995</v>
      </c>
      <c r="J12" s="11">
        <v>0.85417999999999994</v>
      </c>
      <c r="K12" s="11">
        <v>0.83967999999999998</v>
      </c>
      <c r="L12" s="11">
        <v>0.8266</v>
      </c>
      <c r="M12" s="11">
        <v>0.88444</v>
      </c>
      <c r="N12" s="11">
        <v>0.90136000000000005</v>
      </c>
      <c r="O12" s="11">
        <v>0.85147000000000006</v>
      </c>
      <c r="P12" s="11">
        <v>0.82522000000000006</v>
      </c>
    </row>
    <row r="13" spans="1:16" x14ac:dyDescent="0.25">
      <c r="A13" s="3" t="s">
        <v>30</v>
      </c>
      <c r="B13" s="62" t="s">
        <v>25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</row>
    <row r="14" spans="1:16" x14ac:dyDescent="0.25">
      <c r="A14" s="3" t="s">
        <v>31</v>
      </c>
      <c r="B14" s="62" t="s">
        <v>25</v>
      </c>
      <c r="C14" s="11">
        <f>C8-C13</f>
        <v>0.21195547206996951</v>
      </c>
      <c r="D14" s="11">
        <f t="shared" ref="D14:G14" si="0">D8-D13</f>
        <v>0.23702935261569169</v>
      </c>
      <c r="E14" s="11">
        <f t="shared" si="0"/>
        <v>0.22165308442577983</v>
      </c>
      <c r="F14" s="11">
        <f t="shared" si="0"/>
        <v>0.21826307312498247</v>
      </c>
      <c r="G14" s="11">
        <f t="shared" si="0"/>
        <v>0.23589000000000002</v>
      </c>
      <c r="H14" s="11">
        <f t="shared" ref="H14:P14" si="1">H8-H13</f>
        <v>0.24373</v>
      </c>
      <c r="I14" s="11">
        <f t="shared" si="1"/>
        <v>0.24224000000000001</v>
      </c>
      <c r="J14" s="11">
        <f t="shared" si="1"/>
        <v>0.21321000000000001</v>
      </c>
      <c r="K14" s="11">
        <f t="shared" si="1"/>
        <v>0.20912999999999998</v>
      </c>
      <c r="L14" s="11">
        <f t="shared" si="1"/>
        <v>0.20858000000000002</v>
      </c>
      <c r="M14" s="11">
        <f t="shared" si="1"/>
        <v>0.21543999999999996</v>
      </c>
      <c r="N14" s="11">
        <f t="shared" si="1"/>
        <v>0.20810000000000001</v>
      </c>
      <c r="O14" s="11">
        <f t="shared" si="1"/>
        <v>0.1908</v>
      </c>
      <c r="P14" s="11">
        <f t="shared" si="1"/>
        <v>0.16711000000000001</v>
      </c>
    </row>
    <row r="15" spans="1:16" x14ac:dyDescent="0.25">
      <c r="C15" s="12"/>
      <c r="D15" s="12"/>
      <c r="E15" s="12"/>
      <c r="F15" s="12"/>
      <c r="G15" s="11"/>
      <c r="H15" s="11"/>
      <c r="I15" s="11"/>
      <c r="J15" s="11"/>
      <c r="K15" s="11"/>
      <c r="L15" s="11"/>
      <c r="M15" s="11"/>
      <c r="N15" s="11"/>
      <c r="O15" s="11"/>
    </row>
    <row r="16" spans="1:16" ht="30" x14ac:dyDescent="0.25">
      <c r="A16" s="63" t="s">
        <v>21</v>
      </c>
      <c r="B16" s="64" t="s">
        <v>25</v>
      </c>
      <c r="C16" s="8">
        <v>2005</v>
      </c>
      <c r="D16" s="8">
        <v>2006</v>
      </c>
      <c r="E16" s="8">
        <v>2007</v>
      </c>
      <c r="F16" s="8">
        <v>2008</v>
      </c>
      <c r="G16" s="8">
        <v>2009</v>
      </c>
      <c r="H16" s="8">
        <v>2010</v>
      </c>
      <c r="I16" s="8">
        <v>2011</v>
      </c>
      <c r="J16" s="8">
        <v>2012</v>
      </c>
      <c r="K16" s="8">
        <v>2013</v>
      </c>
      <c r="L16" s="8">
        <v>2014</v>
      </c>
      <c r="M16" s="8">
        <v>2015</v>
      </c>
      <c r="N16" s="8">
        <v>2016</v>
      </c>
      <c r="O16" s="8">
        <v>2017</v>
      </c>
      <c r="P16" s="8">
        <v>2018</v>
      </c>
    </row>
    <row r="17" spans="1:17" x14ac:dyDescent="0.25">
      <c r="A17" s="3" t="s">
        <v>20</v>
      </c>
      <c r="B17" s="62" t="s">
        <v>25</v>
      </c>
      <c r="C17" s="70">
        <v>3.7519999999999998E-2</v>
      </c>
      <c r="D17" s="70">
        <v>3.6269999999999997E-2</v>
      </c>
      <c r="E17" s="70">
        <v>3.2939999999999997E-2</v>
      </c>
      <c r="F17" s="70">
        <v>2.6200000000000001E-2</v>
      </c>
      <c r="G17" s="70">
        <v>2.6380000000000001E-2</v>
      </c>
      <c r="H17" s="70">
        <v>2.1499999999999998E-2</v>
      </c>
      <c r="I17" s="70">
        <v>2.6809999999999997E-2</v>
      </c>
      <c r="J17" s="70">
        <v>2.5760000000000002E-2</v>
      </c>
      <c r="K17" s="70">
        <v>2.5569999999999999E-2</v>
      </c>
      <c r="L17" s="70">
        <v>1.925E-2</v>
      </c>
      <c r="M17" s="70">
        <v>2.0989999999999998E-2</v>
      </c>
      <c r="N17" s="70">
        <v>2.53E-2</v>
      </c>
      <c r="O17" s="70">
        <v>2.5229999999999999E-2</v>
      </c>
      <c r="P17" s="70">
        <v>2.1659999999999999E-2</v>
      </c>
      <c r="Q17" s="11"/>
    </row>
    <row r="18" spans="1:17" x14ac:dyDescent="0.25">
      <c r="A18" s="3" t="s">
        <v>19</v>
      </c>
      <c r="B18" s="62" t="s">
        <v>25</v>
      </c>
      <c r="C18" s="70">
        <v>0.19905</v>
      </c>
      <c r="D18" s="70">
        <v>0.19322</v>
      </c>
      <c r="E18" s="70">
        <v>0.11878</v>
      </c>
      <c r="F18" s="70">
        <v>4.2770000000000002E-2</v>
      </c>
      <c r="G18" s="70">
        <v>6.4049999999999996E-2</v>
      </c>
      <c r="H18" s="70">
        <v>0.18259</v>
      </c>
      <c r="I18" s="70">
        <v>0.20235</v>
      </c>
      <c r="J18" s="70">
        <v>0.15283000000000002</v>
      </c>
      <c r="K18" s="70">
        <v>0.12168000000000001</v>
      </c>
      <c r="L18" s="70">
        <v>0.19574</v>
      </c>
      <c r="M18" s="70">
        <v>0.10859000000000001</v>
      </c>
      <c r="N18" s="70">
        <v>-8.5800000000000008E-3</v>
      </c>
      <c r="O18" s="70">
        <v>1.6999999999999999E-3</v>
      </c>
      <c r="P18" s="70">
        <v>-9.7049999999999997E-2</v>
      </c>
      <c r="Q18" s="11"/>
    </row>
    <row r="19" spans="1:17" x14ac:dyDescent="0.25">
      <c r="B19" s="62" t="s">
        <v>25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 spans="1:17" x14ac:dyDescent="0.25">
      <c r="A20" s="3" t="s">
        <v>23</v>
      </c>
      <c r="B20" s="62" t="s">
        <v>25</v>
      </c>
      <c r="C20" s="11">
        <f t="shared" ref="C20:F20" si="2">SUM(C6:C12,C17,C18)</f>
        <v>1.4622356657048696</v>
      </c>
      <c r="D20" s="11">
        <f t="shared" si="2"/>
        <v>1.5113938705656962</v>
      </c>
      <c r="E20" s="11">
        <f t="shared" si="2"/>
        <v>1.477265421620205</v>
      </c>
      <c r="F20" s="11">
        <f t="shared" si="2"/>
        <v>1.4421994613541109</v>
      </c>
      <c r="G20" s="11">
        <f>SUM(G6:G12,G17,G18)</f>
        <v>1.4541200000000001</v>
      </c>
      <c r="H20" s="11">
        <f t="shared" ref="H20:P20" si="3">SUM(H6:H12,H17,H18)</f>
        <v>1.6286100000000001</v>
      </c>
      <c r="I20" s="11">
        <f t="shared" si="3"/>
        <v>1.6944700000000001</v>
      </c>
      <c r="J20" s="11">
        <f t="shared" si="3"/>
        <v>1.62683</v>
      </c>
      <c r="K20" s="11">
        <f t="shared" si="3"/>
        <v>1.5863700000000001</v>
      </c>
      <c r="L20" s="11">
        <f t="shared" si="3"/>
        <v>1.66211</v>
      </c>
      <c r="M20" s="11">
        <f t="shared" si="3"/>
        <v>1.67048</v>
      </c>
      <c r="N20" s="11">
        <f t="shared" si="3"/>
        <v>1.5757100000000002</v>
      </c>
      <c r="O20" s="11">
        <f t="shared" si="3"/>
        <v>1.5397600000000002</v>
      </c>
      <c r="P20" s="11">
        <f t="shared" si="3"/>
        <v>1.3436399999999999</v>
      </c>
      <c r="Q20" s="11"/>
    </row>
    <row r="22" spans="1:17" x14ac:dyDescent="0.25">
      <c r="A22" s="3" t="s">
        <v>28</v>
      </c>
      <c r="G22" s="11">
        <v>0.63439685670965318</v>
      </c>
      <c r="H22" s="11">
        <v>0.62177113605853629</v>
      </c>
      <c r="I22" s="11">
        <v>0.60540198354083141</v>
      </c>
      <c r="J22" s="11">
        <v>0.60679723362765403</v>
      </c>
      <c r="K22" s="11">
        <v>0.59549304225417121</v>
      </c>
      <c r="L22" s="11">
        <v>0.57997488046184698</v>
      </c>
      <c r="M22" s="11">
        <v>0.57537242335007799</v>
      </c>
      <c r="N22" s="11">
        <v>0.58319531620866083</v>
      </c>
      <c r="O22" s="11">
        <v>0.58369743998546941</v>
      </c>
      <c r="P22" s="11">
        <v>0.58369743998546941</v>
      </c>
    </row>
    <row r="23" spans="1:17" x14ac:dyDescent="0.25">
      <c r="A23" s="3" t="s">
        <v>29</v>
      </c>
      <c r="G23" s="11">
        <v>0.36560314329034677</v>
      </c>
      <c r="H23" s="11">
        <v>0.37822886394146371</v>
      </c>
      <c r="I23" s="11">
        <v>0.39459801645916859</v>
      </c>
      <c r="J23" s="11">
        <v>0.39320276637234597</v>
      </c>
      <c r="K23" s="11">
        <v>0.40450695774582879</v>
      </c>
      <c r="L23" s="11">
        <v>0.42002511953815308</v>
      </c>
      <c r="M23" s="11">
        <v>0.42462757664992207</v>
      </c>
      <c r="N23" s="11">
        <v>0.41680468379133923</v>
      </c>
      <c r="O23" s="11">
        <v>0.41630256001453064</v>
      </c>
      <c r="P23" s="11">
        <v>0.41630256001453064</v>
      </c>
    </row>
    <row r="24" spans="1:17" x14ac:dyDescent="0.25">
      <c r="A24" s="8" t="s">
        <v>10</v>
      </c>
      <c r="C24" s="8"/>
      <c r="D24" s="8"/>
      <c r="E24" s="8"/>
      <c r="F24" s="8"/>
    </row>
    <row r="25" spans="1:17" x14ac:dyDescent="0.25">
      <c r="C25" s="8">
        <v>2005</v>
      </c>
      <c r="D25" s="8">
        <v>2006</v>
      </c>
      <c r="E25" s="8">
        <v>2007</v>
      </c>
      <c r="F25" s="8">
        <v>2008</v>
      </c>
      <c r="G25" s="8">
        <v>2009</v>
      </c>
      <c r="H25" s="8">
        <v>2010</v>
      </c>
      <c r="I25" s="8">
        <v>2011</v>
      </c>
      <c r="J25" s="8">
        <v>2012</v>
      </c>
      <c r="K25" s="8">
        <v>2013</v>
      </c>
      <c r="L25" s="8">
        <v>2014</v>
      </c>
      <c r="M25" s="8">
        <v>2015</v>
      </c>
      <c r="N25" s="8">
        <v>2016</v>
      </c>
      <c r="O25" s="8">
        <v>2017</v>
      </c>
      <c r="P25" s="8">
        <v>2018</v>
      </c>
    </row>
    <row r="26" spans="1:17" x14ac:dyDescent="0.25">
      <c r="A26" s="3" t="s">
        <v>9</v>
      </c>
      <c r="B26" s="62" t="s">
        <v>10</v>
      </c>
      <c r="G26" s="3">
        <v>17</v>
      </c>
      <c r="H26" s="3">
        <v>16.5</v>
      </c>
      <c r="I26" s="3">
        <v>16</v>
      </c>
      <c r="J26" s="3">
        <v>15</v>
      </c>
      <c r="K26" s="3">
        <v>15.5</v>
      </c>
      <c r="L26" s="3">
        <v>15</v>
      </c>
      <c r="M26" s="3">
        <v>16</v>
      </c>
      <c r="N26" s="3">
        <v>19.5</v>
      </c>
      <c r="O26" s="3">
        <v>21</v>
      </c>
      <c r="P26" s="3">
        <v>21</v>
      </c>
    </row>
    <row r="27" spans="1:17" x14ac:dyDescent="0.25">
      <c r="A27" s="3" t="s">
        <v>0</v>
      </c>
      <c r="B27" s="62" t="s">
        <v>10</v>
      </c>
      <c r="G27" s="3">
        <v>13.5</v>
      </c>
      <c r="H27" s="3">
        <v>22</v>
      </c>
      <c r="I27" s="3">
        <v>26.5</v>
      </c>
      <c r="J27" s="3">
        <v>22.5</v>
      </c>
      <c r="K27" s="3">
        <v>23</v>
      </c>
      <c r="L27" s="3">
        <v>25</v>
      </c>
      <c r="M27" s="3">
        <v>25</v>
      </c>
      <c r="N27" s="3">
        <v>26.5</v>
      </c>
      <c r="O27" s="3">
        <v>28</v>
      </c>
      <c r="P27" s="3">
        <v>28</v>
      </c>
    </row>
    <row r="28" spans="1:17" x14ac:dyDescent="0.25">
      <c r="A28" s="3" t="s">
        <v>1</v>
      </c>
      <c r="B28" s="62" t="s">
        <v>10</v>
      </c>
      <c r="G28" s="3">
        <v>384.5</v>
      </c>
      <c r="H28" s="3">
        <v>378.5</v>
      </c>
      <c r="I28" s="3">
        <v>384.5</v>
      </c>
      <c r="J28" s="3">
        <v>397</v>
      </c>
      <c r="K28" s="3">
        <v>386.5</v>
      </c>
      <c r="L28" s="3">
        <v>366.5</v>
      </c>
      <c r="M28" s="3">
        <v>361.5</v>
      </c>
      <c r="N28" s="3">
        <v>362.5</v>
      </c>
      <c r="O28" s="3">
        <v>369.5</v>
      </c>
      <c r="P28" s="3">
        <v>382</v>
      </c>
    </row>
    <row r="29" spans="1:17" x14ac:dyDescent="0.25">
      <c r="A29" s="3" t="s">
        <v>2</v>
      </c>
      <c r="B29" s="62" t="s">
        <v>10</v>
      </c>
      <c r="G29" s="3">
        <v>571.5</v>
      </c>
      <c r="H29" s="3">
        <v>590</v>
      </c>
      <c r="I29" s="3">
        <v>581</v>
      </c>
      <c r="J29" s="3">
        <v>610.5</v>
      </c>
      <c r="K29" s="3">
        <v>641.5</v>
      </c>
      <c r="L29" s="3">
        <v>645.5</v>
      </c>
      <c r="M29" s="3">
        <v>652</v>
      </c>
      <c r="N29" s="3">
        <v>689.5</v>
      </c>
      <c r="O29" s="3">
        <v>737.5</v>
      </c>
      <c r="P29" s="3">
        <v>777</v>
      </c>
    </row>
    <row r="30" spans="1:17" x14ac:dyDescent="0.25">
      <c r="A30" s="3" t="s">
        <v>3</v>
      </c>
      <c r="B30" s="62" t="s">
        <v>10</v>
      </c>
      <c r="G30" s="3">
        <v>1573.5</v>
      </c>
      <c r="H30" s="3">
        <v>1880</v>
      </c>
      <c r="I30" s="3">
        <v>1970.5</v>
      </c>
      <c r="J30" s="3">
        <v>1928.5</v>
      </c>
      <c r="K30" s="3">
        <v>1847</v>
      </c>
      <c r="L30" s="3">
        <v>1978</v>
      </c>
      <c r="M30" s="3">
        <v>2188.5</v>
      </c>
      <c r="N30" s="3">
        <v>2365</v>
      </c>
      <c r="O30" s="3">
        <v>2546</v>
      </c>
      <c r="P30" s="3">
        <v>2701</v>
      </c>
    </row>
    <row r="31" spans="1:17" x14ac:dyDescent="0.25">
      <c r="A31" s="3" t="s">
        <v>4</v>
      </c>
      <c r="B31" s="62" t="s">
        <v>10</v>
      </c>
      <c r="G31" s="3">
        <v>21831.5</v>
      </c>
      <c r="H31" s="3">
        <v>22460</v>
      </c>
      <c r="I31" s="3">
        <v>23588</v>
      </c>
      <c r="J31" s="3">
        <v>24547.5</v>
      </c>
      <c r="K31" s="3">
        <v>25028.5</v>
      </c>
      <c r="L31" s="3">
        <v>25302.5</v>
      </c>
      <c r="M31" s="3">
        <v>25986.5</v>
      </c>
      <c r="N31" s="3">
        <v>26993.5</v>
      </c>
      <c r="O31" s="3">
        <v>28061.5</v>
      </c>
      <c r="P31" s="3">
        <v>29326</v>
      </c>
    </row>
    <row r="32" spans="1:17" x14ac:dyDescent="0.25">
      <c r="A32" s="3" t="s">
        <v>5</v>
      </c>
      <c r="B32" s="62" t="s">
        <v>10</v>
      </c>
      <c r="G32" s="3">
        <v>420</v>
      </c>
      <c r="H32" s="3">
        <v>423</v>
      </c>
      <c r="I32" s="3">
        <v>453</v>
      </c>
      <c r="J32" s="3">
        <v>521.5</v>
      </c>
      <c r="K32" s="3">
        <v>578</v>
      </c>
      <c r="L32" s="3">
        <v>615</v>
      </c>
      <c r="M32" s="3">
        <v>635</v>
      </c>
      <c r="N32" s="3">
        <v>660</v>
      </c>
      <c r="O32" s="3">
        <v>688.5</v>
      </c>
      <c r="P32" s="3">
        <v>726</v>
      </c>
    </row>
    <row r="33" spans="1:18" x14ac:dyDescent="0.25">
      <c r="A33" s="3" t="s">
        <v>30</v>
      </c>
      <c r="B33" s="62" t="s">
        <v>10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spans="1:18" x14ac:dyDescent="0.25">
      <c r="A34" s="3" t="s">
        <v>31</v>
      </c>
      <c r="B34" s="62" t="s">
        <v>10</v>
      </c>
      <c r="G34" s="3">
        <f>G29</f>
        <v>571.5</v>
      </c>
      <c r="H34" s="3">
        <f t="shared" ref="H34:P34" si="4">H29</f>
        <v>590</v>
      </c>
      <c r="I34" s="3">
        <f t="shared" si="4"/>
        <v>581</v>
      </c>
      <c r="J34" s="3">
        <f t="shared" si="4"/>
        <v>610.5</v>
      </c>
      <c r="K34" s="3">
        <f t="shared" si="4"/>
        <v>641.5</v>
      </c>
      <c r="L34" s="3">
        <f t="shared" si="4"/>
        <v>645.5</v>
      </c>
      <c r="M34" s="3">
        <f t="shared" si="4"/>
        <v>652</v>
      </c>
      <c r="N34" s="3">
        <f t="shared" si="4"/>
        <v>689.5</v>
      </c>
      <c r="O34" s="3">
        <f t="shared" si="4"/>
        <v>737.5</v>
      </c>
      <c r="P34" s="3">
        <f t="shared" si="4"/>
        <v>777</v>
      </c>
    </row>
    <row r="36" spans="1:18" s="66" customFormat="1" x14ac:dyDescent="0.25">
      <c r="A36" s="65"/>
      <c r="B36" s="65"/>
      <c r="C36" s="8">
        <v>2005</v>
      </c>
      <c r="D36" s="8">
        <v>2006</v>
      </c>
      <c r="E36" s="8">
        <v>2007</v>
      </c>
      <c r="F36" s="8">
        <v>2008</v>
      </c>
      <c r="G36" s="60">
        <v>2009</v>
      </c>
      <c r="H36" s="60">
        <v>2010</v>
      </c>
      <c r="I36" s="60">
        <v>2011</v>
      </c>
      <c r="J36" s="60">
        <v>2012</v>
      </c>
      <c r="K36" s="60">
        <v>2013</v>
      </c>
      <c r="L36" s="60">
        <v>2014</v>
      </c>
      <c r="M36" s="60">
        <v>2015</v>
      </c>
      <c r="N36" s="60">
        <v>2016</v>
      </c>
      <c r="O36" s="60">
        <v>2017</v>
      </c>
      <c r="P36" s="60">
        <v>2018</v>
      </c>
      <c r="R36" s="60"/>
    </row>
    <row r="37" spans="1:18" s="66" customFormat="1" x14ac:dyDescent="0.25">
      <c r="A37" s="60" t="s">
        <v>11</v>
      </c>
      <c r="B37" s="67" t="s">
        <v>11</v>
      </c>
      <c r="C37" s="60"/>
      <c r="D37" s="60"/>
      <c r="E37" s="60"/>
      <c r="F37" s="60"/>
      <c r="G37" s="66">
        <v>1.23</v>
      </c>
      <c r="H37" s="66">
        <v>1.2</v>
      </c>
      <c r="I37" s="66">
        <v>1.1599999999999999</v>
      </c>
      <c r="J37" s="66">
        <v>1.1399999999999999</v>
      </c>
      <c r="K37" s="66">
        <v>1.1100000000000001</v>
      </c>
      <c r="L37" s="66">
        <v>1.0900000000000001</v>
      </c>
      <c r="M37" s="66">
        <v>1.07</v>
      </c>
      <c r="N37" s="66">
        <v>1.06</v>
      </c>
      <c r="O37" s="66">
        <v>1.04</v>
      </c>
      <c r="P37" s="66">
        <v>1.02</v>
      </c>
    </row>
    <row r="38" spans="1:18" s="66" customFormat="1" x14ac:dyDescent="0.25">
      <c r="A38" s="60"/>
      <c r="B38" s="67"/>
      <c r="C38" s="60"/>
      <c r="D38" s="60"/>
      <c r="E38" s="60"/>
      <c r="F38" s="60"/>
    </row>
    <row r="39" spans="1:18" x14ac:dyDescent="0.25">
      <c r="A39" s="8" t="s">
        <v>15</v>
      </c>
      <c r="B39" s="62" t="s">
        <v>15</v>
      </c>
      <c r="C39" s="8"/>
      <c r="D39" s="8"/>
      <c r="E39" s="8"/>
      <c r="F39" s="8"/>
    </row>
    <row r="40" spans="1:18" x14ac:dyDescent="0.25">
      <c r="B40" s="62" t="s">
        <v>15</v>
      </c>
      <c r="C40" s="8">
        <v>2005</v>
      </c>
      <c r="D40" s="8">
        <v>2006</v>
      </c>
      <c r="E40" s="8">
        <v>2007</v>
      </c>
      <c r="F40" s="8">
        <v>2008</v>
      </c>
      <c r="G40" s="8">
        <v>2009</v>
      </c>
      <c r="H40" s="8">
        <v>2010</v>
      </c>
      <c r="I40" s="8">
        <v>2011</v>
      </c>
      <c r="J40" s="8">
        <v>2012</v>
      </c>
      <c r="K40" s="8">
        <v>2013</v>
      </c>
      <c r="L40" s="8">
        <v>2014</v>
      </c>
      <c r="M40" s="8">
        <v>2015</v>
      </c>
      <c r="N40" s="8">
        <v>2016</v>
      </c>
      <c r="O40" s="8">
        <v>2017</v>
      </c>
      <c r="P40" s="8">
        <v>2018</v>
      </c>
    </row>
    <row r="41" spans="1:18" x14ac:dyDescent="0.25">
      <c r="A41" s="3" t="s">
        <v>22</v>
      </c>
      <c r="B41" s="62" t="s">
        <v>15</v>
      </c>
      <c r="G41" s="11">
        <f>G26*G$37/1000</f>
        <v>2.0910000000000002E-2</v>
      </c>
      <c r="H41" s="11">
        <f t="shared" ref="H41:P41" si="5">H26*H$37/1000</f>
        <v>1.9800000000000002E-2</v>
      </c>
      <c r="I41" s="11">
        <f t="shared" si="5"/>
        <v>1.856E-2</v>
      </c>
      <c r="J41" s="11">
        <f t="shared" si="5"/>
        <v>1.7099999999999997E-2</v>
      </c>
      <c r="K41" s="11">
        <f t="shared" si="5"/>
        <v>1.7205000000000002E-2</v>
      </c>
      <c r="L41" s="11">
        <f t="shared" si="5"/>
        <v>1.635E-2</v>
      </c>
      <c r="M41" s="11">
        <f t="shared" si="5"/>
        <v>1.712E-2</v>
      </c>
      <c r="N41" s="11">
        <f t="shared" si="5"/>
        <v>2.0670000000000001E-2</v>
      </c>
      <c r="O41" s="11">
        <f t="shared" si="5"/>
        <v>2.1839999999999998E-2</v>
      </c>
      <c r="P41" s="11">
        <f t="shared" si="5"/>
        <v>2.1420000000000002E-2</v>
      </c>
    </row>
    <row r="42" spans="1:18" x14ac:dyDescent="0.25">
      <c r="A42" s="3" t="s">
        <v>0</v>
      </c>
      <c r="B42" s="62" t="s">
        <v>15</v>
      </c>
      <c r="G42" s="11">
        <f t="shared" ref="G42:P42" si="6">G27*G$37/1000</f>
        <v>1.6605000000000002E-2</v>
      </c>
      <c r="H42" s="11">
        <f t="shared" si="6"/>
        <v>2.64E-2</v>
      </c>
      <c r="I42" s="11">
        <f t="shared" si="6"/>
        <v>3.074E-2</v>
      </c>
      <c r="J42" s="11">
        <f t="shared" si="6"/>
        <v>2.5649999999999999E-2</v>
      </c>
      <c r="K42" s="11">
        <f t="shared" si="6"/>
        <v>2.5530000000000001E-2</v>
      </c>
      <c r="L42" s="11">
        <f t="shared" si="6"/>
        <v>2.7250000000000003E-2</v>
      </c>
      <c r="M42" s="11">
        <f t="shared" si="6"/>
        <v>2.6749999999999999E-2</v>
      </c>
      <c r="N42" s="11">
        <f t="shared" si="6"/>
        <v>2.809E-2</v>
      </c>
      <c r="O42" s="11">
        <f t="shared" si="6"/>
        <v>2.912E-2</v>
      </c>
      <c r="P42" s="11">
        <f t="shared" si="6"/>
        <v>2.8560000000000002E-2</v>
      </c>
    </row>
    <row r="43" spans="1:18" x14ac:dyDescent="0.25">
      <c r="A43" s="3" t="s">
        <v>1</v>
      </c>
      <c r="B43" s="62" t="s">
        <v>15</v>
      </c>
      <c r="G43" s="11">
        <f t="shared" ref="G43:P43" si="7">G28*G$37/1000</f>
        <v>0.47293499999999999</v>
      </c>
      <c r="H43" s="11">
        <f t="shared" si="7"/>
        <v>0.45419999999999999</v>
      </c>
      <c r="I43" s="11">
        <f t="shared" si="7"/>
        <v>0.44601999999999997</v>
      </c>
      <c r="J43" s="11">
        <f t="shared" si="7"/>
        <v>0.45257999999999998</v>
      </c>
      <c r="K43" s="11">
        <f t="shared" si="7"/>
        <v>0.42901500000000004</v>
      </c>
      <c r="L43" s="11">
        <f t="shared" si="7"/>
        <v>0.39948500000000003</v>
      </c>
      <c r="M43" s="11">
        <f t="shared" si="7"/>
        <v>0.38680500000000001</v>
      </c>
      <c r="N43" s="11">
        <f t="shared" si="7"/>
        <v>0.38424999999999998</v>
      </c>
      <c r="O43" s="11">
        <f t="shared" si="7"/>
        <v>0.38428000000000001</v>
      </c>
      <c r="P43" s="11">
        <f t="shared" si="7"/>
        <v>0.38963999999999999</v>
      </c>
    </row>
    <row r="44" spans="1:18" x14ac:dyDescent="0.25">
      <c r="A44" s="3" t="s">
        <v>2</v>
      </c>
      <c r="B44" s="62" t="s">
        <v>15</v>
      </c>
      <c r="G44" s="11">
        <f t="shared" ref="G44:P44" si="8">G29*G$37/1000</f>
        <v>0.70294499999999993</v>
      </c>
      <c r="H44" s="11">
        <f t="shared" si="8"/>
        <v>0.70799999999999996</v>
      </c>
      <c r="I44" s="11">
        <f t="shared" si="8"/>
        <v>0.67395999999999989</v>
      </c>
      <c r="J44" s="11">
        <f t="shared" si="8"/>
        <v>0.69596999999999987</v>
      </c>
      <c r="K44" s="11">
        <f t="shared" si="8"/>
        <v>0.71206500000000006</v>
      </c>
      <c r="L44" s="11">
        <f t="shared" si="8"/>
        <v>0.70359500000000008</v>
      </c>
      <c r="M44" s="11">
        <f t="shared" si="8"/>
        <v>0.69764000000000004</v>
      </c>
      <c r="N44" s="11">
        <f t="shared" si="8"/>
        <v>0.73087000000000002</v>
      </c>
      <c r="O44" s="11">
        <f t="shared" si="8"/>
        <v>0.76700000000000002</v>
      </c>
      <c r="P44" s="11">
        <f t="shared" si="8"/>
        <v>0.79253999999999991</v>
      </c>
    </row>
    <row r="45" spans="1:18" x14ac:dyDescent="0.25">
      <c r="A45" s="3" t="s">
        <v>3</v>
      </c>
      <c r="B45" s="62" t="s">
        <v>15</v>
      </c>
      <c r="G45" s="11">
        <f t="shared" ref="G45:P45" si="9">G30*G$37/1000</f>
        <v>1.935405</v>
      </c>
      <c r="H45" s="11">
        <f t="shared" si="9"/>
        <v>2.2559999999999998</v>
      </c>
      <c r="I45" s="11">
        <f t="shared" si="9"/>
        <v>2.2857799999999999</v>
      </c>
      <c r="J45" s="11">
        <f t="shared" si="9"/>
        <v>2.1984899999999996</v>
      </c>
      <c r="K45" s="11">
        <f t="shared" si="9"/>
        <v>2.05017</v>
      </c>
      <c r="L45" s="11">
        <f t="shared" si="9"/>
        <v>2.1560199999999998</v>
      </c>
      <c r="M45" s="11">
        <f t="shared" si="9"/>
        <v>2.3416950000000001</v>
      </c>
      <c r="N45" s="11">
        <f t="shared" si="9"/>
        <v>2.5068999999999999</v>
      </c>
      <c r="O45" s="11">
        <f t="shared" si="9"/>
        <v>2.64784</v>
      </c>
      <c r="P45" s="11">
        <f t="shared" si="9"/>
        <v>2.75502</v>
      </c>
    </row>
    <row r="46" spans="1:18" x14ac:dyDescent="0.25">
      <c r="A46" s="3" t="s">
        <v>4</v>
      </c>
      <c r="B46" s="62" t="s">
        <v>15</v>
      </c>
      <c r="G46" s="11">
        <f t="shared" ref="G46:P46" si="10">G31*G$37/1000</f>
        <v>26.852744999999999</v>
      </c>
      <c r="H46" s="11">
        <f t="shared" si="10"/>
        <v>26.952000000000002</v>
      </c>
      <c r="I46" s="11">
        <f t="shared" si="10"/>
        <v>27.362079999999999</v>
      </c>
      <c r="J46" s="11">
        <f t="shared" si="10"/>
        <v>27.984149999999996</v>
      </c>
      <c r="K46" s="11">
        <f t="shared" si="10"/>
        <v>27.781635000000001</v>
      </c>
      <c r="L46" s="11">
        <f t="shared" si="10"/>
        <v>27.579725000000003</v>
      </c>
      <c r="M46" s="11">
        <f t="shared" si="10"/>
        <v>27.805555000000002</v>
      </c>
      <c r="N46" s="11">
        <f t="shared" si="10"/>
        <v>28.613109999999999</v>
      </c>
      <c r="O46" s="11">
        <f t="shared" si="10"/>
        <v>29.183960000000003</v>
      </c>
      <c r="P46" s="11">
        <f t="shared" si="10"/>
        <v>29.912520000000001</v>
      </c>
    </row>
    <row r="47" spans="1:18" x14ac:dyDescent="0.25">
      <c r="A47" s="3" t="s">
        <v>5</v>
      </c>
      <c r="B47" s="62" t="s">
        <v>15</v>
      </c>
      <c r="G47" s="11">
        <f t="shared" ref="G47:P47" si="11">G32*G$37/1000</f>
        <v>0.51660000000000006</v>
      </c>
      <c r="H47" s="11">
        <f t="shared" si="11"/>
        <v>0.50759999999999994</v>
      </c>
      <c r="I47" s="11">
        <f t="shared" si="11"/>
        <v>0.52548000000000006</v>
      </c>
      <c r="J47" s="11">
        <f t="shared" si="11"/>
        <v>0.59450999999999998</v>
      </c>
      <c r="K47" s="11">
        <f t="shared" si="11"/>
        <v>0.64158000000000004</v>
      </c>
      <c r="L47" s="11">
        <f t="shared" si="11"/>
        <v>0.67035</v>
      </c>
      <c r="M47" s="11">
        <f t="shared" si="11"/>
        <v>0.67945</v>
      </c>
      <c r="N47" s="11">
        <f t="shared" si="11"/>
        <v>0.6996</v>
      </c>
      <c r="O47" s="11">
        <f t="shared" si="11"/>
        <v>0.71604000000000012</v>
      </c>
      <c r="P47" s="11">
        <f t="shared" si="11"/>
        <v>0.74051999999999996</v>
      </c>
    </row>
    <row r="48" spans="1:18" x14ac:dyDescent="0.25">
      <c r="A48" s="3" t="s">
        <v>30</v>
      </c>
      <c r="B48" s="62" t="s">
        <v>15</v>
      </c>
      <c r="G48" s="11">
        <f t="shared" ref="G48:P48" si="12">G33*G$37/1000</f>
        <v>0</v>
      </c>
      <c r="H48" s="11">
        <f t="shared" si="12"/>
        <v>0</v>
      </c>
      <c r="I48" s="11">
        <f t="shared" si="12"/>
        <v>0</v>
      </c>
      <c r="J48" s="11">
        <f t="shared" si="12"/>
        <v>0</v>
      </c>
      <c r="K48" s="11">
        <f t="shared" si="12"/>
        <v>0</v>
      </c>
      <c r="L48" s="11">
        <f t="shared" si="12"/>
        <v>0</v>
      </c>
      <c r="M48" s="11">
        <f t="shared" si="12"/>
        <v>0</v>
      </c>
      <c r="N48" s="11">
        <f t="shared" si="12"/>
        <v>0</v>
      </c>
      <c r="O48" s="11">
        <f t="shared" si="12"/>
        <v>0</v>
      </c>
      <c r="P48" s="11">
        <f t="shared" si="12"/>
        <v>0</v>
      </c>
    </row>
    <row r="49" spans="1:48" x14ac:dyDescent="0.25">
      <c r="A49" s="3" t="s">
        <v>31</v>
      </c>
      <c r="B49" s="62" t="s">
        <v>15</v>
      </c>
      <c r="G49" s="11">
        <f t="shared" ref="G49:P49" si="13">G34*G$37/1000</f>
        <v>0.70294499999999993</v>
      </c>
      <c r="H49" s="11">
        <f t="shared" si="13"/>
        <v>0.70799999999999996</v>
      </c>
      <c r="I49" s="11">
        <f t="shared" si="13"/>
        <v>0.67395999999999989</v>
      </c>
      <c r="J49" s="11">
        <f t="shared" si="13"/>
        <v>0.69596999999999987</v>
      </c>
      <c r="K49" s="11">
        <f t="shared" si="13"/>
        <v>0.71206500000000006</v>
      </c>
      <c r="L49" s="11">
        <f t="shared" si="13"/>
        <v>0.70359500000000008</v>
      </c>
      <c r="M49" s="11">
        <f t="shared" si="13"/>
        <v>0.69764000000000004</v>
      </c>
      <c r="N49" s="11">
        <f t="shared" si="13"/>
        <v>0.73087000000000002</v>
      </c>
      <c r="O49" s="11">
        <f t="shared" si="13"/>
        <v>0.76700000000000002</v>
      </c>
      <c r="P49" s="11">
        <f t="shared" si="13"/>
        <v>0.79253999999999991</v>
      </c>
    </row>
    <row r="50" spans="1:48" s="66" customFormat="1" x14ac:dyDescent="0.25">
      <c r="A50" s="60"/>
      <c r="B50" s="67"/>
      <c r="C50" s="60"/>
      <c r="D50" s="60"/>
      <c r="E50" s="60"/>
      <c r="F50" s="60"/>
    </row>
    <row r="51" spans="1:48" s="66" customFormat="1" x14ac:dyDescent="0.25">
      <c r="A51" s="8" t="s">
        <v>14</v>
      </c>
      <c r="B51" s="62" t="s">
        <v>14</v>
      </c>
      <c r="C51" s="8"/>
      <c r="D51" s="8"/>
      <c r="E51" s="8"/>
      <c r="F51" s="8"/>
    </row>
    <row r="52" spans="1:48" x14ac:dyDescent="0.25">
      <c r="B52" s="62" t="s">
        <v>14</v>
      </c>
      <c r="C52" s="8">
        <v>2005</v>
      </c>
      <c r="D52" s="8">
        <v>2006</v>
      </c>
      <c r="E52" s="8">
        <v>2007</v>
      </c>
      <c r="F52" s="8">
        <v>2008</v>
      </c>
      <c r="G52" s="8">
        <v>2009</v>
      </c>
      <c r="H52" s="8">
        <v>2010</v>
      </c>
      <c r="I52" s="8">
        <v>2011</v>
      </c>
      <c r="J52" s="8">
        <v>2012</v>
      </c>
      <c r="K52" s="8">
        <v>2013</v>
      </c>
      <c r="L52" s="8">
        <v>2014</v>
      </c>
      <c r="M52" s="8">
        <v>2015</v>
      </c>
      <c r="N52" s="8">
        <v>2016</v>
      </c>
      <c r="O52" s="8">
        <v>2017</v>
      </c>
      <c r="P52" s="8">
        <v>2018</v>
      </c>
    </row>
    <row r="53" spans="1:48" ht="30" x14ac:dyDescent="0.25">
      <c r="A53" s="61" t="s">
        <v>24</v>
      </c>
      <c r="B53" s="62" t="s">
        <v>14</v>
      </c>
      <c r="C53" s="61"/>
      <c r="D53" s="61"/>
      <c r="E53" s="61"/>
      <c r="F53" s="61"/>
      <c r="G53" s="11">
        <f>G4/G41</f>
        <v>3.1819211326121</v>
      </c>
      <c r="H53" s="11">
        <f t="shared" ref="H53:P53" si="14">H4/H41</f>
        <v>4.6909305848798661</v>
      </c>
      <c r="I53" s="11">
        <f t="shared" si="14"/>
        <v>5.2877515063859475</v>
      </c>
      <c r="J53" s="11">
        <f t="shared" si="14"/>
        <v>5.3790079278742411</v>
      </c>
      <c r="K53" s="11">
        <f t="shared" si="14"/>
        <v>3.6064070201085414</v>
      </c>
      <c r="L53" s="11">
        <f t="shared" si="14"/>
        <v>3.3614236975939376</v>
      </c>
      <c r="M53" s="11">
        <f t="shared" si="14"/>
        <v>1.7646560023217546</v>
      </c>
      <c r="N53" s="11">
        <f t="shared" si="14"/>
        <v>0.35701478101826156</v>
      </c>
      <c r="O53" s="11">
        <f t="shared" si="14"/>
        <v>0.27930179541287098</v>
      </c>
      <c r="P53" s="11">
        <f t="shared" si="14"/>
        <v>-0.28282947226684457</v>
      </c>
    </row>
    <row r="54" spans="1:48" x14ac:dyDescent="0.25">
      <c r="A54" s="3" t="s">
        <v>0</v>
      </c>
      <c r="B54" s="62" t="s">
        <v>14</v>
      </c>
      <c r="G54" s="11">
        <f t="shared" ref="G54:G59" si="15">G6/G42</f>
        <v>4.0951520626317371E-2</v>
      </c>
      <c r="H54" s="11">
        <f t="shared" ref="H54:P54" si="16">H6/H42</f>
        <v>2.803030303030303E-2</v>
      </c>
      <c r="I54" s="11">
        <f t="shared" si="16"/>
        <v>2.6675341574495772E-2</v>
      </c>
      <c r="J54" s="11">
        <f t="shared" si="16"/>
        <v>3.5867446393762187E-2</v>
      </c>
      <c r="K54" s="11">
        <f t="shared" si="16"/>
        <v>3.995299647473561E-2</v>
      </c>
      <c r="L54" s="11">
        <f t="shared" si="16"/>
        <v>3.8899082568807336E-2</v>
      </c>
      <c r="M54" s="11">
        <f t="shared" si="16"/>
        <v>5.1214953271028041E-2</v>
      </c>
      <c r="N54" s="11">
        <f t="shared" si="16"/>
        <v>5.2331790672837303E-2</v>
      </c>
      <c r="O54" s="11">
        <f t="shared" si="16"/>
        <v>5.2884615384615391E-2</v>
      </c>
      <c r="P54" s="11">
        <f t="shared" si="16"/>
        <v>5.9523809523809521E-3</v>
      </c>
    </row>
    <row r="55" spans="1:48" x14ac:dyDescent="0.25">
      <c r="A55" s="3" t="s">
        <v>1</v>
      </c>
      <c r="B55" s="62" t="s">
        <v>14</v>
      </c>
      <c r="G55" s="11">
        <f t="shared" si="15"/>
        <v>6.8571791049509973E-2</v>
      </c>
      <c r="H55" s="11">
        <f t="shared" ref="H55:P55" si="17">H7/H43</f>
        <v>5.9731395860854249E-2</v>
      </c>
      <c r="I55" s="11">
        <f t="shared" si="17"/>
        <v>5.8517555266579979E-2</v>
      </c>
      <c r="J55" s="11">
        <f t="shared" si="17"/>
        <v>7.1191833488002121E-2</v>
      </c>
      <c r="K55" s="11">
        <f t="shared" si="17"/>
        <v>9.4612076500821637E-2</v>
      </c>
      <c r="L55" s="11">
        <f t="shared" si="17"/>
        <v>0.13702642151770406</v>
      </c>
      <c r="M55" s="11">
        <f t="shared" si="17"/>
        <v>0.13430539936143535</v>
      </c>
      <c r="N55" s="11">
        <f t="shared" si="17"/>
        <v>0.10339622641509433</v>
      </c>
      <c r="O55" s="11">
        <f t="shared" si="17"/>
        <v>0.10500156136150725</v>
      </c>
      <c r="P55" s="11">
        <f t="shared" si="17"/>
        <v>9.2572631146699516E-2</v>
      </c>
    </row>
    <row r="56" spans="1:48" x14ac:dyDescent="0.25">
      <c r="A56" s="3" t="s">
        <v>2</v>
      </c>
      <c r="B56" s="62" t="s">
        <v>14</v>
      </c>
      <c r="G56" s="11">
        <f t="shared" si="15"/>
        <v>0.33557390692017164</v>
      </c>
      <c r="H56" s="11">
        <f t="shared" ref="H56:P56" si="18">H8/H44</f>
        <v>0.34425141242937857</v>
      </c>
      <c r="I56" s="11">
        <f t="shared" si="18"/>
        <v>0.35942785922013182</v>
      </c>
      <c r="J56" s="11">
        <f t="shared" si="18"/>
        <v>0.30634941161256957</v>
      </c>
      <c r="K56" s="11">
        <f t="shared" si="18"/>
        <v>0.2936950980598681</v>
      </c>
      <c r="L56" s="11">
        <f t="shared" si="18"/>
        <v>0.29644895145644867</v>
      </c>
      <c r="M56" s="11">
        <f t="shared" si="18"/>
        <v>0.30881256808669222</v>
      </c>
      <c r="N56" s="11">
        <f t="shared" si="18"/>
        <v>0.28472915840026269</v>
      </c>
      <c r="O56" s="11">
        <f t="shared" si="18"/>
        <v>0.24876140808344196</v>
      </c>
      <c r="P56" s="11">
        <f t="shared" si="18"/>
        <v>0.21085371085371088</v>
      </c>
    </row>
    <row r="57" spans="1:48" x14ac:dyDescent="0.25">
      <c r="A57" s="3" t="s">
        <v>3</v>
      </c>
      <c r="B57" s="62" t="s">
        <v>14</v>
      </c>
      <c r="G57" s="11">
        <f t="shared" si="15"/>
        <v>2.2651589718947714E-2</v>
      </c>
      <c r="H57" s="11">
        <f t="shared" ref="H57:P57" si="19">H9/H45</f>
        <v>2.8652482269503551E-2</v>
      </c>
      <c r="I57" s="11">
        <f t="shared" si="19"/>
        <v>2.693610058710812E-2</v>
      </c>
      <c r="J57" s="11">
        <f t="shared" si="19"/>
        <v>2.6954864475162502E-2</v>
      </c>
      <c r="K57" s="11">
        <f t="shared" si="19"/>
        <v>2.8343990986113347E-2</v>
      </c>
      <c r="L57" s="11">
        <f t="shared" si="19"/>
        <v>2.7253921577721916E-2</v>
      </c>
      <c r="M57" s="11">
        <f t="shared" si="19"/>
        <v>2.4085117831314496E-2</v>
      </c>
      <c r="N57" s="11">
        <f t="shared" si="19"/>
        <v>2.628744664725358E-2</v>
      </c>
      <c r="O57" s="11">
        <f t="shared" si="19"/>
        <v>2.540561363224364E-2</v>
      </c>
      <c r="P57" s="11">
        <f t="shared" si="19"/>
        <v>2.9056050409797387E-2</v>
      </c>
    </row>
    <row r="58" spans="1:48" x14ac:dyDescent="0.25">
      <c r="A58" s="3" t="s">
        <v>4</v>
      </c>
      <c r="B58" s="62" t="s">
        <v>14</v>
      </c>
      <c r="G58" s="11">
        <f t="shared" si="15"/>
        <v>4.970813970787716E-3</v>
      </c>
      <c r="H58" s="11">
        <f t="shared" ref="H58:P58" si="20">H10/H46</f>
        <v>5.2515583259127334E-3</v>
      </c>
      <c r="I58" s="11">
        <f t="shared" si="20"/>
        <v>5.6417494576435712E-3</v>
      </c>
      <c r="J58" s="11">
        <f t="shared" si="20"/>
        <v>5.5931661315423214E-3</v>
      </c>
      <c r="K58" s="11">
        <f t="shared" si="20"/>
        <v>5.7296843760275447E-3</v>
      </c>
      <c r="L58" s="11">
        <f t="shared" si="20"/>
        <v>6.0163761603859349E-3</v>
      </c>
      <c r="M58" s="11">
        <f t="shared" si="20"/>
        <v>6.4533867423254088E-3</v>
      </c>
      <c r="N58" s="11">
        <f t="shared" si="20"/>
        <v>6.0993020332288242E-3</v>
      </c>
      <c r="O58" s="11">
        <f t="shared" si="20"/>
        <v>6.1417299091692835E-3</v>
      </c>
      <c r="P58" s="11">
        <f t="shared" si="20"/>
        <v>4.2804818851771764E-3</v>
      </c>
    </row>
    <row r="59" spans="1:48" x14ac:dyDescent="0.25">
      <c r="A59" s="3" t="s">
        <v>5</v>
      </c>
      <c r="B59" s="62" t="s">
        <v>14</v>
      </c>
      <c r="G59" s="11">
        <f t="shared" si="15"/>
        <v>0.19233449477351916</v>
      </c>
      <c r="H59" s="11">
        <f t="shared" ref="H59:P59" si="21">H11/H47</f>
        <v>0.22241922773837669</v>
      </c>
      <c r="I59" s="11">
        <f t="shared" si="21"/>
        <v>0.24160767298469965</v>
      </c>
      <c r="J59" s="11">
        <f t="shared" si="21"/>
        <v>0.22191384501522265</v>
      </c>
      <c r="K59" s="11">
        <f t="shared" si="21"/>
        <v>0.20482246952835187</v>
      </c>
      <c r="L59" s="11">
        <f t="shared" si="21"/>
        <v>0.19609159394346234</v>
      </c>
      <c r="M59" s="11">
        <f t="shared" si="21"/>
        <v>0.22350430495253518</v>
      </c>
      <c r="N59" s="11">
        <f t="shared" si="21"/>
        <v>0.24000857632933106</v>
      </c>
      <c r="O59" s="11">
        <f t="shared" si="21"/>
        <v>0.25439919557566609</v>
      </c>
      <c r="P59" s="11">
        <f t="shared" si="21"/>
        <v>0.24627288932101768</v>
      </c>
    </row>
    <row r="60" spans="1:48" x14ac:dyDescent="0.25">
      <c r="A60" s="3" t="s">
        <v>30</v>
      </c>
      <c r="B60" s="62" t="s">
        <v>14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</row>
    <row r="61" spans="1:48" x14ac:dyDescent="0.25">
      <c r="A61" s="3" t="s">
        <v>31</v>
      </c>
      <c r="B61" s="62" t="s">
        <v>14</v>
      </c>
      <c r="G61" s="11">
        <f>G14/G49</f>
        <v>0.33557390692017164</v>
      </c>
      <c r="H61" s="11">
        <f t="shared" ref="H61:P61" si="22">H14/H49</f>
        <v>0.34425141242937857</v>
      </c>
      <c r="I61" s="11">
        <f t="shared" si="22"/>
        <v>0.35942785922013182</v>
      </c>
      <c r="J61" s="11">
        <f t="shared" si="22"/>
        <v>0.30634941161256957</v>
      </c>
      <c r="K61" s="11">
        <f t="shared" si="22"/>
        <v>0.2936950980598681</v>
      </c>
      <c r="L61" s="11">
        <f t="shared" si="22"/>
        <v>0.29644895145644867</v>
      </c>
      <c r="M61" s="11">
        <f t="shared" si="22"/>
        <v>0.30881256808669222</v>
      </c>
      <c r="N61" s="11">
        <f t="shared" si="22"/>
        <v>0.28472915840026269</v>
      </c>
      <c r="O61" s="11">
        <f t="shared" si="22"/>
        <v>0.24876140808344196</v>
      </c>
      <c r="P61" s="11">
        <f t="shared" si="22"/>
        <v>0.21085371085371088</v>
      </c>
    </row>
    <row r="63" spans="1:48" x14ac:dyDescent="0.25">
      <c r="A63" s="8" t="s">
        <v>12</v>
      </c>
      <c r="B63" s="62" t="s">
        <v>12</v>
      </c>
      <c r="C63" s="8"/>
      <c r="D63" s="8"/>
      <c r="E63" s="8"/>
      <c r="F63" s="8"/>
    </row>
    <row r="64" spans="1:48" x14ac:dyDescent="0.25">
      <c r="A64" s="8"/>
      <c r="C64" s="8">
        <v>2005</v>
      </c>
      <c r="D64" s="8">
        <v>2006</v>
      </c>
      <c r="E64" s="8">
        <v>2007</v>
      </c>
      <c r="F64" s="8">
        <v>2008</v>
      </c>
      <c r="G64" s="8">
        <v>2009</v>
      </c>
      <c r="H64" s="8">
        <v>2010</v>
      </c>
      <c r="I64" s="8">
        <v>2011</v>
      </c>
      <c r="J64" s="8">
        <v>2012</v>
      </c>
      <c r="K64" s="8">
        <v>2013</v>
      </c>
      <c r="L64" s="8">
        <v>2014</v>
      </c>
      <c r="M64" s="8">
        <v>2015</v>
      </c>
      <c r="N64" s="8">
        <v>2016</v>
      </c>
      <c r="O64" s="8">
        <v>2017</v>
      </c>
      <c r="P64" s="8">
        <v>2018</v>
      </c>
      <c r="Q64" s="8">
        <v>2019</v>
      </c>
      <c r="R64" s="8">
        <v>2020</v>
      </c>
      <c r="S64" s="8">
        <v>2021</v>
      </c>
      <c r="T64" s="8">
        <v>2022</v>
      </c>
      <c r="U64" s="8">
        <v>2023</v>
      </c>
      <c r="V64" s="8">
        <v>2024</v>
      </c>
      <c r="W64" s="8">
        <v>2025</v>
      </c>
      <c r="X64" s="8">
        <v>2026</v>
      </c>
      <c r="Y64" s="8">
        <v>2027</v>
      </c>
      <c r="Z64" s="8">
        <v>2028</v>
      </c>
      <c r="AA64" s="8">
        <v>2029</v>
      </c>
      <c r="AB64" s="8">
        <v>2030</v>
      </c>
      <c r="AC64" s="8">
        <v>2031</v>
      </c>
      <c r="AD64" s="8">
        <v>2032</v>
      </c>
      <c r="AE64" s="8">
        <v>2033</v>
      </c>
      <c r="AF64" s="8">
        <v>2034</v>
      </c>
      <c r="AG64" s="8">
        <v>2035</v>
      </c>
      <c r="AH64" s="8">
        <v>2036</v>
      </c>
      <c r="AI64" s="8">
        <v>2037</v>
      </c>
      <c r="AJ64" s="8">
        <v>2038</v>
      </c>
      <c r="AK64" s="8">
        <v>2039</v>
      </c>
      <c r="AL64" s="8">
        <v>2040</v>
      </c>
      <c r="AM64" s="8">
        <v>2041</v>
      </c>
      <c r="AN64" s="8">
        <v>2042</v>
      </c>
      <c r="AO64" s="8">
        <v>2043</v>
      </c>
      <c r="AP64" s="8">
        <v>2044</v>
      </c>
      <c r="AQ64" s="8">
        <v>2045</v>
      </c>
      <c r="AR64" s="8">
        <v>2046</v>
      </c>
      <c r="AS64" s="8">
        <v>2047</v>
      </c>
      <c r="AT64" s="8">
        <v>2048</v>
      </c>
      <c r="AU64" s="8">
        <v>2049</v>
      </c>
      <c r="AV64" s="8">
        <v>2050</v>
      </c>
    </row>
    <row r="65" spans="1:48" x14ac:dyDescent="0.25">
      <c r="A65" s="3" t="s">
        <v>6</v>
      </c>
      <c r="B65" s="62" t="s">
        <v>6</v>
      </c>
      <c r="C65" s="3">
        <v>0.333505</v>
      </c>
      <c r="D65" s="3">
        <v>0.33838099999999999</v>
      </c>
      <c r="E65" s="3">
        <v>0.34417599999999998</v>
      </c>
      <c r="F65" s="3">
        <v>0.351101</v>
      </c>
      <c r="G65" s="11">
        <v>0.35478500000000002</v>
      </c>
      <c r="H65" s="11">
        <v>0.36176599999999998</v>
      </c>
      <c r="I65" s="11">
        <v>0.36798500000000001</v>
      </c>
      <c r="J65" s="11">
        <v>0.37653900000000001</v>
      </c>
      <c r="K65" s="11">
        <v>0.38325700000000001</v>
      </c>
      <c r="L65" s="11">
        <v>0.38879900000000001</v>
      </c>
      <c r="M65" s="11">
        <v>0.39581300000000003</v>
      </c>
      <c r="N65" s="11">
        <v>0.40310400000000002</v>
      </c>
      <c r="O65" s="11">
        <v>0.41198600000000002</v>
      </c>
      <c r="P65" s="11">
        <v>0.42066700000000001</v>
      </c>
      <c r="Q65" s="11">
        <v>0.42948999999999998</v>
      </c>
      <c r="R65" s="11">
        <v>0.43827500000000003</v>
      </c>
      <c r="S65" s="11">
        <v>0.44698300000000002</v>
      </c>
      <c r="T65" s="11">
        <v>0.45561000000000001</v>
      </c>
      <c r="U65" s="11">
        <v>0.46408300000000002</v>
      </c>
      <c r="V65" s="11">
        <v>0.471939</v>
      </c>
      <c r="W65" s="11">
        <v>0.47964499999999999</v>
      </c>
      <c r="X65" s="11">
        <v>0.48721100000000001</v>
      </c>
      <c r="Y65" s="11">
        <v>0.49461300000000002</v>
      </c>
      <c r="Z65" s="11">
        <v>0.50198100000000001</v>
      </c>
      <c r="AA65" s="11">
        <v>0.50932500000000003</v>
      </c>
      <c r="AB65" s="11">
        <v>0.51664100000000002</v>
      </c>
      <c r="AC65" s="11">
        <v>0.523922</v>
      </c>
      <c r="AD65" s="11">
        <v>0.531165</v>
      </c>
      <c r="AE65" s="11">
        <v>0.53836700000000004</v>
      </c>
      <c r="AF65" s="11">
        <v>0.54553099999999999</v>
      </c>
      <c r="AG65" s="11">
        <v>0.55266000000000004</v>
      </c>
      <c r="AH65" s="11">
        <v>0.55976000000000004</v>
      </c>
      <c r="AI65" s="11">
        <v>0.56683799999999995</v>
      </c>
      <c r="AJ65" s="11">
        <v>0.57389900000000005</v>
      </c>
      <c r="AK65" s="11">
        <v>0.58094800000000002</v>
      </c>
      <c r="AL65" s="11">
        <v>0.58799100000000004</v>
      </c>
      <c r="AM65" s="11">
        <v>0.59503399999999995</v>
      </c>
      <c r="AN65" s="11">
        <v>0.60207699999999997</v>
      </c>
      <c r="AO65" s="11">
        <v>0.60912500000000003</v>
      </c>
      <c r="AP65" s="11">
        <v>0.61617999999999995</v>
      </c>
      <c r="AQ65" s="11">
        <v>0.62324199999999996</v>
      </c>
      <c r="AR65" s="11">
        <v>0.63031400000000004</v>
      </c>
      <c r="AS65" s="11">
        <v>0.63739500000000004</v>
      </c>
      <c r="AT65" s="11">
        <v>0.644486</v>
      </c>
      <c r="AU65" s="11">
        <v>0.65158899999999997</v>
      </c>
      <c r="AV65" s="11">
        <v>0.65870799999999996</v>
      </c>
    </row>
    <row r="66" spans="1:48" x14ac:dyDescent="0.25">
      <c r="A66" s="3" t="s">
        <v>13</v>
      </c>
      <c r="B66" s="62" t="s">
        <v>13</v>
      </c>
      <c r="G66" s="11">
        <f t="shared" ref="G66:P66" si="23">G12/G65</f>
        <v>2.3056499006440521</v>
      </c>
      <c r="H66" s="11">
        <f t="shared" si="23"/>
        <v>2.3049153320101947</v>
      </c>
      <c r="I66" s="11">
        <f t="shared" si="23"/>
        <v>2.3187086430153401</v>
      </c>
      <c r="J66" s="11">
        <f t="shared" si="23"/>
        <v>2.2685033953986173</v>
      </c>
      <c r="K66" s="11">
        <f t="shared" si="23"/>
        <v>2.1909058412501272</v>
      </c>
      <c r="L66" s="11">
        <f t="shared" si="23"/>
        <v>2.1260342747795131</v>
      </c>
      <c r="M66" s="11">
        <f t="shared" si="23"/>
        <v>2.2344895190405567</v>
      </c>
      <c r="N66" s="11">
        <f t="shared" si="23"/>
        <v>2.2360482654600302</v>
      </c>
      <c r="O66" s="11">
        <f t="shared" si="23"/>
        <v>2.0667449864801233</v>
      </c>
      <c r="P66" s="11">
        <f t="shared" si="23"/>
        <v>1.9616941666448759</v>
      </c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</row>
    <row r="67" spans="1:48" x14ac:dyDescent="0.25">
      <c r="A67" s="3" t="s">
        <v>18</v>
      </c>
      <c r="B67" s="62" t="s">
        <v>18</v>
      </c>
      <c r="G67" s="11">
        <f>G20/G65</f>
        <v>4.0985949236861758</v>
      </c>
      <c r="H67" s="11">
        <f t="shared" ref="H67:P67" si="24">H20/H65</f>
        <v>4.5018326763709142</v>
      </c>
      <c r="I67" s="11">
        <f t="shared" si="24"/>
        <v>4.604725736103374</v>
      </c>
      <c r="J67" s="11">
        <f t="shared" si="24"/>
        <v>4.320482074897952</v>
      </c>
      <c r="K67" s="11">
        <f t="shared" si="24"/>
        <v>4.139180758603235</v>
      </c>
      <c r="L67" s="11">
        <f t="shared" si="24"/>
        <v>4.2749852751678885</v>
      </c>
      <c r="M67" s="11">
        <f t="shared" si="24"/>
        <v>4.220376794092159</v>
      </c>
      <c r="N67" s="11">
        <f t="shared" si="24"/>
        <v>3.9089416130824803</v>
      </c>
      <c r="O67" s="11">
        <f t="shared" si="24"/>
        <v>3.7374085527178114</v>
      </c>
      <c r="P67" s="11">
        <f t="shared" si="24"/>
        <v>3.1940703691993901</v>
      </c>
    </row>
    <row r="68" spans="1:48" x14ac:dyDescent="0.25">
      <c r="G68" s="68"/>
    </row>
    <row r="69" spans="1:48" x14ac:dyDescent="0.25">
      <c r="A69" s="8"/>
      <c r="B69" s="8"/>
      <c r="C69" s="8">
        <v>2005</v>
      </c>
      <c r="D69" s="8">
        <v>2006</v>
      </c>
      <c r="E69" s="8">
        <v>2007</v>
      </c>
      <c r="F69" s="8">
        <v>2008</v>
      </c>
      <c r="G69" s="8">
        <v>2009</v>
      </c>
      <c r="H69" s="8">
        <v>2010</v>
      </c>
      <c r="I69" s="8">
        <v>2011</v>
      </c>
      <c r="J69" s="8">
        <v>2012</v>
      </c>
      <c r="K69" s="8">
        <v>2013</v>
      </c>
      <c r="L69" s="8">
        <v>2014</v>
      </c>
      <c r="M69" s="8">
        <v>2015</v>
      </c>
      <c r="N69" s="8">
        <v>2016</v>
      </c>
      <c r="O69" s="8">
        <v>2017</v>
      </c>
      <c r="P69" s="8">
        <v>2018</v>
      </c>
      <c r="Q69" s="8">
        <v>2019</v>
      </c>
      <c r="R69" s="8">
        <v>2020</v>
      </c>
    </row>
    <row r="70" spans="1:48" x14ac:dyDescent="0.25">
      <c r="A70" s="61" t="s">
        <v>32</v>
      </c>
      <c r="B70" s="61" t="s">
        <v>32</v>
      </c>
      <c r="C70" s="61">
        <v>0</v>
      </c>
      <c r="D70" s="61">
        <v>0</v>
      </c>
      <c r="E70" s="61">
        <v>0</v>
      </c>
      <c r="F70" s="61">
        <v>0</v>
      </c>
      <c r="G70" s="61">
        <v>0</v>
      </c>
      <c r="H70" s="61">
        <v>0</v>
      </c>
      <c r="I70" s="61">
        <v>0</v>
      </c>
      <c r="J70" s="61">
        <v>0</v>
      </c>
      <c r="K70" s="61">
        <v>0</v>
      </c>
      <c r="L70" s="61">
        <v>0</v>
      </c>
      <c r="M70" s="61">
        <v>0</v>
      </c>
      <c r="N70" s="61">
        <v>0</v>
      </c>
      <c r="O70" s="61">
        <v>0</v>
      </c>
      <c r="P70" s="61">
        <v>0</v>
      </c>
      <c r="Q70" s="61">
        <v>0</v>
      </c>
      <c r="R70" s="61">
        <v>0</v>
      </c>
    </row>
    <row r="71" spans="1:48" x14ac:dyDescent="0.25">
      <c r="A71" s="3" t="s">
        <v>33</v>
      </c>
      <c r="B71" s="3" t="s">
        <v>33</v>
      </c>
      <c r="C71" s="61">
        <v>0</v>
      </c>
      <c r="D71" s="61">
        <v>0</v>
      </c>
      <c r="E71" s="61">
        <v>0</v>
      </c>
      <c r="F71" s="61">
        <v>0</v>
      </c>
      <c r="G71" s="61">
        <v>0</v>
      </c>
      <c r="H71" s="61">
        <v>0</v>
      </c>
      <c r="I71" s="61">
        <v>0</v>
      </c>
      <c r="J71" s="61">
        <v>0</v>
      </c>
      <c r="K71" s="61">
        <v>0</v>
      </c>
      <c r="L71" s="61">
        <v>0</v>
      </c>
      <c r="M71" s="61">
        <v>0</v>
      </c>
      <c r="N71" s="61">
        <v>0</v>
      </c>
      <c r="O71" s="61">
        <v>0</v>
      </c>
      <c r="P71" s="61">
        <v>0</v>
      </c>
      <c r="Q71" s="61">
        <v>0</v>
      </c>
      <c r="R71" s="61">
        <v>0</v>
      </c>
    </row>
    <row r="72" spans="1:48" x14ac:dyDescent="0.25">
      <c r="A72" s="3" t="s">
        <v>34</v>
      </c>
      <c r="B72" s="3" t="s">
        <v>34</v>
      </c>
      <c r="C72" s="61">
        <v>0</v>
      </c>
      <c r="D72" s="61">
        <v>0</v>
      </c>
      <c r="E72" s="61">
        <v>0</v>
      </c>
      <c r="F72" s="61">
        <v>0</v>
      </c>
      <c r="G72" s="61">
        <v>0</v>
      </c>
      <c r="H72" s="61">
        <v>0</v>
      </c>
      <c r="I72" s="61">
        <v>0</v>
      </c>
      <c r="J72" s="61">
        <v>0</v>
      </c>
      <c r="K72" s="61">
        <v>0</v>
      </c>
      <c r="L72" s="61">
        <v>0</v>
      </c>
      <c r="M72" s="61">
        <v>0</v>
      </c>
      <c r="N72" s="61">
        <v>0</v>
      </c>
      <c r="O72" s="61">
        <v>0</v>
      </c>
      <c r="P72" s="61">
        <v>0</v>
      </c>
      <c r="Q72" s="61">
        <v>0</v>
      </c>
      <c r="R72" s="61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72"/>
  <sheetViews>
    <sheetView workbookViewId="0">
      <selection activeCell="C20" sqref="C20:F20"/>
    </sheetView>
  </sheetViews>
  <sheetFormatPr defaultColWidth="8.85546875" defaultRowHeight="15" x14ac:dyDescent="0.25"/>
  <cols>
    <col min="1" max="2" width="47.140625" customWidth="1"/>
    <col min="3" max="3" width="11.42578125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 customWidth="1"/>
    <col min="18" max="18" width="10.140625" customWidth="1"/>
    <col min="19" max="19" width="10.85546875" customWidth="1"/>
    <col min="20" max="20" width="10" customWidth="1"/>
  </cols>
  <sheetData>
    <row r="1" spans="1:17" x14ac:dyDescent="0.25">
      <c r="A1" s="9"/>
      <c r="B1" s="9"/>
      <c r="C1" s="9"/>
      <c r="D1" s="59"/>
      <c r="E1" s="59"/>
      <c r="F1" s="59"/>
    </row>
    <row r="2" spans="1:17" x14ac:dyDescent="0.25">
      <c r="A2" s="2" t="s">
        <v>8</v>
      </c>
      <c r="B2" s="2"/>
      <c r="C2" s="2"/>
      <c r="D2" s="8"/>
      <c r="E2" s="8"/>
      <c r="F2" s="8"/>
    </row>
    <row r="3" spans="1:17" x14ac:dyDescent="0.25">
      <c r="A3" t="s">
        <v>26</v>
      </c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7" x14ac:dyDescent="0.25">
      <c r="A4" t="s">
        <v>9</v>
      </c>
      <c r="B4" s="18" t="s">
        <v>25</v>
      </c>
      <c r="C4" s="17">
        <v>39.467191911885337</v>
      </c>
      <c r="D4" s="21">
        <v>36.361267647395032</v>
      </c>
      <c r="E4" s="21">
        <v>34.813713563047095</v>
      </c>
      <c r="F4" s="21">
        <v>31.345685704212393</v>
      </c>
      <c r="G4" s="17">
        <v>29.024355740743296</v>
      </c>
      <c r="H4" s="17">
        <v>24.490951760635202</v>
      </c>
      <c r="I4" s="17">
        <v>27.472743376040967</v>
      </c>
      <c r="J4" s="17">
        <v>31.896319119940095</v>
      </c>
      <c r="K4" s="17">
        <v>31.451796112675886</v>
      </c>
      <c r="L4" s="17">
        <v>32.179162814717145</v>
      </c>
      <c r="M4" s="17">
        <v>26.589620897473658</v>
      </c>
      <c r="N4" s="17">
        <v>21.857720170787182</v>
      </c>
      <c r="O4" s="17">
        <v>21.996916164398876</v>
      </c>
      <c r="P4" s="17">
        <v>20.728503468887933</v>
      </c>
    </row>
    <row r="5" spans="1:17" x14ac:dyDescent="0.25">
      <c r="A5" t="s">
        <v>27</v>
      </c>
      <c r="B5" s="18" t="s">
        <v>25</v>
      </c>
      <c r="C5" s="17">
        <v>-13.171686927852086</v>
      </c>
      <c r="D5" s="21">
        <v>-11.91386349559933</v>
      </c>
      <c r="E5" s="21">
        <v>-12.476394621017748</v>
      </c>
      <c r="F5" s="21">
        <v>-13.510882479099783</v>
      </c>
      <c r="G5" s="17">
        <v>-13.95695090645288</v>
      </c>
      <c r="H5" s="17">
        <v>-14.506473382638566</v>
      </c>
      <c r="I5" s="17">
        <v>-16.135048888222393</v>
      </c>
      <c r="J5" s="17">
        <v>-16.053934419474082</v>
      </c>
      <c r="K5" s="17">
        <v>-17.372172182357669</v>
      </c>
      <c r="L5" s="17">
        <v>-17.006347724729817</v>
      </c>
      <c r="M5" s="17">
        <v>-17.215867161521917</v>
      </c>
      <c r="N5" s="17">
        <v>-18.455050973791295</v>
      </c>
      <c r="O5" s="17">
        <v>-17.329496677726894</v>
      </c>
      <c r="P5" s="17">
        <v>-16.928678172816085</v>
      </c>
    </row>
    <row r="6" spans="1:17" x14ac:dyDescent="0.25">
      <c r="A6" t="s">
        <v>0</v>
      </c>
      <c r="B6" t="s">
        <v>25</v>
      </c>
      <c r="C6" s="10">
        <f>18828/1000</f>
        <v>18.827999999999999</v>
      </c>
      <c r="D6" s="21">
        <v>22.576283148400098</v>
      </c>
      <c r="E6" s="21">
        <v>24.168727209899355</v>
      </c>
      <c r="F6" s="21">
        <v>23.037956413879265</v>
      </c>
      <c r="G6" s="10">
        <v>20.167279999999998</v>
      </c>
      <c r="H6" s="10">
        <v>18.21622</v>
      </c>
      <c r="I6" s="10">
        <v>19.171509999999998</v>
      </c>
      <c r="J6" s="10">
        <v>18.475210000000001</v>
      </c>
      <c r="K6" s="10">
        <v>17.47118</v>
      </c>
      <c r="L6" s="10">
        <v>17.130310000000001</v>
      </c>
      <c r="M6" s="10">
        <v>18.33229</v>
      </c>
      <c r="N6" s="10">
        <v>18.401310000000002</v>
      </c>
      <c r="O6" s="10">
        <v>17.165710000000001</v>
      </c>
      <c r="P6" s="10">
        <v>18.379000000000001</v>
      </c>
    </row>
    <row r="7" spans="1:17" x14ac:dyDescent="0.25">
      <c r="A7" t="s">
        <v>1</v>
      </c>
      <c r="B7" t="s">
        <v>25</v>
      </c>
      <c r="C7" s="10">
        <f>23111/1000</f>
        <v>23.111000000000001</v>
      </c>
      <c r="D7" s="21">
        <v>24.224525714483367</v>
      </c>
      <c r="E7" s="21">
        <v>24.753865093815307</v>
      </c>
      <c r="F7" s="21">
        <v>24.853590676749853</v>
      </c>
      <c r="G7" s="10">
        <v>19.443459999999998</v>
      </c>
      <c r="H7" s="10">
        <v>21.749209999999998</v>
      </c>
      <c r="I7" s="10">
        <v>22.22532</v>
      </c>
      <c r="J7" s="10">
        <v>18.99183</v>
      </c>
      <c r="K7" s="10">
        <v>17.322610000000001</v>
      </c>
      <c r="L7" s="10">
        <v>15.27599</v>
      </c>
      <c r="M7" s="10">
        <v>14.896520000000001</v>
      </c>
      <c r="N7" s="10">
        <v>14.68797</v>
      </c>
      <c r="O7" s="10">
        <v>14.74578</v>
      </c>
      <c r="P7" s="10">
        <v>16.670000000000002</v>
      </c>
    </row>
    <row r="8" spans="1:17" x14ac:dyDescent="0.25">
      <c r="A8" t="s">
        <v>2</v>
      </c>
      <c r="B8" t="s">
        <v>25</v>
      </c>
      <c r="C8" s="10">
        <f>63504/1000</f>
        <v>63.503999999999998</v>
      </c>
      <c r="D8" s="21">
        <v>62.203168127920243</v>
      </c>
      <c r="E8" s="21">
        <v>64.425021842506567</v>
      </c>
      <c r="F8" s="21">
        <v>66.038602180459336</v>
      </c>
      <c r="G8" s="10">
        <v>68.217339999999993</v>
      </c>
      <c r="H8" s="10">
        <v>64.660219999999995</v>
      </c>
      <c r="I8" s="10">
        <v>60.361830000000005</v>
      </c>
      <c r="J8" s="10">
        <v>59.465919999999997</v>
      </c>
      <c r="K8" s="10">
        <v>56.654890000000002</v>
      </c>
      <c r="L8" s="10">
        <v>55.411070000000002</v>
      </c>
      <c r="M8" s="10">
        <v>52.151089999999996</v>
      </c>
      <c r="N8" s="10">
        <v>55.400179999999999</v>
      </c>
      <c r="O8" s="10">
        <v>54.464709999999997</v>
      </c>
      <c r="P8" s="10">
        <v>54.426000000000002</v>
      </c>
    </row>
    <row r="9" spans="1:17" x14ac:dyDescent="0.25">
      <c r="A9" t="s">
        <v>3</v>
      </c>
      <c r="B9" t="s">
        <v>25</v>
      </c>
      <c r="C9" s="10">
        <f>1733/1000</f>
        <v>1.7330000000000001</v>
      </c>
      <c r="D9" s="21">
        <v>2.1365946528761426</v>
      </c>
      <c r="E9" s="21">
        <v>2.0664288505904533</v>
      </c>
      <c r="F9" s="21">
        <v>2.1625677985236589</v>
      </c>
      <c r="G9" s="10">
        <v>1.7560199999999999</v>
      </c>
      <c r="H9" s="10">
        <v>1.7683</v>
      </c>
      <c r="I9" s="10">
        <v>1.8364200000000002</v>
      </c>
      <c r="J9" s="10">
        <v>1.8429</v>
      </c>
      <c r="K9" s="10">
        <v>1.91431</v>
      </c>
      <c r="L9" s="10">
        <v>1.9854100000000001</v>
      </c>
      <c r="M9" s="10">
        <v>1.8647400000000001</v>
      </c>
      <c r="N9" s="10">
        <v>2.0721599999999998</v>
      </c>
      <c r="O9" s="10">
        <v>2.2071499999999999</v>
      </c>
      <c r="P9" s="10">
        <v>2.528</v>
      </c>
    </row>
    <row r="10" spans="1:17" x14ac:dyDescent="0.25">
      <c r="A10" t="s">
        <v>4</v>
      </c>
      <c r="B10" t="s">
        <v>25</v>
      </c>
      <c r="C10" s="10">
        <f>3556/1000</f>
        <v>3.556</v>
      </c>
      <c r="D10" s="21">
        <v>1.7162290041848052</v>
      </c>
      <c r="E10" s="21">
        <v>2.2669886235963825</v>
      </c>
      <c r="F10" s="21">
        <v>4.7883128612859824</v>
      </c>
      <c r="G10" s="10">
        <v>4.2028999999999996</v>
      </c>
      <c r="H10" s="10">
        <v>4.6103900000000007</v>
      </c>
      <c r="I10" s="10">
        <v>4.6987399999999999</v>
      </c>
      <c r="J10" s="10">
        <v>4.6629700000000005</v>
      </c>
      <c r="K10" s="10">
        <v>5.0647200000000003</v>
      </c>
      <c r="L10" s="10">
        <v>5.4673100000000003</v>
      </c>
      <c r="M10" s="10">
        <v>5.3516700000000004</v>
      </c>
      <c r="N10" s="10">
        <v>5.0744399999999992</v>
      </c>
      <c r="O10" s="10">
        <v>5.2438700000000003</v>
      </c>
      <c r="P10" s="10">
        <v>7.8630000000000004</v>
      </c>
    </row>
    <row r="11" spans="1:17" x14ac:dyDescent="0.25">
      <c r="A11" t="s">
        <v>5</v>
      </c>
      <c r="B11" t="s">
        <v>25</v>
      </c>
      <c r="C11" s="10">
        <f>6244/1000</f>
        <v>6.2439999999999998</v>
      </c>
      <c r="D11" s="21">
        <v>6.014254210316853</v>
      </c>
      <c r="E11" s="21">
        <v>6.2286534070263073</v>
      </c>
      <c r="F11" s="21">
        <v>6.4650489724786526</v>
      </c>
      <c r="G11" s="10">
        <v>7.17096</v>
      </c>
      <c r="H11" s="10">
        <v>7.5571099999999998</v>
      </c>
      <c r="I11" s="10">
        <v>7.4621400000000007</v>
      </c>
      <c r="J11" s="10">
        <v>7.5177100000000001</v>
      </c>
      <c r="K11" s="10">
        <v>7.5749599999999999</v>
      </c>
      <c r="L11" s="10">
        <v>7.44937</v>
      </c>
      <c r="M11" s="10">
        <v>8.1888199999999998</v>
      </c>
      <c r="N11" s="10">
        <v>8.6010200000000001</v>
      </c>
      <c r="O11" s="10">
        <v>8.8421399999999988</v>
      </c>
      <c r="P11" s="10">
        <v>8.5259999999999998</v>
      </c>
    </row>
    <row r="12" spans="1:17" x14ac:dyDescent="0.25">
      <c r="A12" t="s">
        <v>7</v>
      </c>
      <c r="B12" t="s">
        <v>25</v>
      </c>
      <c r="C12" s="10">
        <f>17471/1000</f>
        <v>17.471</v>
      </c>
      <c r="D12" s="21">
        <v>17.876629387626263</v>
      </c>
      <c r="E12" s="21">
        <v>18.05230922486809</v>
      </c>
      <c r="F12" s="21">
        <v>18.108692327603585</v>
      </c>
      <c r="G12" s="10">
        <v>17.79269</v>
      </c>
      <c r="H12" s="10">
        <v>18.10013</v>
      </c>
      <c r="I12" s="10">
        <v>18.455650000000002</v>
      </c>
      <c r="J12" s="10">
        <v>18.253580000000003</v>
      </c>
      <c r="K12" s="10">
        <v>18.293380000000003</v>
      </c>
      <c r="L12" s="10">
        <v>18.489459999999998</v>
      </c>
      <c r="M12" s="10">
        <v>19.44603</v>
      </c>
      <c r="N12" s="10">
        <v>18.440429999999999</v>
      </c>
      <c r="O12" s="10">
        <v>18.922099999999997</v>
      </c>
      <c r="P12" s="10">
        <v>19.489000000000001</v>
      </c>
    </row>
    <row r="13" spans="1:17" x14ac:dyDescent="0.25">
      <c r="A13" t="s">
        <v>30</v>
      </c>
      <c r="B13" s="18" t="s">
        <v>25</v>
      </c>
      <c r="C13" s="10">
        <v>56.35398</v>
      </c>
      <c r="D13" s="10">
        <v>60.078440000000001</v>
      </c>
      <c r="E13" s="10">
        <v>62.070089999999993</v>
      </c>
      <c r="F13" s="10">
        <v>62.568469999999998</v>
      </c>
      <c r="G13" s="10">
        <v>59.405140000000003</v>
      </c>
      <c r="H13" s="10">
        <v>53.873089999999998</v>
      </c>
      <c r="I13" s="10">
        <v>56.601349999999996</v>
      </c>
      <c r="J13" s="10">
        <v>50.7149</v>
      </c>
      <c r="K13" s="10">
        <v>51.300089999999997</v>
      </c>
      <c r="L13" s="10">
        <v>48.381010000000003</v>
      </c>
      <c r="M13" s="10">
        <v>48.790779999999998</v>
      </c>
      <c r="N13" s="10">
        <v>47.961760000000005</v>
      </c>
      <c r="O13" s="10">
        <v>50.858290000000004</v>
      </c>
      <c r="P13" s="10">
        <v>49.994059999999998</v>
      </c>
      <c r="Q13"/>
    </row>
    <row r="14" spans="1:17" x14ac:dyDescent="0.25">
      <c r="A14" t="s">
        <v>31</v>
      </c>
      <c r="B14" s="18" t="s">
        <v>25</v>
      </c>
      <c r="C14" s="10">
        <f>C8-C13</f>
        <v>7.1500199999999978</v>
      </c>
      <c r="D14" s="10">
        <f t="shared" ref="D14:F14" si="0">D8-D13</f>
        <v>2.1247281279202426</v>
      </c>
      <c r="E14" s="10">
        <f t="shared" si="0"/>
        <v>2.3549318425065735</v>
      </c>
      <c r="F14" s="10">
        <f t="shared" si="0"/>
        <v>3.4701321804593377</v>
      </c>
      <c r="G14" s="10">
        <f t="shared" ref="G14:P14" si="1">G8-G13</f>
        <v>8.81219999999999</v>
      </c>
      <c r="H14" s="10">
        <f t="shared" si="1"/>
        <v>10.787129999999998</v>
      </c>
      <c r="I14" s="10">
        <f t="shared" si="1"/>
        <v>3.7604800000000083</v>
      </c>
      <c r="J14" s="10">
        <f t="shared" si="1"/>
        <v>8.7510199999999969</v>
      </c>
      <c r="K14" s="10">
        <f t="shared" si="1"/>
        <v>5.3548000000000044</v>
      </c>
      <c r="L14" s="10">
        <f t="shared" si="1"/>
        <v>7.0300599999999989</v>
      </c>
      <c r="M14" s="10">
        <f t="shared" si="1"/>
        <v>3.3603099999999984</v>
      </c>
      <c r="N14" s="10">
        <f t="shared" si="1"/>
        <v>7.4384199999999936</v>
      </c>
      <c r="O14" s="10">
        <f t="shared" si="1"/>
        <v>3.6064199999999929</v>
      </c>
      <c r="P14" s="10">
        <f t="shared" si="1"/>
        <v>4.4319400000000044</v>
      </c>
    </row>
    <row r="15" spans="1:17" x14ac:dyDescent="0.25"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  <c r="Q15" s="10"/>
    </row>
    <row r="16" spans="1:17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>
        <v>20.417459999999998</v>
      </c>
      <c r="D17" s="11">
        <v>20.623100000000001</v>
      </c>
      <c r="E17" s="11">
        <v>18.398489999999999</v>
      </c>
      <c r="F17" s="11">
        <v>17.608630000000002</v>
      </c>
      <c r="G17" s="10">
        <v>17.659209999999998</v>
      </c>
      <c r="H17">
        <v>17.088189999999997</v>
      </c>
      <c r="I17">
        <v>18.53003</v>
      </c>
      <c r="J17">
        <v>19.302679999999999</v>
      </c>
      <c r="K17">
        <v>19.254009999999997</v>
      </c>
      <c r="L17">
        <v>18.273160000000001</v>
      </c>
      <c r="M17" s="10">
        <v>18.225360000000002</v>
      </c>
      <c r="N17">
        <v>18.62463</v>
      </c>
      <c r="O17" s="1">
        <v>20.218799999999998</v>
      </c>
      <c r="P17">
        <v>17.957380000000001</v>
      </c>
      <c r="Q17" s="10"/>
    </row>
    <row r="18" spans="1:17" x14ac:dyDescent="0.25">
      <c r="A18" t="s">
        <v>19</v>
      </c>
      <c r="B18" t="s">
        <v>25</v>
      </c>
      <c r="C18">
        <v>2.2450000000000001</v>
      </c>
      <c r="D18" s="11">
        <v>1.0612600000000001</v>
      </c>
      <c r="E18" s="11">
        <v>1.52322</v>
      </c>
      <c r="F18" s="11">
        <v>0.24282000000000001</v>
      </c>
      <c r="G18">
        <v>-3.09416</v>
      </c>
      <c r="H18">
        <v>-10.847700000000001</v>
      </c>
      <c r="I18">
        <v>-7.8730500000000001</v>
      </c>
      <c r="J18">
        <v>-4.7292299999999994</v>
      </c>
      <c r="K18">
        <v>-6.7166000000000006</v>
      </c>
      <c r="L18">
        <v>-1.9700199999999999</v>
      </c>
      <c r="M18">
        <v>-6.5771899999999999</v>
      </c>
      <c r="N18">
        <v>-15.0959</v>
      </c>
      <c r="O18">
        <v>-14.29266</v>
      </c>
      <c r="P18" s="10">
        <v>-13.282299999999999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157.10946000000001</v>
      </c>
      <c r="D20" s="10">
        <f t="shared" ref="D20:F20" si="2">SUM(D6:D12,D17,D18)</f>
        <v>158.43204424580776</v>
      </c>
      <c r="E20" s="10">
        <f t="shared" si="2"/>
        <v>161.88370425230246</v>
      </c>
      <c r="F20" s="10">
        <f t="shared" si="2"/>
        <v>163.30622123098033</v>
      </c>
      <c r="G20" s="10">
        <f>SUM(G6:G12,G17,G18)</f>
        <v>153.31569999999999</v>
      </c>
      <c r="H20" s="10">
        <f t="shared" ref="H20:P20" si="3">SUM(H6:H12,H17,H18)</f>
        <v>142.90206999999998</v>
      </c>
      <c r="I20" s="10">
        <f t="shared" si="3"/>
        <v>144.86859000000001</v>
      </c>
      <c r="J20" s="10">
        <f t="shared" si="3"/>
        <v>143.78357</v>
      </c>
      <c r="K20" s="10">
        <f t="shared" si="3"/>
        <v>136.83346</v>
      </c>
      <c r="L20" s="10">
        <f t="shared" si="3"/>
        <v>137.51205999999999</v>
      </c>
      <c r="M20" s="10">
        <f t="shared" si="3"/>
        <v>131.87932999999998</v>
      </c>
      <c r="N20" s="10">
        <f t="shared" si="3"/>
        <v>126.20624000000001</v>
      </c>
      <c r="O20" s="10">
        <f t="shared" si="3"/>
        <v>127.5176</v>
      </c>
      <c r="P20" s="10">
        <f t="shared" si="3"/>
        <v>132.55608000000004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5364</v>
      </c>
      <c r="H26">
        <v>6261</v>
      </c>
      <c r="I26">
        <v>6991</v>
      </c>
      <c r="J26">
        <v>7230</v>
      </c>
      <c r="K26">
        <v>7086</v>
      </c>
      <c r="L26">
        <v>7012.5</v>
      </c>
      <c r="M26">
        <v>8228.5</v>
      </c>
      <c r="N26">
        <v>10220</v>
      </c>
      <c r="O26">
        <v>11102.5</v>
      </c>
      <c r="P26">
        <v>9827.5</v>
      </c>
    </row>
    <row r="27" spans="1:17" x14ac:dyDescent="0.25">
      <c r="A27" t="s">
        <v>0</v>
      </c>
      <c r="B27" t="s">
        <v>10</v>
      </c>
      <c r="G27">
        <v>12779</v>
      </c>
      <c r="H27">
        <v>11561</v>
      </c>
      <c r="I27">
        <v>12865.5</v>
      </c>
      <c r="J27">
        <v>11910.5</v>
      </c>
      <c r="K27">
        <v>10894.5</v>
      </c>
      <c r="L27">
        <v>10359</v>
      </c>
      <c r="M27">
        <v>9774.5</v>
      </c>
      <c r="N27">
        <v>13375.5</v>
      </c>
      <c r="O27">
        <v>17691.5</v>
      </c>
      <c r="P27">
        <v>18610.5</v>
      </c>
    </row>
    <row r="28" spans="1:17" x14ac:dyDescent="0.25">
      <c r="A28" t="s">
        <v>1</v>
      </c>
      <c r="B28" t="s">
        <v>10</v>
      </c>
      <c r="G28">
        <v>31200</v>
      </c>
      <c r="H28">
        <v>31017</v>
      </c>
      <c r="I28">
        <v>31242</v>
      </c>
      <c r="J28">
        <v>31134</v>
      </c>
      <c r="K28">
        <v>30465</v>
      </c>
      <c r="L28">
        <v>29847.5</v>
      </c>
      <c r="M28">
        <v>29668</v>
      </c>
      <c r="N28">
        <v>30043</v>
      </c>
      <c r="O28">
        <v>30998.5</v>
      </c>
      <c r="P28">
        <v>31883.5</v>
      </c>
    </row>
    <row r="29" spans="1:17" x14ac:dyDescent="0.25">
      <c r="A29" t="s">
        <v>2</v>
      </c>
      <c r="B29" t="s">
        <v>10</v>
      </c>
      <c r="G29">
        <v>8457.5</v>
      </c>
      <c r="H29">
        <v>9533.5</v>
      </c>
      <c r="I29">
        <v>10916</v>
      </c>
      <c r="J29">
        <v>12771.5</v>
      </c>
      <c r="K29">
        <v>13575.5</v>
      </c>
      <c r="L29">
        <v>12561</v>
      </c>
      <c r="M29">
        <v>11285.5</v>
      </c>
      <c r="N29">
        <v>11165</v>
      </c>
      <c r="O29">
        <v>11898.5</v>
      </c>
      <c r="P29">
        <v>12647</v>
      </c>
    </row>
    <row r="30" spans="1:17" x14ac:dyDescent="0.25">
      <c r="A30" t="s">
        <v>3</v>
      </c>
      <c r="B30" t="s">
        <v>10</v>
      </c>
      <c r="G30">
        <v>25139.5</v>
      </c>
      <c r="H30">
        <v>27444</v>
      </c>
      <c r="I30">
        <v>28639.5</v>
      </c>
      <c r="J30">
        <v>29460</v>
      </c>
      <c r="K30">
        <v>31220.5</v>
      </c>
      <c r="L30">
        <v>33605.5</v>
      </c>
      <c r="M30">
        <v>36223.5</v>
      </c>
      <c r="N30">
        <v>39516</v>
      </c>
      <c r="O30">
        <v>42825.5</v>
      </c>
      <c r="P30">
        <v>46045</v>
      </c>
    </row>
    <row r="31" spans="1:17" x14ac:dyDescent="0.25">
      <c r="A31" t="s">
        <v>4</v>
      </c>
      <c r="B31" t="s">
        <v>10</v>
      </c>
      <c r="G31">
        <v>235139</v>
      </c>
      <c r="H31">
        <v>250254</v>
      </c>
      <c r="I31">
        <v>266523</v>
      </c>
      <c r="J31">
        <v>278826.5</v>
      </c>
      <c r="K31">
        <v>288552.5</v>
      </c>
      <c r="L31">
        <v>301253</v>
      </c>
      <c r="M31">
        <v>315406.5</v>
      </c>
      <c r="N31">
        <v>329714.5</v>
      </c>
      <c r="O31">
        <v>344866</v>
      </c>
      <c r="P31">
        <v>360404.5</v>
      </c>
    </row>
    <row r="32" spans="1:17" x14ac:dyDescent="0.25">
      <c r="A32" t="s">
        <v>5</v>
      </c>
      <c r="B32" t="s">
        <v>10</v>
      </c>
      <c r="G32">
        <v>21567.5</v>
      </c>
      <c r="H32">
        <v>22692</v>
      </c>
      <c r="I32">
        <v>24646.5</v>
      </c>
      <c r="J32">
        <v>26518</v>
      </c>
      <c r="K32">
        <v>26964</v>
      </c>
      <c r="L32">
        <v>27364.5</v>
      </c>
      <c r="M32">
        <v>28343</v>
      </c>
      <c r="N32">
        <v>29204.5</v>
      </c>
      <c r="O32">
        <v>29850</v>
      </c>
      <c r="P32">
        <v>30387</v>
      </c>
    </row>
    <row r="33" spans="1:18" x14ac:dyDescent="0.25">
      <c r="A33" t="s">
        <v>30</v>
      </c>
      <c r="B33" s="18" t="s">
        <v>10</v>
      </c>
      <c r="G33">
        <f>G22*G29</f>
        <v>5365.411415621892</v>
      </c>
      <c r="H33">
        <f t="shared" ref="H33:P33" si="4">H22*H29</f>
        <v>5927.6551256140556</v>
      </c>
      <c r="I33">
        <f t="shared" si="4"/>
        <v>6608.568052331716</v>
      </c>
      <c r="J33">
        <f t="shared" si="4"/>
        <v>7749.7108692755837</v>
      </c>
      <c r="K33">
        <f t="shared" si="4"/>
        <v>8084.1157951215009</v>
      </c>
      <c r="L33">
        <f t="shared" si="4"/>
        <v>7285.0644734812595</v>
      </c>
      <c r="M33">
        <f t="shared" si="4"/>
        <v>6493.3654837173053</v>
      </c>
      <c r="N33">
        <f t="shared" si="4"/>
        <v>6511.375705469698</v>
      </c>
      <c r="O33">
        <f t="shared" si="4"/>
        <v>6945.1239896671077</v>
      </c>
      <c r="P33">
        <f t="shared" si="4"/>
        <v>7382.0215234962316</v>
      </c>
    </row>
    <row r="34" spans="1:18" x14ac:dyDescent="0.25">
      <c r="A34" t="s">
        <v>31</v>
      </c>
      <c r="B34" s="18" t="s">
        <v>10</v>
      </c>
      <c r="G34">
        <f>G23*G29</f>
        <v>3092.088584378108</v>
      </c>
      <c r="H34">
        <f t="shared" ref="H34:P34" si="5">H23*H29</f>
        <v>3605.8448743859444</v>
      </c>
      <c r="I34">
        <f t="shared" si="5"/>
        <v>4307.431947668284</v>
      </c>
      <c r="J34">
        <f t="shared" si="5"/>
        <v>5021.7891307244163</v>
      </c>
      <c r="K34">
        <f t="shared" si="5"/>
        <v>5491.3842048784991</v>
      </c>
      <c r="L34">
        <f t="shared" si="5"/>
        <v>5275.9355265187405</v>
      </c>
      <c r="M34">
        <f t="shared" si="5"/>
        <v>4792.1345162826956</v>
      </c>
      <c r="N34">
        <f t="shared" si="5"/>
        <v>4653.6242945303029</v>
      </c>
      <c r="O34">
        <f t="shared" si="5"/>
        <v>4953.3760103328932</v>
      </c>
      <c r="P34">
        <f t="shared" si="5"/>
        <v>5264.9784765037693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60"/>
      <c r="E37" s="60"/>
      <c r="F37" s="60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60"/>
      <c r="E38" s="60"/>
      <c r="F38" s="60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6.5977200000000007</v>
      </c>
      <c r="H41" s="11">
        <f t="shared" ref="H41:P41" si="6">H26*H$37/1000</f>
        <v>7.5131999999999994</v>
      </c>
      <c r="I41" s="11">
        <f t="shared" si="6"/>
        <v>8.1095600000000001</v>
      </c>
      <c r="J41" s="11">
        <f t="shared" si="6"/>
        <v>8.2421999999999986</v>
      </c>
      <c r="K41" s="11">
        <f t="shared" si="6"/>
        <v>7.8654600000000006</v>
      </c>
      <c r="L41" s="11">
        <f t="shared" si="6"/>
        <v>7.643625000000001</v>
      </c>
      <c r="M41" s="11">
        <f t="shared" si="6"/>
        <v>8.8044950000000011</v>
      </c>
      <c r="N41" s="11">
        <f t="shared" si="6"/>
        <v>10.833200000000001</v>
      </c>
      <c r="O41" s="11">
        <f t="shared" si="6"/>
        <v>11.5466</v>
      </c>
      <c r="P41" s="11">
        <f t="shared" si="6"/>
        <v>10.024049999999999</v>
      </c>
    </row>
    <row r="42" spans="1:18" x14ac:dyDescent="0.25">
      <c r="A42" t="s">
        <v>0</v>
      </c>
      <c r="B42" t="s">
        <v>15</v>
      </c>
      <c r="G42" s="11">
        <f t="shared" ref="G42:P49" si="7">G27*G$37/1000</f>
        <v>15.718170000000001</v>
      </c>
      <c r="H42" s="11">
        <f t="shared" si="7"/>
        <v>13.873199999999999</v>
      </c>
      <c r="I42" s="11">
        <f t="shared" si="7"/>
        <v>14.92398</v>
      </c>
      <c r="J42" s="11">
        <f t="shared" si="7"/>
        <v>13.577969999999999</v>
      </c>
      <c r="K42" s="11">
        <f t="shared" si="7"/>
        <v>12.092895</v>
      </c>
      <c r="L42" s="11">
        <f t="shared" si="7"/>
        <v>11.291310000000001</v>
      </c>
      <c r="M42" s="11">
        <f t="shared" si="7"/>
        <v>10.458715</v>
      </c>
      <c r="N42" s="11">
        <f t="shared" si="7"/>
        <v>14.178030000000001</v>
      </c>
      <c r="O42" s="11">
        <f t="shared" si="7"/>
        <v>18.399159999999998</v>
      </c>
      <c r="P42" s="11">
        <f t="shared" si="7"/>
        <v>18.982710000000001</v>
      </c>
    </row>
    <row r="43" spans="1:18" x14ac:dyDescent="0.25">
      <c r="A43" t="s">
        <v>1</v>
      </c>
      <c r="B43" t="s">
        <v>15</v>
      </c>
      <c r="G43" s="11">
        <f t="shared" si="7"/>
        <v>38.375999999999998</v>
      </c>
      <c r="H43" s="11">
        <f t="shared" si="7"/>
        <v>37.220399999999998</v>
      </c>
      <c r="I43" s="11">
        <f t="shared" si="7"/>
        <v>36.240719999999996</v>
      </c>
      <c r="J43" s="11">
        <f t="shared" si="7"/>
        <v>35.492759999999997</v>
      </c>
      <c r="K43" s="11">
        <f t="shared" si="7"/>
        <v>33.81615</v>
      </c>
      <c r="L43" s="11">
        <f t="shared" si="7"/>
        <v>32.533774999999999</v>
      </c>
      <c r="M43" s="11">
        <f t="shared" si="7"/>
        <v>31.744760000000003</v>
      </c>
      <c r="N43" s="11">
        <f t="shared" si="7"/>
        <v>31.845580000000002</v>
      </c>
      <c r="O43" s="11">
        <f t="shared" si="7"/>
        <v>32.238440000000004</v>
      </c>
      <c r="P43" s="11">
        <f t="shared" si="7"/>
        <v>32.521170000000005</v>
      </c>
    </row>
    <row r="44" spans="1:18" x14ac:dyDescent="0.25">
      <c r="A44" t="s">
        <v>2</v>
      </c>
      <c r="B44" t="s">
        <v>15</v>
      </c>
      <c r="G44" s="11">
        <f t="shared" si="7"/>
        <v>10.402725</v>
      </c>
      <c r="H44" s="11">
        <f t="shared" si="7"/>
        <v>11.440199999999999</v>
      </c>
      <c r="I44" s="11">
        <f t="shared" si="7"/>
        <v>12.662559999999999</v>
      </c>
      <c r="J44" s="11">
        <f t="shared" si="7"/>
        <v>14.559509999999998</v>
      </c>
      <c r="K44" s="11">
        <f t="shared" si="7"/>
        <v>15.068805000000003</v>
      </c>
      <c r="L44" s="11">
        <f t="shared" si="7"/>
        <v>13.691490000000002</v>
      </c>
      <c r="M44" s="11">
        <f t="shared" si="7"/>
        <v>12.075485</v>
      </c>
      <c r="N44" s="11">
        <f t="shared" si="7"/>
        <v>11.834900000000001</v>
      </c>
      <c r="O44" s="11">
        <f t="shared" si="7"/>
        <v>12.37444</v>
      </c>
      <c r="P44" s="11">
        <f t="shared" si="7"/>
        <v>12.899940000000001</v>
      </c>
    </row>
    <row r="45" spans="1:18" x14ac:dyDescent="0.25">
      <c r="A45" t="s">
        <v>3</v>
      </c>
      <c r="B45" t="s">
        <v>15</v>
      </c>
      <c r="G45" s="11">
        <f t="shared" si="7"/>
        <v>30.921585</v>
      </c>
      <c r="H45" s="11">
        <f t="shared" si="7"/>
        <v>32.932799999999993</v>
      </c>
      <c r="I45" s="11">
        <f t="shared" si="7"/>
        <v>33.221820000000001</v>
      </c>
      <c r="J45" s="11">
        <f t="shared" si="7"/>
        <v>33.584399999999995</v>
      </c>
      <c r="K45" s="11">
        <f t="shared" si="7"/>
        <v>34.654755000000002</v>
      </c>
      <c r="L45" s="11">
        <f t="shared" si="7"/>
        <v>36.629995000000001</v>
      </c>
      <c r="M45" s="11">
        <f t="shared" si="7"/>
        <v>38.759145000000004</v>
      </c>
      <c r="N45" s="11">
        <f t="shared" si="7"/>
        <v>41.886960000000002</v>
      </c>
      <c r="O45" s="11">
        <f t="shared" si="7"/>
        <v>44.538520000000005</v>
      </c>
      <c r="P45" s="11">
        <f t="shared" si="7"/>
        <v>46.965900000000005</v>
      </c>
    </row>
    <row r="46" spans="1:18" x14ac:dyDescent="0.25">
      <c r="A46" t="s">
        <v>4</v>
      </c>
      <c r="B46" t="s">
        <v>15</v>
      </c>
      <c r="G46" s="11">
        <f t="shared" si="7"/>
        <v>289.22096999999997</v>
      </c>
      <c r="H46" s="11">
        <f t="shared" si="7"/>
        <v>300.3048</v>
      </c>
      <c r="I46" s="11">
        <f t="shared" si="7"/>
        <v>309.16667999999999</v>
      </c>
      <c r="J46" s="11">
        <f t="shared" si="7"/>
        <v>317.86220999999995</v>
      </c>
      <c r="K46" s="11">
        <f t="shared" si="7"/>
        <v>320.29327500000005</v>
      </c>
      <c r="L46" s="11">
        <f t="shared" si="7"/>
        <v>328.36577</v>
      </c>
      <c r="M46" s="11">
        <f t="shared" si="7"/>
        <v>337.48495500000001</v>
      </c>
      <c r="N46" s="11">
        <f t="shared" si="7"/>
        <v>349.49736999999999</v>
      </c>
      <c r="O46" s="11">
        <f t="shared" si="7"/>
        <v>358.66064</v>
      </c>
      <c r="P46" s="11">
        <f t="shared" si="7"/>
        <v>367.61259000000001</v>
      </c>
    </row>
    <row r="47" spans="1:18" x14ac:dyDescent="0.25">
      <c r="A47" t="s">
        <v>5</v>
      </c>
      <c r="B47" t="s">
        <v>15</v>
      </c>
      <c r="G47" s="11">
        <f t="shared" si="7"/>
        <v>26.528025</v>
      </c>
      <c r="H47" s="11">
        <f t="shared" si="7"/>
        <v>27.230399999999999</v>
      </c>
      <c r="I47" s="11">
        <f t="shared" si="7"/>
        <v>28.589939999999999</v>
      </c>
      <c r="J47" s="11">
        <f t="shared" si="7"/>
        <v>30.230519999999999</v>
      </c>
      <c r="K47" s="11">
        <f t="shared" si="7"/>
        <v>29.930040000000002</v>
      </c>
      <c r="L47" s="11">
        <f t="shared" si="7"/>
        <v>29.827305000000003</v>
      </c>
      <c r="M47" s="11">
        <f t="shared" si="7"/>
        <v>30.327010000000001</v>
      </c>
      <c r="N47" s="11">
        <f t="shared" si="7"/>
        <v>30.956769999999999</v>
      </c>
      <c r="O47" s="11">
        <f t="shared" si="7"/>
        <v>31.044</v>
      </c>
      <c r="P47" s="11">
        <f t="shared" si="7"/>
        <v>30.99474</v>
      </c>
    </row>
    <row r="48" spans="1:18" x14ac:dyDescent="0.25">
      <c r="A48" t="s">
        <v>30</v>
      </c>
      <c r="B48" t="s">
        <v>15</v>
      </c>
      <c r="G48" s="11">
        <f t="shared" si="7"/>
        <v>6.5994560412149266</v>
      </c>
      <c r="H48" s="11">
        <f t="shared" si="7"/>
        <v>7.1131861507368663</v>
      </c>
      <c r="I48" s="11">
        <f t="shared" si="7"/>
        <v>7.6659389407047902</v>
      </c>
      <c r="J48" s="11">
        <f t="shared" si="7"/>
        <v>8.8346703909741642</v>
      </c>
      <c r="K48" s="11">
        <f t="shared" si="7"/>
        <v>8.9733685325848676</v>
      </c>
      <c r="L48" s="11">
        <f t="shared" si="7"/>
        <v>7.9407202760945736</v>
      </c>
      <c r="M48" s="11">
        <f t="shared" si="7"/>
        <v>6.9479010675775168</v>
      </c>
      <c r="N48" s="11">
        <f t="shared" si="7"/>
        <v>6.9020582477978802</v>
      </c>
      <c r="O48" s="11">
        <f t="shared" si="7"/>
        <v>7.2229289492537916</v>
      </c>
      <c r="P48" s="11">
        <f t="shared" si="7"/>
        <v>7.5296619539661558</v>
      </c>
    </row>
    <row r="49" spans="1:48" x14ac:dyDescent="0.25">
      <c r="A49" t="s">
        <v>31</v>
      </c>
      <c r="B49" t="s">
        <v>15</v>
      </c>
      <c r="G49" s="11">
        <f t="shared" si="7"/>
        <v>3.8032689587850728</v>
      </c>
      <c r="H49" s="11">
        <f t="shared" si="7"/>
        <v>4.3270138492631327</v>
      </c>
      <c r="I49" s="11">
        <f t="shared" si="7"/>
        <v>4.9966210592952089</v>
      </c>
      <c r="J49" s="11">
        <f t="shared" si="7"/>
        <v>5.7248396090258336</v>
      </c>
      <c r="K49" s="11">
        <f t="shared" si="7"/>
        <v>6.0954364674151345</v>
      </c>
      <c r="L49" s="11">
        <f t="shared" si="7"/>
        <v>5.7507697239054281</v>
      </c>
      <c r="M49" s="11">
        <f t="shared" si="7"/>
        <v>5.1275839324224846</v>
      </c>
      <c r="N49" s="11">
        <f t="shared" si="7"/>
        <v>4.9328417522021208</v>
      </c>
      <c r="O49" s="11">
        <f t="shared" si="7"/>
        <v>5.1515110507462092</v>
      </c>
      <c r="P49" s="11">
        <f t="shared" si="7"/>
        <v>5.3702780460338442</v>
      </c>
    </row>
    <row r="50" spans="1:48" s="6" customFormat="1" x14ac:dyDescent="0.25">
      <c r="A50" s="7"/>
      <c r="B50" s="7"/>
      <c r="C50" s="7"/>
      <c r="D50" s="60"/>
      <c r="E50" s="60"/>
      <c r="F50" s="60"/>
      <c r="O50" s="14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61"/>
      <c r="E53" s="61"/>
      <c r="F53" s="61"/>
      <c r="G53" s="11">
        <f>G4/G41</f>
        <v>4.3991493638322474</v>
      </c>
      <c r="H53" s="11">
        <f t="shared" ref="H53:P53" si="8">H4/H41</f>
        <v>3.259723122056541</v>
      </c>
      <c r="I53" s="11">
        <f t="shared" si="8"/>
        <v>3.3876983925195652</v>
      </c>
      <c r="J53" s="11">
        <f t="shared" si="8"/>
        <v>3.8698792943558882</v>
      </c>
      <c r="K53" s="11">
        <f t="shared" si="8"/>
        <v>3.9987230387893251</v>
      </c>
      <c r="L53" s="11">
        <f t="shared" si="8"/>
        <v>4.2099347907199975</v>
      </c>
      <c r="M53" s="11">
        <f t="shared" si="8"/>
        <v>3.0200052243170852</v>
      </c>
      <c r="N53" s="11">
        <f t="shared" si="8"/>
        <v>2.0176605408177806</v>
      </c>
      <c r="O53" s="11">
        <f t="shared" si="8"/>
        <v>1.9050557016263554</v>
      </c>
      <c r="P53" s="11">
        <f t="shared" si="8"/>
        <v>2.0678771024573837</v>
      </c>
    </row>
    <row r="54" spans="1:48" x14ac:dyDescent="0.25">
      <c r="A54" t="s">
        <v>0</v>
      </c>
      <c r="B54" t="s">
        <v>14</v>
      </c>
      <c r="G54" s="10">
        <f t="shared" ref="G54:P54" si="9">G6/G42</f>
        <v>1.2830552157153152</v>
      </c>
      <c r="H54" s="10">
        <f t="shared" si="9"/>
        <v>1.3130510624801777</v>
      </c>
      <c r="I54" s="10">
        <f t="shared" si="9"/>
        <v>1.2846110755977962</v>
      </c>
      <c r="J54" s="10">
        <f t="shared" si="9"/>
        <v>1.3606754176066085</v>
      </c>
      <c r="K54" s="10">
        <f t="shared" si="9"/>
        <v>1.4447475149664328</v>
      </c>
      <c r="L54" s="10">
        <f t="shared" si="9"/>
        <v>1.5171233452982869</v>
      </c>
      <c r="M54" s="10">
        <f t="shared" si="9"/>
        <v>1.7528243192399833</v>
      </c>
      <c r="N54" s="10">
        <f t="shared" si="9"/>
        <v>1.297874951597648</v>
      </c>
      <c r="O54" s="10">
        <f t="shared" si="9"/>
        <v>0.93296161346496265</v>
      </c>
      <c r="P54" s="10">
        <f t="shared" si="9"/>
        <v>0.96819684860591559</v>
      </c>
    </row>
    <row r="55" spans="1:48" x14ac:dyDescent="0.25">
      <c r="A55" t="s">
        <v>1</v>
      </c>
      <c r="B55" t="s">
        <v>14</v>
      </c>
      <c r="G55" s="10">
        <f t="shared" ref="G55:P55" si="10">G7/G43</f>
        <v>0.50665676464456955</v>
      </c>
      <c r="H55" s="10">
        <f t="shared" si="10"/>
        <v>0.58433574061536142</v>
      </c>
      <c r="I55" s="10">
        <f t="shared" si="10"/>
        <v>0.61326927279590482</v>
      </c>
      <c r="J55" s="10">
        <f t="shared" si="10"/>
        <v>0.53509025502665897</v>
      </c>
      <c r="K55" s="10">
        <f t="shared" si="10"/>
        <v>0.51225849187444461</v>
      </c>
      <c r="L55" s="10">
        <f t="shared" si="10"/>
        <v>0.46954249852653129</v>
      </c>
      <c r="M55" s="10">
        <f t="shared" si="10"/>
        <v>0.46925917852269161</v>
      </c>
      <c r="N55" s="10">
        <f t="shared" si="10"/>
        <v>0.46122476023360226</v>
      </c>
      <c r="O55" s="10">
        <f t="shared" si="10"/>
        <v>0.45739744230800244</v>
      </c>
      <c r="P55" s="10">
        <f t="shared" si="10"/>
        <v>0.51258918421446709</v>
      </c>
    </row>
    <row r="56" spans="1:48" x14ac:dyDescent="0.25">
      <c r="A56" t="s">
        <v>2</v>
      </c>
      <c r="B56" t="s">
        <v>14</v>
      </c>
      <c r="G56" s="10">
        <f t="shared" ref="G56:P56" si="11">G8/G44</f>
        <v>6.5576413872326711</v>
      </c>
      <c r="H56" s="10">
        <f t="shared" si="11"/>
        <v>5.6520183213580184</v>
      </c>
      <c r="I56" s="10">
        <f t="shared" si="11"/>
        <v>4.7669531279614867</v>
      </c>
      <c r="J56" s="10">
        <f t="shared" si="11"/>
        <v>4.084335255788142</v>
      </c>
      <c r="K56" s="10">
        <f t="shared" si="11"/>
        <v>3.7597467085147089</v>
      </c>
      <c r="L56" s="10">
        <f t="shared" si="11"/>
        <v>4.0471175891009672</v>
      </c>
      <c r="M56" s="10">
        <f t="shared" si="11"/>
        <v>4.3187573832438195</v>
      </c>
      <c r="N56" s="10">
        <f t="shared" si="11"/>
        <v>4.6810856027511845</v>
      </c>
      <c r="O56" s="10">
        <f t="shared" si="11"/>
        <v>4.4013878607840029</v>
      </c>
      <c r="P56" s="10">
        <f t="shared" si="11"/>
        <v>4.2190893911134468</v>
      </c>
    </row>
    <row r="57" spans="1:48" x14ac:dyDescent="0.25">
      <c r="A57" t="s">
        <v>3</v>
      </c>
      <c r="B57" t="s">
        <v>14</v>
      </c>
      <c r="G57" s="10">
        <f t="shared" ref="G57:P57" si="12">G9/G45</f>
        <v>5.6789456297275831E-2</v>
      </c>
      <c r="H57" s="10">
        <f t="shared" si="12"/>
        <v>5.3694189379585103E-2</v>
      </c>
      <c r="I57" s="10">
        <f t="shared" si="12"/>
        <v>5.5277525433585523E-2</v>
      </c>
      <c r="J57" s="10">
        <f t="shared" si="12"/>
        <v>5.487369135670133E-2</v>
      </c>
      <c r="K57" s="10">
        <f t="shared" si="12"/>
        <v>5.5239461366845613E-2</v>
      </c>
      <c r="L57" s="10">
        <f t="shared" si="12"/>
        <v>5.4201754600294104E-2</v>
      </c>
      <c r="M57" s="10">
        <f t="shared" si="12"/>
        <v>4.8110968392104624E-2</v>
      </c>
      <c r="N57" s="10">
        <f t="shared" si="12"/>
        <v>4.9470288605332056E-2</v>
      </c>
      <c r="O57" s="10">
        <f t="shared" si="12"/>
        <v>4.9555979857435761E-2</v>
      </c>
      <c r="P57" s="10">
        <f t="shared" si="12"/>
        <v>5.3826286731437058E-2</v>
      </c>
    </row>
    <row r="58" spans="1:48" x14ac:dyDescent="0.25">
      <c r="A58" t="s">
        <v>4</v>
      </c>
      <c r="B58" t="s">
        <v>14</v>
      </c>
      <c r="G58" s="10">
        <f t="shared" ref="G58:P58" si="13">G10/G46</f>
        <v>1.4531795533359839E-2</v>
      </c>
      <c r="H58" s="10">
        <f t="shared" si="13"/>
        <v>1.5352368660107999E-2</v>
      </c>
      <c r="I58" s="10">
        <f t="shared" si="13"/>
        <v>1.5198080207090882E-2</v>
      </c>
      <c r="J58" s="10">
        <f t="shared" si="13"/>
        <v>1.4669784118093186E-2</v>
      </c>
      <c r="K58" s="10">
        <f t="shared" si="13"/>
        <v>1.5812757854500689E-2</v>
      </c>
      <c r="L58" s="10">
        <f t="shared" si="13"/>
        <v>1.66500606929888E-2</v>
      </c>
      <c r="M58" s="10">
        <f t="shared" si="13"/>
        <v>1.5857506892418362E-2</v>
      </c>
      <c r="N58" s="10">
        <f t="shared" si="13"/>
        <v>1.451925088878351E-2</v>
      </c>
      <c r="O58" s="10">
        <f t="shared" si="13"/>
        <v>1.4620701061594047E-2</v>
      </c>
      <c r="P58" s="10">
        <f t="shared" si="13"/>
        <v>2.1389365364227596E-2</v>
      </c>
    </row>
    <row r="59" spans="1:48" x14ac:dyDescent="0.25">
      <c r="A59" t="s">
        <v>5</v>
      </c>
      <c r="B59" t="s">
        <v>14</v>
      </c>
      <c r="G59" s="10">
        <f t="shared" ref="G59:P59" si="14">G11/G47</f>
        <v>0.27031639181582495</v>
      </c>
      <c r="H59" s="10">
        <f t="shared" si="14"/>
        <v>0.27752475174804631</v>
      </c>
      <c r="I59" s="10">
        <f t="shared" si="14"/>
        <v>0.26100579434584337</v>
      </c>
      <c r="J59" s="10">
        <f t="shared" si="14"/>
        <v>0.24867948020741953</v>
      </c>
      <c r="K59" s="10">
        <f t="shared" si="14"/>
        <v>0.25308886991129981</v>
      </c>
      <c r="L59" s="10">
        <f t="shared" si="14"/>
        <v>0.24975001931954627</v>
      </c>
      <c r="M59" s="10">
        <f t="shared" si="14"/>
        <v>0.27001738714103368</v>
      </c>
      <c r="N59" s="10">
        <f t="shared" si="14"/>
        <v>0.27783971002142666</v>
      </c>
      <c r="O59" s="10">
        <f t="shared" si="14"/>
        <v>0.28482605334364125</v>
      </c>
      <c r="P59" s="10">
        <f t="shared" si="14"/>
        <v>0.27507893274794365</v>
      </c>
    </row>
    <row r="60" spans="1:48" x14ac:dyDescent="0.25">
      <c r="A60" t="s">
        <v>30</v>
      </c>
      <c r="B60" s="18" t="s">
        <v>14</v>
      </c>
      <c r="G60" s="10">
        <f>G13/G48</f>
        <v>9.0015206751894379</v>
      </c>
      <c r="H60" s="10">
        <f t="shared" ref="H60:P61" si="15">H13/H48</f>
        <v>7.5736932590213737</v>
      </c>
      <c r="I60" s="10">
        <f t="shared" si="15"/>
        <v>7.3834856288062465</v>
      </c>
      <c r="J60" s="10">
        <f t="shared" si="15"/>
        <v>5.7404405320896039</v>
      </c>
      <c r="K60" s="10">
        <f t="shared" si="15"/>
        <v>5.7169266829635603</v>
      </c>
      <c r="L60" s="10">
        <f t="shared" si="15"/>
        <v>6.0927734912978044</v>
      </c>
      <c r="M60" s="10">
        <f t="shared" si="15"/>
        <v>7.0223769056935623</v>
      </c>
      <c r="N60" s="10">
        <f t="shared" si="15"/>
        <v>6.9489068735840256</v>
      </c>
      <c r="O60" s="10">
        <f t="shared" si="15"/>
        <v>7.0412280609868425</v>
      </c>
      <c r="P60" s="10">
        <f t="shared" si="15"/>
        <v>6.6396154708733306</v>
      </c>
    </row>
    <row r="61" spans="1:48" x14ac:dyDescent="0.25">
      <c r="A61" t="s">
        <v>31</v>
      </c>
      <c r="B61" s="18" t="s">
        <v>14</v>
      </c>
      <c r="G61" s="10">
        <f>G14/G49</f>
        <v>2.3170067895526865</v>
      </c>
      <c r="H61" s="10">
        <f t="shared" si="15"/>
        <v>2.4929733011686541</v>
      </c>
      <c r="I61" s="10">
        <f t="shared" si="15"/>
        <v>0.75260460126436668</v>
      </c>
      <c r="J61" s="10">
        <f t="shared" si="15"/>
        <v>1.5286052706530084</v>
      </c>
      <c r="K61" s="10">
        <f t="shared" si="15"/>
        <v>0.878493284053667</v>
      </c>
      <c r="L61" s="10">
        <f t="shared" si="15"/>
        <v>1.2224554863980517</v>
      </c>
      <c r="M61" s="10">
        <f t="shared" si="15"/>
        <v>0.65533983339643698</v>
      </c>
      <c r="N61" s="10">
        <f t="shared" si="15"/>
        <v>1.5079380960638624</v>
      </c>
      <c r="O61" s="10">
        <f t="shared" si="15"/>
        <v>0.70007032198399222</v>
      </c>
      <c r="P61" s="10">
        <f t="shared" si="15"/>
        <v>0.82527198070743502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C65">
        <v>6.7180229999999996</v>
      </c>
      <c r="D65" s="3">
        <v>6.7861599999999997</v>
      </c>
      <c r="E65" s="3">
        <v>6.8838520000000001</v>
      </c>
      <c r="F65" s="3">
        <v>7.0017820000000004</v>
      </c>
      <c r="G65" s="10">
        <v>7.0537549999999998</v>
      </c>
      <c r="H65" s="10">
        <v>7.1442920000000001</v>
      </c>
      <c r="I65" s="10">
        <v>7.2185290000000002</v>
      </c>
      <c r="J65" s="10">
        <v>7.3042439999999997</v>
      </c>
      <c r="K65" s="10">
        <v>7.4040319999999999</v>
      </c>
      <c r="L65" s="10">
        <v>7.5083529999999996</v>
      </c>
      <c r="M65" s="10">
        <v>7.616168</v>
      </c>
      <c r="N65" s="10">
        <v>7.7328580000000002</v>
      </c>
      <c r="O65" s="10">
        <v>7.8670520000000002</v>
      </c>
      <c r="P65" s="10">
        <v>8.0012039999999995</v>
      </c>
      <c r="Q65" s="11">
        <v>8.1388160000000003</v>
      </c>
      <c r="R65" s="10">
        <v>8.2756740000000004</v>
      </c>
      <c r="S65" s="10">
        <v>8.4102800000000002</v>
      </c>
      <c r="T65" s="10">
        <v>8.5425280000000008</v>
      </c>
      <c r="U65" s="10">
        <v>8.6716940000000005</v>
      </c>
      <c r="V65" s="10">
        <v>8.7974829999999997</v>
      </c>
      <c r="W65" s="10">
        <v>8.9193890000000007</v>
      </c>
      <c r="X65" s="10">
        <v>9.0380629999999993</v>
      </c>
      <c r="Y65" s="10">
        <v>9.1523479999999999</v>
      </c>
      <c r="Z65" s="10">
        <v>9.2659479999999999</v>
      </c>
      <c r="AA65" s="10">
        <v>9.3786389999999997</v>
      </c>
      <c r="AB65" s="10">
        <v>9.4902739999999994</v>
      </c>
      <c r="AC65" s="10">
        <v>9.6007449999999999</v>
      </c>
      <c r="AD65" s="10">
        <v>9.7099019999999996</v>
      </c>
      <c r="AE65" s="10">
        <v>9.8177059999999994</v>
      </c>
      <c r="AF65" s="10">
        <v>9.9241720000000004</v>
      </c>
      <c r="AG65" s="10">
        <v>10.029351999999999</v>
      </c>
      <c r="AH65" s="10">
        <v>10.133334</v>
      </c>
      <c r="AI65" s="10">
        <v>10.236245</v>
      </c>
      <c r="AJ65" s="10">
        <v>10.338213</v>
      </c>
      <c r="AK65" s="10">
        <v>10.439335</v>
      </c>
      <c r="AL65" s="10">
        <v>10.539716</v>
      </c>
      <c r="AM65" s="10">
        <v>10.639457</v>
      </c>
      <c r="AN65" s="10">
        <v>10.738637000000001</v>
      </c>
      <c r="AO65" s="10">
        <v>10.837343000000001</v>
      </c>
      <c r="AP65" s="10">
        <v>10.935629</v>
      </c>
      <c r="AQ65" s="10">
        <v>11.033557999999999</v>
      </c>
      <c r="AR65" s="10">
        <v>11.131195</v>
      </c>
      <c r="AS65" s="10">
        <v>11.228604000000001</v>
      </c>
      <c r="AT65" s="10">
        <v>11.325872</v>
      </c>
      <c r="AU65" s="10">
        <v>11.423064</v>
      </c>
      <c r="AV65" s="10">
        <v>11.520244</v>
      </c>
    </row>
    <row r="66" spans="1:48" x14ac:dyDescent="0.25">
      <c r="A66" t="s">
        <v>17</v>
      </c>
      <c r="B66" t="s">
        <v>13</v>
      </c>
      <c r="G66" s="10">
        <f t="shared" ref="G66:P66" si="16">G12/G65</f>
        <v>2.5224423020079376</v>
      </c>
      <c r="H66" s="10">
        <f t="shared" si="16"/>
        <v>2.5335092686581118</v>
      </c>
      <c r="I66" s="10">
        <f t="shared" si="16"/>
        <v>2.556705112634444</v>
      </c>
      <c r="J66" s="10">
        <f t="shared" si="16"/>
        <v>2.4990375458432115</v>
      </c>
      <c r="K66" s="10">
        <f t="shared" si="16"/>
        <v>2.470732163232142</v>
      </c>
      <c r="L66" s="10">
        <f t="shared" si="16"/>
        <v>2.4625187441240439</v>
      </c>
      <c r="M66" s="10">
        <f t="shared" si="16"/>
        <v>2.5532564407717899</v>
      </c>
      <c r="N66" s="10">
        <f t="shared" si="16"/>
        <v>2.3846849379621351</v>
      </c>
      <c r="O66" s="10">
        <f t="shared" si="16"/>
        <v>2.4052338792218477</v>
      </c>
      <c r="P66" s="10">
        <f t="shared" si="16"/>
        <v>2.4357584183580374</v>
      </c>
    </row>
    <row r="67" spans="1:48" x14ac:dyDescent="0.25">
      <c r="A67" t="s">
        <v>18</v>
      </c>
      <c r="B67" t="s">
        <v>18</v>
      </c>
      <c r="G67" s="17">
        <f t="shared" ref="G67:P67" si="17">G20/G65</f>
        <v>21.735331039992175</v>
      </c>
      <c r="H67" s="17">
        <f t="shared" si="17"/>
        <v>20.00227174365213</v>
      </c>
      <c r="I67" s="17">
        <f t="shared" si="17"/>
        <v>20.068990510393462</v>
      </c>
      <c r="J67" s="17">
        <f t="shared" si="17"/>
        <v>19.684935223960206</v>
      </c>
      <c r="K67" s="17">
        <f t="shared" si="17"/>
        <v>18.480938494052971</v>
      </c>
      <c r="L67" s="17">
        <f t="shared" si="17"/>
        <v>18.314543815401326</v>
      </c>
      <c r="M67" s="17">
        <f t="shared" si="17"/>
        <v>17.315706533784443</v>
      </c>
      <c r="N67" s="17">
        <f t="shared" si="17"/>
        <v>16.320775578705831</v>
      </c>
      <c r="O67" s="17">
        <f t="shared" si="17"/>
        <v>16.209070437058251</v>
      </c>
      <c r="P67" s="17">
        <f t="shared" si="17"/>
        <v>16.567016663992074</v>
      </c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>
        <v>68573.72</v>
      </c>
      <c r="D70">
        <v>72029.16</v>
      </c>
      <c r="E70">
        <v>74067.820000000007</v>
      </c>
      <c r="F70">
        <v>74515.61</v>
      </c>
      <c r="G70">
        <v>71701.8</v>
      </c>
      <c r="H70">
        <v>67476.95</v>
      </c>
      <c r="I70">
        <v>69745.87</v>
      </c>
      <c r="J70">
        <v>64930</v>
      </c>
      <c r="K70">
        <v>65653.63</v>
      </c>
      <c r="L70">
        <v>60595</v>
      </c>
      <c r="M70">
        <v>62393.59</v>
      </c>
      <c r="N70">
        <v>63046.13</v>
      </c>
      <c r="O70">
        <v>65077.27</v>
      </c>
      <c r="P70">
        <v>65619.72</v>
      </c>
      <c r="Q70"/>
      <c r="R70" s="22"/>
    </row>
    <row r="71" spans="1:48" x14ac:dyDescent="0.25">
      <c r="A71" t="s">
        <v>33</v>
      </c>
      <c r="B71" t="s">
        <v>33</v>
      </c>
      <c r="C71" s="10">
        <f t="shared" ref="C71:F71" si="18">(C13*1000000000)/(C70*1000000)</f>
        <v>0.82180141313611099</v>
      </c>
      <c r="D71" s="10">
        <f t="shared" si="18"/>
        <v>0.83408497336356557</v>
      </c>
      <c r="E71" s="10">
        <f t="shared" si="18"/>
        <v>0.8380169687726734</v>
      </c>
      <c r="F71" s="10">
        <f t="shared" si="18"/>
        <v>0.83966929882208574</v>
      </c>
      <c r="G71" s="10">
        <f t="shared" ref="G71:P71" si="19">(G13*1000000000)/(G70*1000000)</f>
        <v>0.82850277119960725</v>
      </c>
      <c r="H71" s="10">
        <f t="shared" si="19"/>
        <v>0.79839248810149244</v>
      </c>
      <c r="I71" s="10">
        <f t="shared" si="19"/>
        <v>0.81153694118375752</v>
      </c>
      <c r="J71" s="10">
        <f t="shared" si="19"/>
        <v>0.7810703834899122</v>
      </c>
      <c r="K71" s="10">
        <f t="shared" si="19"/>
        <v>0.78137476937680361</v>
      </c>
      <c r="L71" s="10">
        <f t="shared" si="19"/>
        <v>0.79843237890915097</v>
      </c>
      <c r="M71" s="10">
        <f t="shared" si="19"/>
        <v>0.78198385443120033</v>
      </c>
      <c r="N71" s="10">
        <f t="shared" si="19"/>
        <v>0.76074074649784229</v>
      </c>
      <c r="O71" s="10">
        <f t="shared" si="19"/>
        <v>0.7815062002447245</v>
      </c>
      <c r="P71" s="10">
        <f t="shared" si="19"/>
        <v>0.76187554594868734</v>
      </c>
      <c r="Q71"/>
      <c r="R71" s="10"/>
    </row>
    <row r="72" spans="1:48" x14ac:dyDescent="0.25">
      <c r="A72" t="s">
        <v>34</v>
      </c>
      <c r="B72" t="s">
        <v>34</v>
      </c>
      <c r="C72" s="10">
        <f t="shared" ref="C72:F72" si="20">(C48*1000000000)/(C70*1000)</f>
        <v>0</v>
      </c>
      <c r="D72" s="10">
        <f t="shared" si="20"/>
        <v>0</v>
      </c>
      <c r="E72" s="10">
        <f t="shared" si="20"/>
        <v>0</v>
      </c>
      <c r="F72" s="10">
        <f t="shared" si="20"/>
        <v>0</v>
      </c>
      <c r="G72" s="10">
        <f>(G48*1000000000)/(G70*1000)</f>
        <v>92.040311975639753</v>
      </c>
      <c r="H72" s="10">
        <f t="shared" ref="H72:P72" si="21">(H48*1000000000)/(H70*1000)</f>
        <v>105.41653336045665</v>
      </c>
      <c r="I72" s="10">
        <f t="shared" si="21"/>
        <v>109.91244271101343</v>
      </c>
      <c r="J72" s="10">
        <f t="shared" si="21"/>
        <v>136.06453705489241</v>
      </c>
      <c r="K72" s="10">
        <f t="shared" si="21"/>
        <v>136.67741650514779</v>
      </c>
      <c r="L72" s="10">
        <f t="shared" si="21"/>
        <v>131.04580041413604</v>
      </c>
      <c r="M72" s="10">
        <f t="shared" si="21"/>
        <v>111.35600736513986</v>
      </c>
      <c r="N72" s="10">
        <f t="shared" si="21"/>
        <v>109.47631913010173</v>
      </c>
      <c r="O72" s="10">
        <f t="shared" si="21"/>
        <v>110.99004228748059</v>
      </c>
      <c r="P72" s="10">
        <f t="shared" si="21"/>
        <v>114.74693817599581</v>
      </c>
      <c r="Q72" s="23"/>
      <c r="R72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72"/>
  <sheetViews>
    <sheetView workbookViewId="0">
      <selection activeCell="C20" sqref="C20:F20"/>
    </sheetView>
  </sheetViews>
  <sheetFormatPr defaultColWidth="8.85546875" defaultRowHeight="15" x14ac:dyDescent="0.25"/>
  <cols>
    <col min="1" max="2" width="47.140625" customWidth="1"/>
    <col min="3" max="3" width="14.7109375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6" x14ac:dyDescent="0.25">
      <c r="A1" s="9"/>
      <c r="B1" s="9"/>
      <c r="C1" s="9"/>
      <c r="D1" s="59"/>
      <c r="E1" s="59"/>
      <c r="F1" s="59"/>
    </row>
    <row r="2" spans="1:16" x14ac:dyDescent="0.25">
      <c r="A2" s="2" t="s">
        <v>8</v>
      </c>
      <c r="B2" s="2"/>
      <c r="C2" s="2"/>
      <c r="D2" s="8"/>
      <c r="E2" s="8"/>
      <c r="F2" s="8"/>
    </row>
    <row r="3" spans="1:16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6" x14ac:dyDescent="0.25">
      <c r="A4" t="s">
        <v>9</v>
      </c>
      <c r="B4" s="18" t="s">
        <v>25</v>
      </c>
      <c r="C4" s="17">
        <v>9.0786724164477786</v>
      </c>
      <c r="D4" s="21">
        <v>10.693761154768893</v>
      </c>
      <c r="E4" s="21">
        <v>10.897624887082616</v>
      </c>
      <c r="F4" s="21">
        <v>9.3657760815654125</v>
      </c>
      <c r="G4" s="17">
        <v>9.9609496868081564</v>
      </c>
      <c r="H4" s="17">
        <v>8.7723369002327551</v>
      </c>
      <c r="I4" s="17">
        <v>7.5739343508967956</v>
      </c>
      <c r="J4" s="17">
        <v>6.1813335227732003</v>
      </c>
      <c r="K4" s="17">
        <v>7.273589417947302</v>
      </c>
      <c r="L4" s="17">
        <v>7.2153478441589298</v>
      </c>
      <c r="M4" s="17">
        <v>7.558351944240977</v>
      </c>
      <c r="N4" s="17">
        <v>7.9813035724021582</v>
      </c>
      <c r="O4" s="17">
        <v>8.8123995423701142</v>
      </c>
      <c r="P4" s="17">
        <v>7.3936067005082213</v>
      </c>
    </row>
    <row r="5" spans="1:16" x14ac:dyDescent="0.25">
      <c r="A5" t="s">
        <v>27</v>
      </c>
      <c r="B5" s="18" t="s">
        <v>25</v>
      </c>
      <c r="C5" s="17">
        <v>-0.30682236720620132</v>
      </c>
      <c r="D5" s="21">
        <v>-0.40073974913945015</v>
      </c>
      <c r="E5" s="21">
        <v>-7.7109064517818168E-2</v>
      </c>
      <c r="F5" s="21">
        <v>0.53833933207817475</v>
      </c>
      <c r="G5" s="17">
        <v>0.97872896110586849</v>
      </c>
      <c r="H5" s="17">
        <v>-0.29141085755373169</v>
      </c>
      <c r="I5" s="17">
        <v>-0.77237717276391771</v>
      </c>
      <c r="J5" s="17">
        <v>-0.46672787449703979</v>
      </c>
      <c r="K5" s="17">
        <v>0.13233791928187211</v>
      </c>
      <c r="L5" s="17">
        <v>-0.47082415866481625</v>
      </c>
      <c r="M5" s="17">
        <v>-0.74346680279162347</v>
      </c>
      <c r="N5" s="17">
        <v>-0.23528539111260055</v>
      </c>
      <c r="O5" s="17">
        <v>0.59636872338808078</v>
      </c>
      <c r="P5" s="17">
        <v>1.2758267577853757</v>
      </c>
    </row>
    <row r="6" spans="1:16" x14ac:dyDescent="0.25">
      <c r="A6" t="s">
        <v>0</v>
      </c>
      <c r="B6" t="s">
        <v>25</v>
      </c>
      <c r="C6" s="3">
        <f>773/1000</f>
        <v>0.77300000000000002</v>
      </c>
      <c r="D6" s="21">
        <v>1.5619910907396235</v>
      </c>
      <c r="E6" s="21">
        <v>1.7746712908480835</v>
      </c>
      <c r="F6" s="21">
        <v>1.6011016221674916</v>
      </c>
      <c r="G6" s="1">
        <v>2.42537</v>
      </c>
      <c r="H6" s="1">
        <v>2.3782399999999999</v>
      </c>
      <c r="I6" s="1">
        <v>2.0843499999999997</v>
      </c>
      <c r="J6" s="1">
        <v>2.03851</v>
      </c>
      <c r="K6" s="1">
        <v>2.4514899999999997</v>
      </c>
      <c r="L6" s="1">
        <v>2.6794799999999999</v>
      </c>
      <c r="M6" s="1">
        <v>2.9659299999999997</v>
      </c>
      <c r="N6" s="1">
        <v>3.14581</v>
      </c>
      <c r="O6" s="1">
        <v>2.5531999999999999</v>
      </c>
      <c r="P6">
        <v>2.8352399999999998</v>
      </c>
    </row>
    <row r="7" spans="1:16" x14ac:dyDescent="0.25">
      <c r="A7" t="s">
        <v>1</v>
      </c>
      <c r="B7" t="s">
        <v>25</v>
      </c>
      <c r="C7" s="12">
        <v>1.7</v>
      </c>
      <c r="D7" s="21">
        <v>1.6768018497036155</v>
      </c>
      <c r="E7" s="21">
        <v>1.7532076248597508</v>
      </c>
      <c r="F7" s="21">
        <v>2.0665653117401699</v>
      </c>
      <c r="G7" s="1">
        <v>1.56748</v>
      </c>
      <c r="H7" s="1">
        <v>1.70882</v>
      </c>
      <c r="I7" s="1">
        <v>1.69045</v>
      </c>
      <c r="J7" s="1">
        <v>1.7087399999999999</v>
      </c>
      <c r="K7" s="1">
        <v>1.4433099999999999</v>
      </c>
      <c r="L7" s="1">
        <v>1.0922000000000001</v>
      </c>
      <c r="M7" s="1">
        <v>0.18596000000000001</v>
      </c>
      <c r="N7" s="1">
        <v>0.10793999999999999</v>
      </c>
      <c r="O7" s="1">
        <v>0.11044</v>
      </c>
      <c r="P7">
        <v>0.11237</v>
      </c>
    </row>
    <row r="8" spans="1:16" x14ac:dyDescent="0.25">
      <c r="A8" t="s">
        <v>2</v>
      </c>
      <c r="B8" t="s">
        <v>25</v>
      </c>
      <c r="C8" s="12">
        <v>1.478</v>
      </c>
      <c r="D8" s="21">
        <v>1.4604270852891565</v>
      </c>
      <c r="E8" s="21">
        <v>1.4133757965393912</v>
      </c>
      <c r="F8" s="21">
        <v>1.8488023090814536</v>
      </c>
      <c r="G8" s="1">
        <v>1.9845999999999999</v>
      </c>
      <c r="H8" s="1">
        <v>2.1409699999999998</v>
      </c>
      <c r="I8" s="1">
        <v>1.9662899999999999</v>
      </c>
      <c r="J8" s="1">
        <v>2.0759600000000002</v>
      </c>
      <c r="K8" s="1">
        <v>1.98607</v>
      </c>
      <c r="L8" s="1">
        <v>2.0710300000000004</v>
      </c>
      <c r="M8" s="1">
        <v>2.0485799999999998</v>
      </c>
      <c r="N8" s="1">
        <v>2.01498</v>
      </c>
      <c r="O8" s="1">
        <v>2.0844899999999997</v>
      </c>
      <c r="P8">
        <v>2.3883100000000002</v>
      </c>
    </row>
    <row r="9" spans="1:16" x14ac:dyDescent="0.25">
      <c r="A9" t="s">
        <v>3</v>
      </c>
      <c r="B9" t="s">
        <v>25</v>
      </c>
      <c r="C9" s="3">
        <f>0.091</f>
        <v>9.0999999999999998E-2</v>
      </c>
      <c r="D9" s="21">
        <v>0.18600613899851584</v>
      </c>
      <c r="E9" s="21">
        <v>0.21829045795034405</v>
      </c>
      <c r="F9" s="21">
        <v>0.17742184942776568</v>
      </c>
      <c r="G9" s="10">
        <v>8.1640000000000004E-2</v>
      </c>
      <c r="H9" s="10">
        <v>8.3900000000000002E-2</v>
      </c>
      <c r="I9" s="10">
        <v>8.5610000000000006E-2</v>
      </c>
      <c r="J9" s="10">
        <v>9.4329999999999997E-2</v>
      </c>
      <c r="K9" s="10">
        <v>0.11774999999999999</v>
      </c>
      <c r="L9" s="10">
        <v>0.10782</v>
      </c>
      <c r="M9" s="10">
        <v>0.11114</v>
      </c>
      <c r="N9" s="10">
        <v>0.12245</v>
      </c>
      <c r="O9" s="10">
        <v>0.12225</v>
      </c>
      <c r="P9">
        <v>0.16638</v>
      </c>
    </row>
    <row r="10" spans="1:16" x14ac:dyDescent="0.25">
      <c r="A10" t="s">
        <v>4</v>
      </c>
      <c r="B10" t="s">
        <v>25</v>
      </c>
      <c r="C10" s="11">
        <v>0.21099999999999999</v>
      </c>
      <c r="D10" s="21">
        <v>0.17316804929181706</v>
      </c>
      <c r="E10" s="21">
        <v>0.21488127332626505</v>
      </c>
      <c r="F10" s="21">
        <v>0.26799723148464827</v>
      </c>
      <c r="G10" s="10">
        <v>0.21543000000000001</v>
      </c>
      <c r="H10" s="10">
        <v>0.21074000000000001</v>
      </c>
      <c r="I10" s="10">
        <v>0.22678999999999999</v>
      </c>
      <c r="J10" s="10">
        <v>0.21988999999999997</v>
      </c>
      <c r="K10" s="10">
        <v>0.23429</v>
      </c>
      <c r="L10" s="10">
        <v>0.32074000000000003</v>
      </c>
      <c r="M10" s="10">
        <v>0.26232</v>
      </c>
      <c r="N10" s="10">
        <v>0.28633999999999998</v>
      </c>
      <c r="O10" s="10">
        <v>0.29383999999999999</v>
      </c>
      <c r="P10">
        <v>0.40264999999999995</v>
      </c>
    </row>
    <row r="11" spans="1:16" x14ac:dyDescent="0.25">
      <c r="A11" t="s">
        <v>5</v>
      </c>
      <c r="B11" t="s">
        <v>25</v>
      </c>
      <c r="C11" s="11">
        <v>0.33600000000000002</v>
      </c>
      <c r="D11" s="21">
        <v>0.53830763829746375</v>
      </c>
      <c r="E11" s="21">
        <v>0.6645751255579595</v>
      </c>
      <c r="F11" s="21">
        <v>0.67799141866217849</v>
      </c>
      <c r="G11" s="10">
        <v>0.47048000000000001</v>
      </c>
      <c r="H11" s="10">
        <v>0.42788999999999999</v>
      </c>
      <c r="I11" s="10">
        <v>0.70402999999999993</v>
      </c>
      <c r="J11" s="10">
        <v>0.70460999999999996</v>
      </c>
      <c r="K11" s="10">
        <v>0.67361000000000004</v>
      </c>
      <c r="L11" s="10">
        <v>0.68203999999999998</v>
      </c>
      <c r="M11" s="10">
        <v>0.79257</v>
      </c>
      <c r="N11" s="10">
        <v>0.75944</v>
      </c>
      <c r="O11" s="10">
        <v>0.77510000000000001</v>
      </c>
      <c r="P11">
        <v>0.86426000000000003</v>
      </c>
    </row>
    <row r="12" spans="1:16" x14ac:dyDescent="0.25">
      <c r="A12" t="s">
        <v>7</v>
      </c>
      <c r="B12" t="s">
        <v>25</v>
      </c>
      <c r="C12" s="11">
        <v>0.45400000000000001</v>
      </c>
      <c r="D12" s="21">
        <v>0.46590212923439162</v>
      </c>
      <c r="E12" s="21">
        <v>0.47718042680425143</v>
      </c>
      <c r="F12" s="21">
        <v>0.49630751337737172</v>
      </c>
      <c r="G12" s="10">
        <v>0.47439999999999999</v>
      </c>
      <c r="H12" s="10">
        <v>0.47831999999999997</v>
      </c>
      <c r="I12" s="10">
        <v>0.50285000000000002</v>
      </c>
      <c r="J12" s="10">
        <v>0.46405000000000002</v>
      </c>
      <c r="K12" s="10">
        <v>0.46356000000000003</v>
      </c>
      <c r="L12" s="10">
        <v>0.46629999999999999</v>
      </c>
      <c r="M12" s="10">
        <v>0.49469999999999997</v>
      </c>
      <c r="N12" s="10">
        <v>0.53637000000000001</v>
      </c>
      <c r="O12" s="10">
        <v>0.52525999999999995</v>
      </c>
      <c r="P12">
        <v>0.59601000000000004</v>
      </c>
    </row>
    <row r="13" spans="1:16" x14ac:dyDescent="0.25">
      <c r="A13" t="s">
        <v>30</v>
      </c>
      <c r="B13" s="18" t="s">
        <v>25</v>
      </c>
      <c r="C13" s="10">
        <v>1.1707640846114382</v>
      </c>
      <c r="D13" s="11">
        <v>1.1890152581159619</v>
      </c>
      <c r="E13" s="11">
        <v>1.2075509512249651</v>
      </c>
      <c r="F13" s="11">
        <v>1.2263755993466867</v>
      </c>
      <c r="G13" s="10">
        <v>1.2454937070334451</v>
      </c>
      <c r="H13" s="10">
        <v>1.2794031737704197</v>
      </c>
      <c r="I13" s="10">
        <v>1.2554552417722002</v>
      </c>
      <c r="J13" s="10">
        <v>1.3004330804411248</v>
      </c>
      <c r="K13" s="10">
        <v>1.3644716617924979</v>
      </c>
      <c r="L13" s="10">
        <v>1.3005978985613478</v>
      </c>
      <c r="M13" s="10">
        <v>1.178786326551343</v>
      </c>
      <c r="N13" s="10">
        <v>1.1693535044076642</v>
      </c>
      <c r="O13" s="10">
        <v>1.2824989157938251</v>
      </c>
      <c r="P13" s="10">
        <v>1.5345876485593799</v>
      </c>
    </row>
    <row r="14" spans="1:16" x14ac:dyDescent="0.25">
      <c r="A14" t="s">
        <v>31</v>
      </c>
      <c r="B14" s="18" t="s">
        <v>25</v>
      </c>
      <c r="C14" s="10">
        <f>C8-C13</f>
        <v>0.30723591538856176</v>
      </c>
      <c r="D14" s="10">
        <f t="shared" ref="D14:F14" si="0">D8-D13</f>
        <v>0.27141182717319468</v>
      </c>
      <c r="E14" s="10">
        <f t="shared" si="0"/>
        <v>0.20582484531442602</v>
      </c>
      <c r="F14" s="10">
        <f t="shared" si="0"/>
        <v>0.62242670973476688</v>
      </c>
      <c r="G14" s="10">
        <f t="shared" ref="G14:P14" si="1">G8-G13</f>
        <v>0.73910629296655483</v>
      </c>
      <c r="H14" s="10">
        <f t="shared" si="1"/>
        <v>0.86156682622958014</v>
      </c>
      <c r="I14" s="10">
        <f t="shared" si="1"/>
        <v>0.71083475822779962</v>
      </c>
      <c r="J14" s="10">
        <f t="shared" si="1"/>
        <v>0.77552691955887543</v>
      </c>
      <c r="K14" s="10">
        <f t="shared" si="1"/>
        <v>0.6215983382075021</v>
      </c>
      <c r="L14" s="10">
        <f t="shared" si="1"/>
        <v>0.77043210143865259</v>
      </c>
      <c r="M14" s="10">
        <f t="shared" si="1"/>
        <v>0.86979367344865688</v>
      </c>
      <c r="N14" s="10">
        <f t="shared" si="1"/>
        <v>0.84562649559233583</v>
      </c>
      <c r="O14" s="10">
        <f t="shared" si="1"/>
        <v>0.8019910842061746</v>
      </c>
      <c r="P14" s="10">
        <f t="shared" si="1"/>
        <v>0.85372235144062025</v>
      </c>
    </row>
    <row r="15" spans="1:16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6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>
        <v>2.64886</v>
      </c>
      <c r="D17" s="11">
        <v>2.6998000000000002</v>
      </c>
      <c r="E17" s="11">
        <v>2.8666800000000001</v>
      </c>
      <c r="F17" s="11">
        <v>3.05687</v>
      </c>
      <c r="G17" s="10">
        <v>2.52373</v>
      </c>
      <c r="H17">
        <v>3.0919699999999999</v>
      </c>
      <c r="I17">
        <v>3.26735</v>
      </c>
      <c r="J17">
        <v>3.2972399999999999</v>
      </c>
      <c r="K17">
        <v>3.3069000000000002</v>
      </c>
      <c r="L17">
        <v>3.2512500000000002</v>
      </c>
      <c r="M17">
        <v>3.1778299999999997</v>
      </c>
      <c r="N17">
        <v>3.3632499999999999</v>
      </c>
      <c r="O17" s="1">
        <v>3.2929499999999998</v>
      </c>
      <c r="P17">
        <v>3.1918200000000003</v>
      </c>
      <c r="Q17" s="10"/>
    </row>
    <row r="18" spans="1:17" x14ac:dyDescent="0.25">
      <c r="A18" t="s">
        <v>19</v>
      </c>
      <c r="B18" t="s">
        <v>25</v>
      </c>
      <c r="C18">
        <v>6.0579999999999998</v>
      </c>
      <c r="D18" s="11">
        <v>7.6101999999999999</v>
      </c>
      <c r="E18" s="11">
        <v>8.0420599999999993</v>
      </c>
      <c r="F18" s="11">
        <v>6.9308399999999999</v>
      </c>
      <c r="G18">
        <v>8.4651399999999999</v>
      </c>
      <c r="H18">
        <v>5.3764599999999998</v>
      </c>
      <c r="I18">
        <v>3.5044</v>
      </c>
      <c r="J18">
        <v>2.3611</v>
      </c>
      <c r="K18">
        <v>4.1364200000000002</v>
      </c>
      <c r="L18">
        <v>3.4768000000000003</v>
      </c>
      <c r="M18">
        <v>3.66947</v>
      </c>
      <c r="N18">
        <v>4.4439500000000001</v>
      </c>
      <c r="O18">
        <v>6.1629199999999997</v>
      </c>
      <c r="P18" s="10">
        <v>5.5067500000000003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13.74986</v>
      </c>
      <c r="D20" s="10">
        <f t="shared" ref="D20:F20" si="2">SUM(D6:D12,D17,D18)</f>
        <v>16.372603981554583</v>
      </c>
      <c r="E20" s="10">
        <f t="shared" si="2"/>
        <v>17.424921995886045</v>
      </c>
      <c r="F20" s="10">
        <f t="shared" si="2"/>
        <v>17.123897255941078</v>
      </c>
      <c r="G20" s="10">
        <f>SUM(G6:G12,G17,G18)</f>
        <v>18.208269999999999</v>
      </c>
      <c r="H20" s="10">
        <f t="shared" ref="H20:P20" si="3">SUM(H6:H12,H17,H18)</f>
        <v>15.897309999999999</v>
      </c>
      <c r="I20" s="10">
        <f t="shared" si="3"/>
        <v>14.032120000000001</v>
      </c>
      <c r="J20" s="10">
        <f t="shared" si="3"/>
        <v>12.964430000000002</v>
      </c>
      <c r="K20" s="10">
        <f t="shared" si="3"/>
        <v>14.813400000000001</v>
      </c>
      <c r="L20" s="10">
        <f t="shared" si="3"/>
        <v>14.147660000000002</v>
      </c>
      <c r="M20" s="10">
        <f t="shared" si="3"/>
        <v>13.708499999999999</v>
      </c>
      <c r="N20" s="10">
        <f t="shared" si="3"/>
        <v>14.780529999999999</v>
      </c>
      <c r="O20" s="10">
        <f t="shared" si="3"/>
        <v>15.920450000000001</v>
      </c>
      <c r="P20" s="10">
        <f t="shared" si="3"/>
        <v>16.063789999999997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387.5</v>
      </c>
      <c r="H26">
        <v>410.5</v>
      </c>
      <c r="I26">
        <v>400</v>
      </c>
      <c r="J26">
        <v>381.5</v>
      </c>
      <c r="K26">
        <v>416</v>
      </c>
      <c r="L26">
        <v>533.5</v>
      </c>
      <c r="M26">
        <v>623.5</v>
      </c>
      <c r="N26">
        <v>679.5</v>
      </c>
      <c r="O26">
        <v>712.5</v>
      </c>
      <c r="P26">
        <v>706</v>
      </c>
    </row>
    <row r="27" spans="1:17" x14ac:dyDescent="0.25">
      <c r="A27" t="s">
        <v>0</v>
      </c>
      <c r="B27" t="s">
        <v>10</v>
      </c>
      <c r="G27">
        <v>4392.5</v>
      </c>
      <c r="H27">
        <v>4082</v>
      </c>
      <c r="I27">
        <v>4476</v>
      </c>
      <c r="J27">
        <v>4567.5</v>
      </c>
      <c r="K27">
        <v>4692.5</v>
      </c>
      <c r="L27">
        <v>4266</v>
      </c>
      <c r="M27">
        <v>3321</v>
      </c>
      <c r="N27">
        <v>2922</v>
      </c>
      <c r="O27">
        <v>3078.5</v>
      </c>
      <c r="P27">
        <v>4244.5</v>
      </c>
    </row>
    <row r="28" spans="1:17" x14ac:dyDescent="0.25">
      <c r="A28" t="s">
        <v>1</v>
      </c>
      <c r="B28" t="s">
        <v>10</v>
      </c>
      <c r="G28">
        <v>1028.5</v>
      </c>
      <c r="H28">
        <v>1133</v>
      </c>
      <c r="I28">
        <v>1214</v>
      </c>
      <c r="J28">
        <v>1248</v>
      </c>
      <c r="K28">
        <v>1233.5</v>
      </c>
      <c r="L28">
        <v>1159.5</v>
      </c>
      <c r="M28">
        <v>1063.5</v>
      </c>
      <c r="N28">
        <v>967</v>
      </c>
      <c r="O28">
        <v>913</v>
      </c>
      <c r="P28">
        <v>944.5</v>
      </c>
    </row>
    <row r="29" spans="1:17" x14ac:dyDescent="0.25">
      <c r="A29" t="s">
        <v>2</v>
      </c>
      <c r="B29" t="s">
        <v>10</v>
      </c>
      <c r="G29">
        <v>245.5</v>
      </c>
      <c r="H29">
        <v>265.5</v>
      </c>
      <c r="I29">
        <v>284.5</v>
      </c>
      <c r="J29">
        <v>304.5</v>
      </c>
      <c r="K29">
        <v>329</v>
      </c>
      <c r="L29">
        <v>362.5</v>
      </c>
      <c r="M29">
        <v>391</v>
      </c>
      <c r="N29">
        <v>410</v>
      </c>
      <c r="O29">
        <v>439</v>
      </c>
      <c r="P29">
        <v>447.5</v>
      </c>
    </row>
    <row r="30" spans="1:17" x14ac:dyDescent="0.25">
      <c r="A30" t="s">
        <v>3</v>
      </c>
      <c r="B30" t="s">
        <v>10</v>
      </c>
      <c r="G30">
        <v>1463</v>
      </c>
      <c r="H30">
        <v>1353.5</v>
      </c>
      <c r="I30">
        <v>1397.5</v>
      </c>
      <c r="J30">
        <v>2173.5</v>
      </c>
      <c r="K30">
        <v>2743.5</v>
      </c>
      <c r="L30">
        <v>2344.5</v>
      </c>
      <c r="M30">
        <v>2352</v>
      </c>
      <c r="N30">
        <v>2757.5</v>
      </c>
      <c r="O30">
        <v>2969</v>
      </c>
      <c r="P30">
        <v>2380</v>
      </c>
    </row>
    <row r="31" spans="1:17" x14ac:dyDescent="0.25">
      <c r="A31" t="s">
        <v>4</v>
      </c>
      <c r="B31" t="s">
        <v>10</v>
      </c>
      <c r="G31">
        <v>7251.5</v>
      </c>
      <c r="H31">
        <v>7853</v>
      </c>
      <c r="I31">
        <v>8546</v>
      </c>
      <c r="J31">
        <v>9172.5</v>
      </c>
      <c r="K31">
        <v>9693.5</v>
      </c>
      <c r="L31">
        <v>10105.5</v>
      </c>
      <c r="M31">
        <v>10443</v>
      </c>
      <c r="N31">
        <v>10883.5</v>
      </c>
      <c r="O31">
        <v>11368</v>
      </c>
      <c r="P31">
        <v>11619</v>
      </c>
    </row>
    <row r="32" spans="1:17" x14ac:dyDescent="0.25">
      <c r="A32" t="s">
        <v>5</v>
      </c>
      <c r="B32" t="s">
        <v>10</v>
      </c>
      <c r="G32">
        <v>393.5</v>
      </c>
      <c r="H32">
        <v>441</v>
      </c>
      <c r="I32">
        <v>517</v>
      </c>
      <c r="J32">
        <v>586.5</v>
      </c>
      <c r="K32">
        <v>667.5</v>
      </c>
      <c r="L32">
        <v>768</v>
      </c>
      <c r="M32">
        <v>829</v>
      </c>
      <c r="N32">
        <v>871.5</v>
      </c>
      <c r="O32">
        <v>900.5</v>
      </c>
      <c r="P32">
        <v>884.5</v>
      </c>
    </row>
    <row r="33" spans="1:18" x14ac:dyDescent="0.25">
      <c r="A33" t="s">
        <v>30</v>
      </c>
      <c r="B33" s="18" t="s">
        <v>10</v>
      </c>
      <c r="G33">
        <f>G22*G29</f>
        <v>155.74442832221985</v>
      </c>
      <c r="H33">
        <f t="shared" ref="H33:P33" si="4">H22*H29</f>
        <v>165.0802366235414</v>
      </c>
      <c r="I33">
        <f t="shared" si="4"/>
        <v>172.23686431736652</v>
      </c>
      <c r="J33">
        <f t="shared" si="4"/>
        <v>184.76975763962065</v>
      </c>
      <c r="K33">
        <f t="shared" si="4"/>
        <v>195.91721090162233</v>
      </c>
      <c r="L33">
        <f t="shared" si="4"/>
        <v>210.24089416741953</v>
      </c>
      <c r="M33">
        <f t="shared" si="4"/>
        <v>224.97061752988049</v>
      </c>
      <c r="N33">
        <f t="shared" si="4"/>
        <v>239.11007964555094</v>
      </c>
      <c r="O33">
        <f t="shared" si="4"/>
        <v>256.24317615362105</v>
      </c>
      <c r="P33">
        <f t="shared" si="4"/>
        <v>261.20460439349756</v>
      </c>
    </row>
    <row r="34" spans="1:18" x14ac:dyDescent="0.25">
      <c r="A34" t="s">
        <v>31</v>
      </c>
      <c r="B34" s="18" t="s">
        <v>10</v>
      </c>
      <c r="G34">
        <f>G23*G29</f>
        <v>89.755571677780125</v>
      </c>
      <c r="H34">
        <f t="shared" ref="H34:P34" si="5">H23*H29</f>
        <v>100.41976337645862</v>
      </c>
      <c r="I34">
        <f t="shared" si="5"/>
        <v>112.26313568263346</v>
      </c>
      <c r="J34">
        <f t="shared" si="5"/>
        <v>119.73024236037935</v>
      </c>
      <c r="K34">
        <f t="shared" si="5"/>
        <v>133.08278909837767</v>
      </c>
      <c r="L34">
        <f t="shared" si="5"/>
        <v>152.2591058325805</v>
      </c>
      <c r="M34">
        <f t="shared" si="5"/>
        <v>166.02938247011951</v>
      </c>
      <c r="N34">
        <f t="shared" si="5"/>
        <v>170.88992035444909</v>
      </c>
      <c r="O34">
        <f t="shared" si="5"/>
        <v>182.75682384637895</v>
      </c>
      <c r="P34">
        <f t="shared" si="5"/>
        <v>186.29539560650247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60"/>
      <c r="E37" s="60"/>
      <c r="F37" s="60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60"/>
      <c r="E38" s="60"/>
      <c r="F38" s="60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0.47662500000000002</v>
      </c>
      <c r="H41" s="11">
        <f t="shared" ref="H41:P41" si="6">H26*H$37/1000</f>
        <v>0.49259999999999998</v>
      </c>
      <c r="I41" s="11">
        <f t="shared" si="6"/>
        <v>0.46399999999999997</v>
      </c>
      <c r="J41" s="11">
        <f t="shared" si="6"/>
        <v>0.43490999999999996</v>
      </c>
      <c r="K41" s="11">
        <f t="shared" si="6"/>
        <v>0.46176000000000006</v>
      </c>
      <c r="L41" s="11">
        <f t="shared" si="6"/>
        <v>0.581515</v>
      </c>
      <c r="M41" s="11">
        <f t="shared" si="6"/>
        <v>0.6671450000000001</v>
      </c>
      <c r="N41" s="11">
        <f t="shared" si="6"/>
        <v>0.72026999999999997</v>
      </c>
      <c r="O41" s="11">
        <f t="shared" si="6"/>
        <v>0.74099999999999999</v>
      </c>
      <c r="P41" s="11">
        <f t="shared" si="6"/>
        <v>0.72011999999999998</v>
      </c>
    </row>
    <row r="42" spans="1:18" x14ac:dyDescent="0.25">
      <c r="A42" t="s">
        <v>0</v>
      </c>
      <c r="B42" t="s">
        <v>15</v>
      </c>
      <c r="G42" s="11">
        <f t="shared" ref="G42:P49" si="7">G27*G$37/1000</f>
        <v>5.4027749999999992</v>
      </c>
      <c r="H42" s="11">
        <f t="shared" si="7"/>
        <v>4.8983999999999996</v>
      </c>
      <c r="I42" s="11">
        <f t="shared" si="7"/>
        <v>5.1921599999999994</v>
      </c>
      <c r="J42" s="11">
        <f t="shared" si="7"/>
        <v>5.20695</v>
      </c>
      <c r="K42" s="11">
        <f t="shared" si="7"/>
        <v>5.2086750000000004</v>
      </c>
      <c r="L42" s="11">
        <f t="shared" si="7"/>
        <v>4.6499400000000009</v>
      </c>
      <c r="M42" s="11">
        <f t="shared" si="7"/>
        <v>3.5534700000000004</v>
      </c>
      <c r="N42" s="11">
        <f t="shared" si="7"/>
        <v>3.0973200000000003</v>
      </c>
      <c r="O42" s="11">
        <f t="shared" si="7"/>
        <v>3.2016400000000003</v>
      </c>
      <c r="P42" s="11">
        <f t="shared" si="7"/>
        <v>4.3293900000000001</v>
      </c>
    </row>
    <row r="43" spans="1:18" x14ac:dyDescent="0.25">
      <c r="A43" t="s">
        <v>1</v>
      </c>
      <c r="B43" t="s">
        <v>15</v>
      </c>
      <c r="G43" s="11">
        <f t="shared" si="7"/>
        <v>1.265055</v>
      </c>
      <c r="H43" s="11">
        <f t="shared" si="7"/>
        <v>1.3595999999999999</v>
      </c>
      <c r="I43" s="11">
        <f t="shared" si="7"/>
        <v>1.4082399999999999</v>
      </c>
      <c r="J43" s="11">
        <f t="shared" si="7"/>
        <v>1.4227199999999998</v>
      </c>
      <c r="K43" s="11">
        <f t="shared" si="7"/>
        <v>1.3691850000000001</v>
      </c>
      <c r="L43" s="11">
        <f t="shared" si="7"/>
        <v>1.263855</v>
      </c>
      <c r="M43" s="11">
        <f t="shared" si="7"/>
        <v>1.1379450000000002</v>
      </c>
      <c r="N43" s="11">
        <f t="shared" si="7"/>
        <v>1.02502</v>
      </c>
      <c r="O43" s="11">
        <f t="shared" si="7"/>
        <v>0.94952000000000003</v>
      </c>
      <c r="P43" s="11">
        <f t="shared" si="7"/>
        <v>0.96338999999999997</v>
      </c>
    </row>
    <row r="44" spans="1:18" x14ac:dyDescent="0.25">
      <c r="A44" t="s">
        <v>2</v>
      </c>
      <c r="B44" t="s">
        <v>15</v>
      </c>
      <c r="G44" s="11">
        <f t="shared" si="7"/>
        <v>0.30196499999999998</v>
      </c>
      <c r="H44" s="11">
        <f t="shared" si="7"/>
        <v>0.31859999999999994</v>
      </c>
      <c r="I44" s="11">
        <f t="shared" si="7"/>
        <v>0.33001999999999998</v>
      </c>
      <c r="J44" s="11">
        <f t="shared" si="7"/>
        <v>0.34712999999999999</v>
      </c>
      <c r="K44" s="11">
        <f t="shared" si="7"/>
        <v>0.36519000000000007</v>
      </c>
      <c r="L44" s="11">
        <f t="shared" si="7"/>
        <v>0.39512500000000006</v>
      </c>
      <c r="M44" s="11">
        <f t="shared" si="7"/>
        <v>0.41837000000000002</v>
      </c>
      <c r="N44" s="11">
        <f t="shared" si="7"/>
        <v>0.43460000000000004</v>
      </c>
      <c r="O44" s="11">
        <f t="shared" si="7"/>
        <v>0.45656000000000002</v>
      </c>
      <c r="P44" s="11">
        <f t="shared" si="7"/>
        <v>0.45644999999999997</v>
      </c>
    </row>
    <row r="45" spans="1:18" x14ac:dyDescent="0.25">
      <c r="A45" t="s">
        <v>3</v>
      </c>
      <c r="B45" t="s">
        <v>15</v>
      </c>
      <c r="G45" s="11">
        <f t="shared" si="7"/>
        <v>1.79949</v>
      </c>
      <c r="H45" s="11">
        <f t="shared" si="7"/>
        <v>1.6242000000000001</v>
      </c>
      <c r="I45" s="11">
        <f t="shared" si="7"/>
        <v>1.6211</v>
      </c>
      <c r="J45" s="11">
        <f t="shared" si="7"/>
        <v>2.4777900000000002</v>
      </c>
      <c r="K45" s="11">
        <f t="shared" si="7"/>
        <v>3.0452850000000002</v>
      </c>
      <c r="L45" s="11">
        <f t="shared" si="7"/>
        <v>2.5555050000000001</v>
      </c>
      <c r="M45" s="11">
        <f t="shared" si="7"/>
        <v>2.5166400000000002</v>
      </c>
      <c r="N45" s="11">
        <f t="shared" si="7"/>
        <v>2.9229500000000002</v>
      </c>
      <c r="O45" s="11">
        <f t="shared" si="7"/>
        <v>3.0877600000000003</v>
      </c>
      <c r="P45" s="11">
        <f t="shared" si="7"/>
        <v>2.4276</v>
      </c>
    </row>
    <row r="46" spans="1:18" x14ac:dyDescent="0.25">
      <c r="A46" t="s">
        <v>4</v>
      </c>
      <c r="B46" t="s">
        <v>15</v>
      </c>
      <c r="G46" s="11">
        <f t="shared" si="7"/>
        <v>8.9193449999999999</v>
      </c>
      <c r="H46" s="11">
        <f t="shared" si="7"/>
        <v>9.4236000000000004</v>
      </c>
      <c r="I46" s="11">
        <f t="shared" si="7"/>
        <v>9.9133599999999991</v>
      </c>
      <c r="J46" s="11">
        <f t="shared" si="7"/>
        <v>10.45665</v>
      </c>
      <c r="K46" s="11">
        <f t="shared" si="7"/>
        <v>10.759785000000001</v>
      </c>
      <c r="L46" s="11">
        <f t="shared" si="7"/>
        <v>11.014995000000001</v>
      </c>
      <c r="M46" s="11">
        <f t="shared" si="7"/>
        <v>11.174010000000001</v>
      </c>
      <c r="N46" s="11">
        <f t="shared" si="7"/>
        <v>11.53651</v>
      </c>
      <c r="O46" s="11">
        <f t="shared" si="7"/>
        <v>11.82272</v>
      </c>
      <c r="P46" s="11">
        <f t="shared" si="7"/>
        <v>11.851380000000001</v>
      </c>
    </row>
    <row r="47" spans="1:18" x14ac:dyDescent="0.25">
      <c r="A47" t="s">
        <v>5</v>
      </c>
      <c r="B47" t="s">
        <v>15</v>
      </c>
      <c r="G47" s="11">
        <f t="shared" si="7"/>
        <v>0.48400500000000002</v>
      </c>
      <c r="H47" s="11">
        <f t="shared" si="7"/>
        <v>0.52919999999999989</v>
      </c>
      <c r="I47" s="11">
        <f t="shared" si="7"/>
        <v>0.59971999999999992</v>
      </c>
      <c r="J47" s="11">
        <f t="shared" si="7"/>
        <v>0.66860999999999993</v>
      </c>
      <c r="K47" s="11">
        <f t="shared" si="7"/>
        <v>0.74092500000000006</v>
      </c>
      <c r="L47" s="11">
        <f t="shared" si="7"/>
        <v>0.83712000000000009</v>
      </c>
      <c r="M47" s="11">
        <f t="shared" si="7"/>
        <v>0.8870300000000001</v>
      </c>
      <c r="N47" s="11">
        <f t="shared" si="7"/>
        <v>0.92379000000000011</v>
      </c>
      <c r="O47" s="11">
        <f t="shared" si="7"/>
        <v>0.93652000000000002</v>
      </c>
      <c r="P47" s="11">
        <f t="shared" si="7"/>
        <v>0.90219000000000005</v>
      </c>
    </row>
    <row r="48" spans="1:18" x14ac:dyDescent="0.25">
      <c r="A48" t="s">
        <v>30</v>
      </c>
      <c r="B48" t="s">
        <v>15</v>
      </c>
      <c r="G48" s="11">
        <f t="shared" si="7"/>
        <v>0.19156564683633043</v>
      </c>
      <c r="H48" s="11">
        <f t="shared" si="7"/>
        <v>0.19809628394824966</v>
      </c>
      <c r="I48" s="11">
        <f t="shared" si="7"/>
        <v>0.19979476260814516</v>
      </c>
      <c r="J48" s="11">
        <f t="shared" si="7"/>
        <v>0.21063752370916752</v>
      </c>
      <c r="K48" s="11">
        <f t="shared" si="7"/>
        <v>0.21746810410080081</v>
      </c>
      <c r="L48" s="11">
        <f t="shared" si="7"/>
        <v>0.22916257464248729</v>
      </c>
      <c r="M48" s="11">
        <f t="shared" si="7"/>
        <v>0.24071856075697212</v>
      </c>
      <c r="N48" s="11">
        <f t="shared" si="7"/>
        <v>0.25345668442428404</v>
      </c>
      <c r="O48" s="11">
        <f t="shared" si="7"/>
        <v>0.26649290319976593</v>
      </c>
      <c r="P48" s="11">
        <f t="shared" si="7"/>
        <v>0.26642869648136752</v>
      </c>
    </row>
    <row r="49" spans="1:48" x14ac:dyDescent="0.25">
      <c r="A49" t="s">
        <v>31</v>
      </c>
      <c r="B49" t="s">
        <v>15</v>
      </c>
      <c r="G49" s="11">
        <f t="shared" si="7"/>
        <v>0.11039935316366956</v>
      </c>
      <c r="H49" s="11">
        <f t="shared" si="7"/>
        <v>0.12050371605175034</v>
      </c>
      <c r="I49" s="11">
        <f t="shared" si="7"/>
        <v>0.13022523739185482</v>
      </c>
      <c r="J49" s="11">
        <f t="shared" si="7"/>
        <v>0.13649247629083244</v>
      </c>
      <c r="K49" s="11">
        <f t="shared" si="7"/>
        <v>0.14772189589919923</v>
      </c>
      <c r="L49" s="11">
        <f t="shared" si="7"/>
        <v>0.16596242535751277</v>
      </c>
      <c r="M49" s="11">
        <f t="shared" si="7"/>
        <v>0.17765143924302787</v>
      </c>
      <c r="N49" s="11">
        <f t="shared" si="7"/>
        <v>0.18114331557571603</v>
      </c>
      <c r="O49" s="11">
        <f t="shared" si="7"/>
        <v>0.19006709680023412</v>
      </c>
      <c r="P49" s="11">
        <f t="shared" si="7"/>
        <v>0.19002130351863253</v>
      </c>
    </row>
    <row r="50" spans="1:48" s="6" customFormat="1" x14ac:dyDescent="0.25">
      <c r="A50" s="7"/>
      <c r="B50" s="7"/>
      <c r="C50" s="7"/>
      <c r="D50" s="60"/>
      <c r="E50" s="60"/>
      <c r="F50" s="60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61"/>
      <c r="E53" s="61"/>
      <c r="F53" s="61"/>
      <c r="G53" s="11">
        <f>G4/G41</f>
        <v>20.898924074079531</v>
      </c>
      <c r="H53" s="11">
        <f t="shared" ref="H53:P53" si="8">H4/H41</f>
        <v>17.808235688657643</v>
      </c>
      <c r="I53" s="11">
        <f t="shared" si="8"/>
        <v>16.323134376932749</v>
      </c>
      <c r="J53" s="11">
        <f t="shared" si="8"/>
        <v>14.21290272188085</v>
      </c>
      <c r="K53" s="11">
        <f t="shared" si="8"/>
        <v>15.75188283512496</v>
      </c>
      <c r="L53" s="11">
        <f t="shared" si="8"/>
        <v>12.407844757502266</v>
      </c>
      <c r="M53" s="11">
        <f t="shared" si="8"/>
        <v>11.329399072526925</v>
      </c>
      <c r="N53" s="11">
        <f t="shared" si="8"/>
        <v>11.080988479878599</v>
      </c>
      <c r="O53" s="11">
        <f t="shared" si="8"/>
        <v>11.892576980256564</v>
      </c>
      <c r="P53" s="11">
        <f t="shared" si="8"/>
        <v>10.267186997317422</v>
      </c>
    </row>
    <row r="54" spans="1:48" x14ac:dyDescent="0.25">
      <c r="A54" t="s">
        <v>0</v>
      </c>
      <c r="B54" t="s">
        <v>14</v>
      </c>
      <c r="G54" s="10">
        <f t="shared" ref="G54:P54" si="9">G6/G42</f>
        <v>0.44891190175419121</v>
      </c>
      <c r="H54" s="10">
        <f t="shared" si="9"/>
        <v>0.48551363710599382</v>
      </c>
      <c r="I54" s="10">
        <f t="shared" si="9"/>
        <v>0.40144178915903977</v>
      </c>
      <c r="J54" s="10">
        <f t="shared" si="9"/>
        <v>0.39149790184272942</v>
      </c>
      <c r="K54" s="10">
        <f t="shared" si="9"/>
        <v>0.47065520501855068</v>
      </c>
      <c r="L54" s="10">
        <f t="shared" si="9"/>
        <v>0.57623969341539882</v>
      </c>
      <c r="M54" s="10">
        <f t="shared" si="9"/>
        <v>0.83465739122604088</v>
      </c>
      <c r="N54" s="10">
        <f t="shared" si="9"/>
        <v>1.0156554698900984</v>
      </c>
      <c r="O54" s="10">
        <f t="shared" si="9"/>
        <v>0.79746629852200734</v>
      </c>
      <c r="P54" s="10">
        <f t="shared" si="9"/>
        <v>0.65488209655401797</v>
      </c>
    </row>
    <row r="55" spans="1:48" x14ac:dyDescent="0.25">
      <c r="A55" t="s">
        <v>1</v>
      </c>
      <c r="B55" t="s">
        <v>14</v>
      </c>
      <c r="G55" s="10">
        <f t="shared" ref="G55:P55" si="10">G7/G43</f>
        <v>1.2390607522993071</v>
      </c>
      <c r="H55" s="10">
        <f t="shared" si="10"/>
        <v>1.2568549573403942</v>
      </c>
      <c r="I55" s="10">
        <f t="shared" si="10"/>
        <v>1.2003990797023236</v>
      </c>
      <c r="J55" s="10">
        <f t="shared" si="10"/>
        <v>1.2010374493927127</v>
      </c>
      <c r="K55" s="10">
        <f t="shared" si="10"/>
        <v>1.0541380456256824</v>
      </c>
      <c r="L55" s="10">
        <f t="shared" si="10"/>
        <v>0.86418141321591491</v>
      </c>
      <c r="M55" s="10">
        <f t="shared" si="10"/>
        <v>0.16341738836235492</v>
      </c>
      <c r="N55" s="10">
        <f t="shared" si="10"/>
        <v>0.10530526233634464</v>
      </c>
      <c r="O55" s="10">
        <f t="shared" si="10"/>
        <v>0.11631139944392956</v>
      </c>
      <c r="P55" s="10">
        <f t="shared" si="10"/>
        <v>0.11664019763543321</v>
      </c>
    </row>
    <row r="56" spans="1:48" x14ac:dyDescent="0.25">
      <c r="A56" t="s">
        <v>2</v>
      </c>
      <c r="B56" t="s">
        <v>14</v>
      </c>
      <c r="G56" s="10">
        <f t="shared" ref="G56:P56" si="11">G8/G44</f>
        <v>6.5722848674515255</v>
      </c>
      <c r="H56" s="10">
        <f t="shared" si="11"/>
        <v>6.7199309478970504</v>
      </c>
      <c r="I56" s="10">
        <f t="shared" si="11"/>
        <v>5.9580934488818862</v>
      </c>
      <c r="J56" s="10">
        <f t="shared" si="11"/>
        <v>5.9803531818050883</v>
      </c>
      <c r="K56" s="10">
        <f t="shared" si="11"/>
        <v>5.4384566937758416</v>
      </c>
      <c r="L56" s="10">
        <f t="shared" si="11"/>
        <v>5.24145523568491</v>
      </c>
      <c r="M56" s="10">
        <f t="shared" si="11"/>
        <v>4.8965748022085709</v>
      </c>
      <c r="N56" s="10">
        <f t="shared" si="11"/>
        <v>4.6364012885411867</v>
      </c>
      <c r="O56" s="10">
        <f t="shared" si="11"/>
        <v>4.5656430699141399</v>
      </c>
      <c r="P56" s="10">
        <f t="shared" si="11"/>
        <v>5.2323584182276273</v>
      </c>
    </row>
    <row r="57" spans="1:48" x14ac:dyDescent="0.25">
      <c r="A57" t="s">
        <v>3</v>
      </c>
      <c r="B57" t="s">
        <v>14</v>
      </c>
      <c r="G57" s="10">
        <f t="shared" ref="G57:P57" si="12">G9/G45</f>
        <v>4.5368409938371428E-2</v>
      </c>
      <c r="H57" s="10">
        <f t="shared" si="12"/>
        <v>5.1656199975372491E-2</v>
      </c>
      <c r="I57" s="10">
        <f t="shared" si="12"/>
        <v>5.2809820492258346E-2</v>
      </c>
      <c r="J57" s="10">
        <f t="shared" si="12"/>
        <v>3.8070215797141801E-2</v>
      </c>
      <c r="K57" s="10">
        <f t="shared" si="12"/>
        <v>3.8666331722646642E-2</v>
      </c>
      <c r="L57" s="10">
        <f t="shared" si="12"/>
        <v>4.2191269435982316E-2</v>
      </c>
      <c r="M57" s="10">
        <f t="shared" si="12"/>
        <v>4.4162057346303005E-2</v>
      </c>
      <c r="N57" s="10">
        <f t="shared" si="12"/>
        <v>4.189260849484254E-2</v>
      </c>
      <c r="O57" s="10">
        <f t="shared" si="12"/>
        <v>3.9591807653444562E-2</v>
      </c>
      <c r="P57" s="10">
        <f t="shared" si="12"/>
        <v>6.8536826495304001E-2</v>
      </c>
    </row>
    <row r="58" spans="1:48" x14ac:dyDescent="0.25">
      <c r="A58" t="s">
        <v>4</v>
      </c>
      <c r="B58" t="s">
        <v>14</v>
      </c>
      <c r="G58" s="10">
        <f t="shared" ref="G58:P58" si="13">G10/G46</f>
        <v>2.4153118866912314E-2</v>
      </c>
      <c r="H58" s="10">
        <f t="shared" si="13"/>
        <v>2.236300352306974E-2</v>
      </c>
      <c r="I58" s="10">
        <f t="shared" si="13"/>
        <v>2.2877208131249143E-2</v>
      </c>
      <c r="J58" s="10">
        <f t="shared" si="13"/>
        <v>2.1028723348299885E-2</v>
      </c>
      <c r="K58" s="10">
        <f t="shared" si="13"/>
        <v>2.1774598656014034E-2</v>
      </c>
      <c r="L58" s="10">
        <f t="shared" si="13"/>
        <v>2.9118488024733557E-2</v>
      </c>
      <c r="M58" s="10">
        <f t="shared" si="13"/>
        <v>2.3475905247981699E-2</v>
      </c>
      <c r="N58" s="10">
        <f t="shared" si="13"/>
        <v>2.4820331278696935E-2</v>
      </c>
      <c r="O58" s="10">
        <f t="shared" si="13"/>
        <v>2.4853840740540246E-2</v>
      </c>
      <c r="P58" s="10">
        <f t="shared" si="13"/>
        <v>3.3974946377552648E-2</v>
      </c>
    </row>
    <row r="59" spans="1:48" x14ac:dyDescent="0.25">
      <c r="A59" t="s">
        <v>5</v>
      </c>
      <c r="B59" t="s">
        <v>14</v>
      </c>
      <c r="G59" s="10">
        <f t="shared" ref="G59:P59" si="14">G11/G47</f>
        <v>0.97205607380089043</v>
      </c>
      <c r="H59" s="10">
        <f t="shared" si="14"/>
        <v>0.80856009070294799</v>
      </c>
      <c r="I59" s="10">
        <f t="shared" si="14"/>
        <v>1.1739311678783433</v>
      </c>
      <c r="J59" s="10">
        <f t="shared" si="14"/>
        <v>1.0538430475164895</v>
      </c>
      <c r="K59" s="10">
        <f t="shared" si="14"/>
        <v>0.90914734959678778</v>
      </c>
      <c r="L59" s="10">
        <f t="shared" si="14"/>
        <v>0.81474579510703349</v>
      </c>
      <c r="M59" s="10">
        <f t="shared" si="14"/>
        <v>0.89350980237421496</v>
      </c>
      <c r="N59" s="10">
        <f t="shared" si="14"/>
        <v>0.82209160090496747</v>
      </c>
      <c r="O59" s="10">
        <f t="shared" si="14"/>
        <v>0.82763849143638146</v>
      </c>
      <c r="P59" s="10">
        <f t="shared" si="14"/>
        <v>0.95795785810084344</v>
      </c>
    </row>
    <row r="60" spans="1:48" x14ac:dyDescent="0.25">
      <c r="A60" t="s">
        <v>30</v>
      </c>
      <c r="B60" s="18" t="s">
        <v>14</v>
      </c>
      <c r="G60" s="10">
        <f>G13/G48</f>
        <v>6.5016547987728099</v>
      </c>
      <c r="H60" s="10">
        <f t="shared" ref="H60:P61" si="15">H13/H48</f>
        <v>6.4584915389157365</v>
      </c>
      <c r="I60" s="10">
        <f t="shared" si="15"/>
        <v>6.2837244849831633</v>
      </c>
      <c r="J60" s="10">
        <f t="shared" si="15"/>
        <v>6.1737959008512897</v>
      </c>
      <c r="K60" s="10">
        <f t="shared" si="15"/>
        <v>6.2743530479303669</v>
      </c>
      <c r="L60" s="10">
        <f t="shared" si="15"/>
        <v>5.6754376258443981</v>
      </c>
      <c r="M60" s="10">
        <f t="shared" si="15"/>
        <v>4.8969482155613164</v>
      </c>
      <c r="N60" s="10">
        <f t="shared" si="15"/>
        <v>4.6136226671780243</v>
      </c>
      <c r="O60" s="10">
        <f t="shared" si="15"/>
        <v>4.8125068262416359</v>
      </c>
      <c r="P60" s="10">
        <f t="shared" si="15"/>
        <v>5.7598436986186288</v>
      </c>
    </row>
    <row r="61" spans="1:48" x14ac:dyDescent="0.25">
      <c r="A61" t="s">
        <v>31</v>
      </c>
      <c r="B61" s="18" t="s">
        <v>14</v>
      </c>
      <c r="G61" s="10">
        <f>G14/G49</f>
        <v>6.6948426035686364</v>
      </c>
      <c r="H61" s="10">
        <f t="shared" si="15"/>
        <v>7.149711680754975</v>
      </c>
      <c r="I61" s="10">
        <f t="shared" si="15"/>
        <v>5.4585023031200874</v>
      </c>
      <c r="J61" s="10">
        <f t="shared" si="15"/>
        <v>5.6818290695116058</v>
      </c>
      <c r="K61" s="10">
        <f t="shared" si="15"/>
        <v>4.2078957518366895</v>
      </c>
      <c r="L61" s="10">
        <f t="shared" si="15"/>
        <v>4.6422080165375021</v>
      </c>
      <c r="M61" s="10">
        <f t="shared" si="15"/>
        <v>4.8960688253067044</v>
      </c>
      <c r="N61" s="10">
        <f t="shared" si="15"/>
        <v>4.6682732559285229</v>
      </c>
      <c r="O61" s="10">
        <f t="shared" si="15"/>
        <v>4.2195156221546846</v>
      </c>
      <c r="P61" s="10">
        <f t="shared" si="15"/>
        <v>4.492771787332301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C65">
        <v>0.20738500000000001</v>
      </c>
      <c r="D65" s="3">
        <v>0.21102899999999999</v>
      </c>
      <c r="E65" s="3">
        <v>0.216618</v>
      </c>
      <c r="F65" s="3">
        <v>0.222526</v>
      </c>
      <c r="G65" s="10">
        <v>0.22602700000000001</v>
      </c>
      <c r="H65" s="10">
        <v>0.22977800000000001</v>
      </c>
      <c r="I65" s="10">
        <v>0.231292</v>
      </c>
      <c r="J65" s="10">
        <v>0.23591500000000001</v>
      </c>
      <c r="K65" s="10">
        <v>0.24172199999999999</v>
      </c>
      <c r="L65" s="10">
        <v>0.242894</v>
      </c>
      <c r="M65" s="10">
        <v>0.24469199999999999</v>
      </c>
      <c r="N65" s="10">
        <v>0.24567800000000001</v>
      </c>
      <c r="O65" s="10">
        <v>0.24765899999999999</v>
      </c>
      <c r="P65" s="10">
        <v>0.24979599999999999</v>
      </c>
      <c r="Q65" s="11">
        <v>0.25203500000000001</v>
      </c>
      <c r="R65" s="10">
        <v>0.25432199999999999</v>
      </c>
      <c r="S65" s="10">
        <v>0.25711000000000001</v>
      </c>
      <c r="T65" s="10">
        <v>0.259911</v>
      </c>
      <c r="U65" s="10">
        <v>0.26322400000000001</v>
      </c>
      <c r="V65" s="10">
        <v>0.26653900000000003</v>
      </c>
      <c r="W65" s="10">
        <v>0.26984399999999997</v>
      </c>
      <c r="X65" s="10">
        <v>0.27366800000000002</v>
      </c>
      <c r="Y65" s="10">
        <v>0.27748499999999998</v>
      </c>
      <c r="Z65" s="10">
        <v>0.281308</v>
      </c>
      <c r="AA65" s="10">
        <v>0.28513500000000003</v>
      </c>
      <c r="AB65" s="10">
        <v>0.28896699999999997</v>
      </c>
      <c r="AC65" s="10">
        <v>0.29280699999999998</v>
      </c>
      <c r="AD65" s="10">
        <v>0.29665000000000002</v>
      </c>
      <c r="AE65" s="10">
        <v>0.30049900000000002</v>
      </c>
      <c r="AF65" s="10">
        <v>0.30435400000000001</v>
      </c>
      <c r="AG65" s="10">
        <v>0.30821700000000002</v>
      </c>
      <c r="AH65" s="10">
        <v>0.31208999999999998</v>
      </c>
      <c r="AI65" s="10">
        <v>0.31597900000000001</v>
      </c>
      <c r="AJ65" s="10">
        <v>0.31988299999999997</v>
      </c>
      <c r="AK65" s="10">
        <v>0.32380799999999998</v>
      </c>
      <c r="AL65" s="10">
        <v>0.32775300000000002</v>
      </c>
      <c r="AM65" s="10">
        <v>0.33171800000000001</v>
      </c>
      <c r="AN65" s="10">
        <v>0.335704</v>
      </c>
      <c r="AO65" s="10">
        <v>0.33971200000000001</v>
      </c>
      <c r="AP65" s="10">
        <v>0.34374300000000002</v>
      </c>
      <c r="AQ65" s="10">
        <v>0.34779599999999999</v>
      </c>
      <c r="AR65" s="10">
        <v>0.35187200000000002</v>
      </c>
      <c r="AS65" s="10">
        <v>0.35597200000000001</v>
      </c>
      <c r="AT65" s="10">
        <v>0.36009600000000003</v>
      </c>
      <c r="AU65" s="10">
        <v>0.36424400000000001</v>
      </c>
      <c r="AV65" s="10">
        <v>0.36841499999999999</v>
      </c>
    </row>
    <row r="66" spans="1:48" x14ac:dyDescent="0.25">
      <c r="A66" t="s">
        <v>13</v>
      </c>
      <c r="B66" t="s">
        <v>13</v>
      </c>
      <c r="G66" s="10">
        <f t="shared" ref="G66:P66" si="16">G12/G65</f>
        <v>2.0988642949736094</v>
      </c>
      <c r="H66" s="10">
        <f t="shared" si="16"/>
        <v>2.081661429727824</v>
      </c>
      <c r="I66" s="10">
        <f t="shared" si="16"/>
        <v>2.1740916244401016</v>
      </c>
      <c r="J66" s="10">
        <f t="shared" si="16"/>
        <v>1.9670220206430282</v>
      </c>
      <c r="K66" s="10">
        <f t="shared" si="16"/>
        <v>1.9177402139648028</v>
      </c>
      <c r="L66" s="10">
        <f t="shared" si="16"/>
        <v>1.9197674705838761</v>
      </c>
      <c r="M66" s="10">
        <f t="shared" si="16"/>
        <v>2.0217252709528712</v>
      </c>
      <c r="N66" s="10">
        <f t="shared" si="16"/>
        <v>2.1832235690619428</v>
      </c>
      <c r="O66" s="10">
        <f t="shared" si="16"/>
        <v>2.1209001086170902</v>
      </c>
      <c r="P66" s="10">
        <f t="shared" si="16"/>
        <v>2.3859869653637369</v>
      </c>
    </row>
    <row r="67" spans="1:48" x14ac:dyDescent="0.25">
      <c r="A67" t="s">
        <v>18</v>
      </c>
      <c r="B67" t="s">
        <v>18</v>
      </c>
      <c r="G67" s="17">
        <f t="shared" ref="G67:P67" si="17">G20/G65</f>
        <v>80.557942192746879</v>
      </c>
      <c r="H67" s="17">
        <f t="shared" si="17"/>
        <v>69.185518195823789</v>
      </c>
      <c r="I67" s="17">
        <f t="shared" si="17"/>
        <v>60.668419141172201</v>
      </c>
      <c r="J67" s="17">
        <f t="shared" si="17"/>
        <v>54.953818112455764</v>
      </c>
      <c r="K67" s="17">
        <f t="shared" si="17"/>
        <v>61.282795939136705</v>
      </c>
      <c r="L67" s="17">
        <f t="shared" si="17"/>
        <v>58.24623086613915</v>
      </c>
      <c r="M67" s="17">
        <f t="shared" si="17"/>
        <v>56.023490755725561</v>
      </c>
      <c r="N67" s="17">
        <f t="shared" si="17"/>
        <v>60.162204185966992</v>
      </c>
      <c r="O67" s="17">
        <f t="shared" si="17"/>
        <v>64.28375306368838</v>
      </c>
      <c r="P67" s="17">
        <f t="shared" si="17"/>
        <v>64.307635030184628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 s="15">
        <v>1964.0547416516483</v>
      </c>
      <c r="D70" s="61">
        <v>1994.6726127782331</v>
      </c>
      <c r="E70" s="61">
        <v>2025.7677893548359</v>
      </c>
      <c r="F70" s="61">
        <v>2057.3477121500091</v>
      </c>
      <c r="G70">
        <v>2089.4199379272859</v>
      </c>
      <c r="H70">
        <v>2146.3059065071452</v>
      </c>
      <c r="I70">
        <v>2106.1312462044552</v>
      </c>
      <c r="J70" s="22">
        <v>2181.5853350922803</v>
      </c>
      <c r="K70" s="22">
        <v>2289.0154151613592</v>
      </c>
      <c r="L70" s="22">
        <v>2181.8618312837748</v>
      </c>
      <c r="M70" s="22">
        <v>2046.8813871082982</v>
      </c>
      <c r="N70" s="22">
        <v>2044.9307216693999</v>
      </c>
      <c r="O70" s="22">
        <v>2194.7670124999991</v>
      </c>
      <c r="P70" s="22">
        <v>2689.792762308181</v>
      </c>
      <c r="Q70" s="22"/>
      <c r="R70" s="22"/>
    </row>
    <row r="71" spans="1:48" x14ac:dyDescent="0.25">
      <c r="A71" t="s">
        <v>33</v>
      </c>
      <c r="B71" t="s">
        <v>33</v>
      </c>
      <c r="C71" s="10">
        <f>(C13*1000000000)/(C70*1000000)</f>
        <v>0.59609544468546649</v>
      </c>
      <c r="D71" s="10">
        <f t="shared" ref="D71:G71" si="18">(D13*1000000000)/(D70*1000000)</f>
        <v>0.59609544468546627</v>
      </c>
      <c r="E71" s="10">
        <f t="shared" si="18"/>
        <v>0.59609544468546638</v>
      </c>
      <c r="F71" s="10">
        <f t="shared" si="18"/>
        <v>0.59609544468546638</v>
      </c>
      <c r="G71" s="10">
        <f t="shared" si="18"/>
        <v>0.59609544468546638</v>
      </c>
      <c r="H71" s="10">
        <f t="shared" ref="H71:P71" si="19">(H13*1000000000)/(H70*1000000)</f>
        <v>0.59609544468546627</v>
      </c>
      <c r="I71" s="10">
        <f t="shared" si="19"/>
        <v>0.59609544468546649</v>
      </c>
      <c r="J71" s="10">
        <f t="shared" si="19"/>
        <v>0.59609544468546627</v>
      </c>
      <c r="K71" s="10">
        <f t="shared" si="19"/>
        <v>0.59609544468546638</v>
      </c>
      <c r="L71" s="10">
        <f t="shared" si="19"/>
        <v>0.59609544468546638</v>
      </c>
      <c r="M71" s="10">
        <f t="shared" si="19"/>
        <v>0.57589381288803265</v>
      </c>
      <c r="N71" s="10">
        <f t="shared" si="19"/>
        <v>0.57183037646040669</v>
      </c>
      <c r="O71" s="10">
        <f t="shared" si="19"/>
        <v>0.58434399117971325</v>
      </c>
      <c r="P71" s="10">
        <f t="shared" si="19"/>
        <v>0.57052263284495952</v>
      </c>
      <c r="Q71" s="10"/>
      <c r="R71" s="10"/>
    </row>
    <row r="72" spans="1:48" x14ac:dyDescent="0.25">
      <c r="A72" t="s">
        <v>34</v>
      </c>
      <c r="B72" t="s">
        <v>34</v>
      </c>
      <c r="C72" s="10"/>
      <c r="D72" s="10"/>
      <c r="E72" s="10"/>
      <c r="F72" s="10"/>
      <c r="G72" s="10">
        <f>(G48*1000000000)/(G70*1000)</f>
        <v>91.683650260542848</v>
      </c>
      <c r="H72" s="10">
        <f t="shared" ref="H72:P72" si="20">(H48*1000000000)/(H70*1000)</f>
        <v>92.296388575208994</v>
      </c>
      <c r="I72" s="10">
        <f t="shared" si="20"/>
        <v>94.863396081418671</v>
      </c>
      <c r="J72" s="10">
        <f t="shared" si="20"/>
        <v>96.552502586499855</v>
      </c>
      <c r="K72" s="10">
        <f t="shared" si="20"/>
        <v>95.005085007464174</v>
      </c>
      <c r="L72" s="10">
        <f t="shared" si="20"/>
        <v>105.03074546551441</v>
      </c>
      <c r="M72" s="10">
        <f t="shared" si="20"/>
        <v>117.60259401109889</v>
      </c>
      <c r="N72" s="10">
        <f t="shared" si="20"/>
        <v>123.94389782426082</v>
      </c>
      <c r="O72" s="10">
        <f t="shared" si="20"/>
        <v>121.4219558076058</v>
      </c>
      <c r="P72" s="10">
        <f t="shared" si="20"/>
        <v>99.051756036676281</v>
      </c>
      <c r="Q72" s="23"/>
      <c r="R72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72"/>
  <sheetViews>
    <sheetView topLeftCell="A4" workbookViewId="0">
      <selection activeCell="C20" sqref="C20:F20"/>
    </sheetView>
  </sheetViews>
  <sheetFormatPr defaultColWidth="8.85546875" defaultRowHeight="15" x14ac:dyDescent="0.25"/>
  <cols>
    <col min="1" max="2" width="47.140625" customWidth="1"/>
    <col min="3" max="3" width="10.85546875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7" x14ac:dyDescent="0.25">
      <c r="A1" s="9"/>
      <c r="B1" s="9"/>
      <c r="C1" s="9"/>
      <c r="D1" s="59"/>
      <c r="E1" s="59"/>
      <c r="F1" s="59"/>
    </row>
    <row r="2" spans="1:17" x14ac:dyDescent="0.25">
      <c r="A2" s="2" t="s">
        <v>8</v>
      </c>
      <c r="B2" s="2"/>
      <c r="C2" s="2"/>
      <c r="D2" s="8"/>
      <c r="E2" s="8"/>
      <c r="F2" s="8"/>
    </row>
    <row r="3" spans="1:17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7" x14ac:dyDescent="0.25">
      <c r="A4" t="s">
        <v>9</v>
      </c>
      <c r="B4" s="18" t="s">
        <v>25</v>
      </c>
      <c r="C4" s="17">
        <v>91.658355764341138</v>
      </c>
      <c r="D4" s="21">
        <v>86.392802631433455</v>
      </c>
      <c r="E4" s="21">
        <v>84.388878729648994</v>
      </c>
      <c r="F4" s="21">
        <v>76.165313901100063</v>
      </c>
      <c r="G4" s="17">
        <v>69.146857956882144</v>
      </c>
      <c r="H4" s="17">
        <v>70.045904031244774</v>
      </c>
      <c r="I4" s="17">
        <v>58.052578167430447</v>
      </c>
      <c r="J4" s="17">
        <v>55.462289065358306</v>
      </c>
      <c r="K4" s="17">
        <v>56.407011193422669</v>
      </c>
      <c r="L4" s="17">
        <v>56.388668337631941</v>
      </c>
      <c r="M4" s="17">
        <v>48.233546166425718</v>
      </c>
      <c r="N4" s="17">
        <v>44.833263554769005</v>
      </c>
      <c r="O4" s="17">
        <v>46.322655766131739</v>
      </c>
      <c r="P4" s="17">
        <v>49.290926288521263</v>
      </c>
    </row>
    <row r="5" spans="1:17" x14ac:dyDescent="0.25">
      <c r="A5" t="s">
        <v>27</v>
      </c>
      <c r="B5" s="18" t="s">
        <v>25</v>
      </c>
      <c r="C5" s="17">
        <v>-5.4743999101510905</v>
      </c>
      <c r="D5" s="21">
        <v>-5.6103366636316387</v>
      </c>
      <c r="E5" s="21">
        <v>-5.0236676134557054</v>
      </c>
      <c r="F5" s="21">
        <v>-4.3586830545613822</v>
      </c>
      <c r="G5" s="17">
        <v>-4.4665006891905445</v>
      </c>
      <c r="H5" s="17">
        <v>-5.3775911090671729</v>
      </c>
      <c r="I5" s="17">
        <v>-4.1857150466450426</v>
      </c>
      <c r="J5" s="17">
        <v>-3.6731798484242955</v>
      </c>
      <c r="K5" s="17">
        <v>-4.3314200907454818</v>
      </c>
      <c r="L5" s="17">
        <v>-5.2037809882359483</v>
      </c>
      <c r="M5" s="17">
        <v>-3.8364592249351412</v>
      </c>
      <c r="N5" s="17">
        <v>-5.3379483237468275</v>
      </c>
      <c r="O5" s="17">
        <v>-3.8714144053564379</v>
      </c>
      <c r="P5" s="17">
        <v>-4.4280424047202223</v>
      </c>
    </row>
    <row r="6" spans="1:17" x14ac:dyDescent="0.25">
      <c r="A6" t="s">
        <v>0</v>
      </c>
      <c r="B6" t="s">
        <v>25</v>
      </c>
      <c r="C6" s="12">
        <v>13.461</v>
      </c>
      <c r="D6" s="21">
        <v>12.7665920221605</v>
      </c>
      <c r="E6" s="21">
        <v>13.501502827114997</v>
      </c>
      <c r="F6" s="21">
        <v>14.616995869823489</v>
      </c>
      <c r="G6" s="1">
        <v>15.042719999999999</v>
      </c>
      <c r="H6" s="1">
        <v>17.0304</v>
      </c>
      <c r="I6" s="1">
        <v>16.247610000000002</v>
      </c>
      <c r="J6" s="1">
        <v>18.194980000000001</v>
      </c>
      <c r="K6" s="1">
        <v>16.247610000000002</v>
      </c>
      <c r="L6" s="1">
        <v>19.51145</v>
      </c>
      <c r="M6" s="1">
        <v>22.54645</v>
      </c>
      <c r="N6" s="1">
        <v>25.738779999999998</v>
      </c>
      <c r="O6" s="1">
        <v>27.786330000000003</v>
      </c>
      <c r="P6">
        <v>30.295310000000001</v>
      </c>
    </row>
    <row r="7" spans="1:17" x14ac:dyDescent="0.25">
      <c r="A7" t="s">
        <v>1</v>
      </c>
      <c r="B7" t="s">
        <v>25</v>
      </c>
      <c r="C7" s="12">
        <v>13.981</v>
      </c>
      <c r="D7" s="21">
        <v>14.631368535246388</v>
      </c>
      <c r="E7" s="21">
        <v>15.034160900468891</v>
      </c>
      <c r="F7" s="21">
        <v>15.683136457047109</v>
      </c>
      <c r="G7" s="1">
        <v>14.240350000000001</v>
      </c>
      <c r="H7" s="1">
        <v>14.60046</v>
      </c>
      <c r="I7" s="1">
        <v>14.182030000000001</v>
      </c>
      <c r="J7" s="1">
        <v>14.037139999999999</v>
      </c>
      <c r="K7" s="1">
        <v>14.182030000000001</v>
      </c>
      <c r="L7" s="1">
        <v>14.88674</v>
      </c>
      <c r="M7" s="1">
        <v>14.80964</v>
      </c>
      <c r="N7" s="1">
        <v>13.388159999999999</v>
      </c>
      <c r="O7" s="1">
        <v>12.02155</v>
      </c>
      <c r="P7">
        <v>13.288410000000001</v>
      </c>
    </row>
    <row r="8" spans="1:17" x14ac:dyDescent="0.25">
      <c r="A8" t="s">
        <v>2</v>
      </c>
      <c r="B8" t="s">
        <v>25</v>
      </c>
      <c r="C8" s="12">
        <v>50.155000000000001</v>
      </c>
      <c r="D8" s="21">
        <v>52.407822272978045</v>
      </c>
      <c r="E8" s="21">
        <v>52.907076677377788</v>
      </c>
      <c r="F8" s="21">
        <v>52.41671930072097</v>
      </c>
      <c r="G8" s="1">
        <v>53.848469999999999</v>
      </c>
      <c r="H8" s="1">
        <v>52.38438</v>
      </c>
      <c r="I8" s="1">
        <v>50.192089999999993</v>
      </c>
      <c r="J8" s="1">
        <v>49.507330000000003</v>
      </c>
      <c r="K8" s="1">
        <v>50.192089999999993</v>
      </c>
      <c r="L8" s="1">
        <v>45.470790000000001</v>
      </c>
      <c r="M8" s="1">
        <v>51.20776</v>
      </c>
      <c r="N8" s="1">
        <v>53.209429999999998</v>
      </c>
      <c r="O8" s="1">
        <v>53.977089999999997</v>
      </c>
      <c r="P8">
        <v>55.581189999999999</v>
      </c>
    </row>
    <row r="9" spans="1:17" x14ac:dyDescent="0.25">
      <c r="A9" t="s">
        <v>3</v>
      </c>
      <c r="B9" t="s">
        <v>25</v>
      </c>
      <c r="C9" s="12">
        <v>1.994</v>
      </c>
      <c r="D9" s="21">
        <v>2.8572874179041139</v>
      </c>
      <c r="E9" s="21">
        <v>2.7214987013964516</v>
      </c>
      <c r="F9" s="21">
        <v>2.8666930989508876</v>
      </c>
      <c r="G9" s="10">
        <v>1.71641</v>
      </c>
      <c r="H9" s="10">
        <v>1.73706</v>
      </c>
      <c r="I9" s="10">
        <v>1.7918900000000002</v>
      </c>
      <c r="J9" s="10">
        <v>1.7909600000000001</v>
      </c>
      <c r="K9" s="10">
        <v>1.7918900000000002</v>
      </c>
      <c r="L9" s="10">
        <v>1.9889600000000001</v>
      </c>
      <c r="M9" s="10">
        <v>1.9076900000000001</v>
      </c>
      <c r="N9" s="10">
        <v>2.1647600000000002</v>
      </c>
      <c r="O9" s="10">
        <v>2.15503</v>
      </c>
      <c r="P9">
        <v>2.6558099999999998</v>
      </c>
    </row>
    <row r="10" spans="1:17" x14ac:dyDescent="0.25">
      <c r="A10" t="s">
        <v>4</v>
      </c>
      <c r="B10" t="s">
        <v>25</v>
      </c>
      <c r="C10" s="12">
        <v>2.581</v>
      </c>
      <c r="D10" s="21">
        <v>2.8265832501341279</v>
      </c>
      <c r="E10" s="21">
        <v>3.3630024432602479</v>
      </c>
      <c r="F10" s="21">
        <v>4.9588411906745868</v>
      </c>
      <c r="G10" s="10">
        <v>3.2581500000000001</v>
      </c>
      <c r="H10" s="10">
        <v>3.6115900000000001</v>
      </c>
      <c r="I10" s="10">
        <v>3.4595799999999999</v>
      </c>
      <c r="J10" s="10">
        <v>6.7486800000000002</v>
      </c>
      <c r="K10" s="10">
        <v>3.4595799999999999</v>
      </c>
      <c r="L10" s="10">
        <v>3.9494899999999999</v>
      </c>
      <c r="M10" s="10">
        <v>3.8828800000000001</v>
      </c>
      <c r="N10" s="10">
        <v>3.6536999999999997</v>
      </c>
      <c r="O10" s="10">
        <v>3.88042</v>
      </c>
      <c r="P10">
        <v>4.2186499999999993</v>
      </c>
    </row>
    <row r="11" spans="1:17" x14ac:dyDescent="0.25">
      <c r="A11" t="s">
        <v>5</v>
      </c>
      <c r="B11" t="s">
        <v>25</v>
      </c>
      <c r="C11" s="12">
        <v>5.6959999999999997</v>
      </c>
      <c r="D11" s="21">
        <v>5.8668830694097061</v>
      </c>
      <c r="E11" s="21">
        <v>6.3630786382611868</v>
      </c>
      <c r="F11" s="21">
        <v>6.3605640780632831</v>
      </c>
      <c r="G11" s="10">
        <v>6.6156199999999998</v>
      </c>
      <c r="H11" s="10">
        <v>6.7755799999999997</v>
      </c>
      <c r="I11" s="10">
        <v>7.0921000000000003</v>
      </c>
      <c r="J11" s="10">
        <v>7.33385</v>
      </c>
      <c r="K11" s="10">
        <v>7.0921000000000003</v>
      </c>
      <c r="L11" s="10">
        <v>7.18729</v>
      </c>
      <c r="M11" s="10">
        <v>6.9132299999999995</v>
      </c>
      <c r="N11" s="10">
        <v>7.2670000000000003</v>
      </c>
      <c r="O11" s="10">
        <v>7.6573900000000004</v>
      </c>
      <c r="P11">
        <v>7.5546999999999995</v>
      </c>
    </row>
    <row r="12" spans="1:17" x14ac:dyDescent="0.25">
      <c r="A12" t="s">
        <v>7</v>
      </c>
      <c r="B12" t="s">
        <v>25</v>
      </c>
      <c r="C12" s="12">
        <v>10.932</v>
      </c>
      <c r="D12" s="21">
        <v>11.287348532272304</v>
      </c>
      <c r="E12" s="21">
        <v>11.57641991804338</v>
      </c>
      <c r="F12" s="21">
        <v>11.887875150469245</v>
      </c>
      <c r="G12" s="10">
        <v>11.56317</v>
      </c>
      <c r="H12" s="10">
        <v>11.568910000000001</v>
      </c>
      <c r="I12" s="10">
        <v>11.619209999999999</v>
      </c>
      <c r="J12" s="10">
        <v>11.992090000000001</v>
      </c>
      <c r="K12" s="10">
        <v>11.619209999999999</v>
      </c>
      <c r="L12" s="10">
        <v>12.15048</v>
      </c>
      <c r="M12" s="10">
        <v>13.022650000000001</v>
      </c>
      <c r="N12" s="10">
        <v>13.501940000000001</v>
      </c>
      <c r="O12" s="10">
        <v>13.28533</v>
      </c>
      <c r="P12">
        <v>13.286100000000001</v>
      </c>
    </row>
    <row r="13" spans="1:17" x14ac:dyDescent="0.25">
      <c r="A13" t="s">
        <v>30</v>
      </c>
      <c r="B13" s="18" t="s">
        <v>25</v>
      </c>
      <c r="C13" s="10">
        <v>47.089870000000005</v>
      </c>
      <c r="D13" s="10">
        <v>47.597480000000004</v>
      </c>
      <c r="E13" s="10">
        <v>45.72092</v>
      </c>
      <c r="F13" s="10">
        <v>47.303050000000006</v>
      </c>
      <c r="G13" s="10">
        <v>46.380699999999997</v>
      </c>
      <c r="H13" s="10">
        <v>46.433730000000004</v>
      </c>
      <c r="I13" s="10">
        <v>43.045730000000006</v>
      </c>
      <c r="J13" s="10">
        <v>43.958120000000001</v>
      </c>
      <c r="K13" s="10">
        <v>39.494889999999998</v>
      </c>
      <c r="L13" s="10">
        <v>41.765059999999998</v>
      </c>
      <c r="M13" s="10">
        <v>44.449489999999997</v>
      </c>
      <c r="N13" s="10">
        <v>45.912010000000002</v>
      </c>
      <c r="O13" s="10">
        <v>47.780839999999998</v>
      </c>
      <c r="P13" s="10">
        <v>47.59901</v>
      </c>
      <c r="Q13"/>
    </row>
    <row r="14" spans="1:17" x14ac:dyDescent="0.25">
      <c r="A14" t="s">
        <v>31</v>
      </c>
      <c r="B14" s="18" t="s">
        <v>25</v>
      </c>
      <c r="C14" s="10">
        <f>C8-C13</f>
        <v>3.0651299999999964</v>
      </c>
      <c r="D14" s="10">
        <f t="shared" ref="D14:F14" si="0">D8-D13</f>
        <v>4.8103422729780405</v>
      </c>
      <c r="E14" s="10">
        <f t="shared" si="0"/>
        <v>7.1861566773777881</v>
      </c>
      <c r="F14" s="10">
        <f t="shared" si="0"/>
        <v>5.1136693007209644</v>
      </c>
      <c r="G14" s="10">
        <f t="shared" ref="G14:P14" si="1">G8-G13</f>
        <v>7.4677700000000016</v>
      </c>
      <c r="H14" s="10">
        <f t="shared" si="1"/>
        <v>5.950649999999996</v>
      </c>
      <c r="I14" s="10">
        <f t="shared" si="1"/>
        <v>7.1463599999999872</v>
      </c>
      <c r="J14" s="10">
        <f t="shared" si="1"/>
        <v>5.5492100000000022</v>
      </c>
      <c r="K14" s="10">
        <f t="shared" si="1"/>
        <v>10.697199999999995</v>
      </c>
      <c r="L14" s="10">
        <f t="shared" si="1"/>
        <v>3.7057300000000026</v>
      </c>
      <c r="M14" s="10">
        <f t="shared" si="1"/>
        <v>6.7582700000000031</v>
      </c>
      <c r="N14" s="10">
        <f t="shared" si="1"/>
        <v>7.2974199999999954</v>
      </c>
      <c r="O14" s="10">
        <f t="shared" si="1"/>
        <v>6.1962499999999991</v>
      </c>
      <c r="P14" s="10">
        <f t="shared" si="1"/>
        <v>7.9821799999999996</v>
      </c>
    </row>
    <row r="15" spans="1:17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7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>
        <v>20.956700000000001</v>
      </c>
      <c r="D17" s="11">
        <v>20.54327</v>
      </c>
      <c r="E17" s="11">
        <v>20.498249999999999</v>
      </c>
      <c r="F17" s="11">
        <v>20.5488</v>
      </c>
      <c r="G17" s="10">
        <v>21.514119999999998</v>
      </c>
      <c r="H17">
        <v>19.639189999999999</v>
      </c>
      <c r="I17">
        <v>21.936610000000002</v>
      </c>
      <c r="J17">
        <v>21.259060000000002</v>
      </c>
      <c r="K17">
        <v>22.014200000000002</v>
      </c>
      <c r="L17">
        <v>22.24371</v>
      </c>
      <c r="M17">
        <v>20.00938</v>
      </c>
      <c r="N17">
        <v>19.630939999999999</v>
      </c>
      <c r="O17" s="1">
        <v>19.971119999999999</v>
      </c>
      <c r="P17">
        <v>21.173159999999999</v>
      </c>
      <c r="Q17"/>
    </row>
    <row r="18" spans="1:17" x14ac:dyDescent="0.25">
      <c r="A18" t="s">
        <v>19</v>
      </c>
      <c r="B18" t="s">
        <v>25</v>
      </c>
      <c r="C18" s="12">
        <v>66.093000000000004</v>
      </c>
      <c r="D18" s="11">
        <v>60.789729999999999</v>
      </c>
      <c r="E18" s="11">
        <v>59.61468</v>
      </c>
      <c r="F18" s="11">
        <v>53.569049999999997</v>
      </c>
      <c r="G18">
        <v>45.353269999999995</v>
      </c>
      <c r="H18">
        <v>48.386069999999997</v>
      </c>
      <c r="I18">
        <v>36.593400000000003</v>
      </c>
      <c r="J18">
        <v>34.819929999999999</v>
      </c>
      <c r="K18">
        <v>32.276540000000004</v>
      </c>
      <c r="L18">
        <v>30.704369999999997</v>
      </c>
      <c r="M18">
        <v>24.815180000000002</v>
      </c>
      <c r="N18">
        <v>19.848040000000001</v>
      </c>
      <c r="O18">
        <v>21.44528</v>
      </c>
      <c r="P18" s="10">
        <v>22.80255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185.84970000000001</v>
      </c>
      <c r="D20" s="10">
        <f t="shared" ref="D20:F20" si="2">SUM(D6:D12,D17,D18)</f>
        <v>183.97688510010519</v>
      </c>
      <c r="E20" s="10">
        <f t="shared" si="2"/>
        <v>185.57967010592296</v>
      </c>
      <c r="F20" s="10">
        <f t="shared" si="2"/>
        <v>182.90867514574956</v>
      </c>
      <c r="G20" s="10">
        <f>SUM(G6:G12,G17,G18)</f>
        <v>173.15228000000002</v>
      </c>
      <c r="H20" s="10">
        <f t="shared" ref="H20:P20" si="3">SUM(H6:H12,H17,H18)</f>
        <v>175.73364000000001</v>
      </c>
      <c r="I20" s="10">
        <f t="shared" si="3"/>
        <v>163.11452</v>
      </c>
      <c r="J20" s="10">
        <f t="shared" si="3"/>
        <v>165.68402</v>
      </c>
      <c r="K20" s="10">
        <f t="shared" si="3"/>
        <v>158.87524999999999</v>
      </c>
      <c r="L20" s="10">
        <f t="shared" si="3"/>
        <v>158.09327999999999</v>
      </c>
      <c r="M20" s="10">
        <f t="shared" si="3"/>
        <v>159.11485999999999</v>
      </c>
      <c r="N20" s="10">
        <f t="shared" si="3"/>
        <v>158.40275</v>
      </c>
      <c r="O20" s="10">
        <f t="shared" si="3"/>
        <v>162.17954</v>
      </c>
      <c r="P20" s="10">
        <f t="shared" si="3"/>
        <v>170.85587999999998</v>
      </c>
      <c r="Q20" s="10"/>
    </row>
    <row r="21" spans="1:17" x14ac:dyDescent="0.25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  <c r="Q22" s="10"/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  <c r="Q23" s="10"/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6527</v>
      </c>
      <c r="H26">
        <v>6774</v>
      </c>
      <c r="I26">
        <v>7296</v>
      </c>
      <c r="J26">
        <v>7671.5</v>
      </c>
      <c r="K26">
        <v>7216.5</v>
      </c>
      <c r="L26">
        <v>7416.5</v>
      </c>
      <c r="M26">
        <v>8726.5</v>
      </c>
      <c r="N26">
        <v>10011</v>
      </c>
      <c r="O26">
        <v>10290.5</v>
      </c>
      <c r="P26">
        <v>9259</v>
      </c>
    </row>
    <row r="27" spans="1:17" x14ac:dyDescent="0.25">
      <c r="A27" t="s">
        <v>0</v>
      </c>
      <c r="B27" t="s">
        <v>10</v>
      </c>
      <c r="G27">
        <v>26576.5</v>
      </c>
      <c r="H27">
        <v>21128.5</v>
      </c>
      <c r="I27">
        <v>23118.5</v>
      </c>
      <c r="J27">
        <v>20385</v>
      </c>
      <c r="K27">
        <v>17930</v>
      </c>
      <c r="L27">
        <v>18213.5</v>
      </c>
      <c r="M27">
        <v>18709</v>
      </c>
      <c r="N27">
        <v>26046</v>
      </c>
      <c r="O27">
        <v>37423</v>
      </c>
      <c r="P27">
        <v>44853.5</v>
      </c>
    </row>
    <row r="28" spans="1:17" x14ac:dyDescent="0.25">
      <c r="A28" t="s">
        <v>1</v>
      </c>
      <c r="B28" t="s">
        <v>10</v>
      </c>
      <c r="G28">
        <v>18795</v>
      </c>
      <c r="H28">
        <v>18699</v>
      </c>
      <c r="I28">
        <v>19196.5</v>
      </c>
      <c r="J28">
        <v>19605</v>
      </c>
      <c r="K28">
        <v>19543</v>
      </c>
      <c r="L28">
        <v>19606.5</v>
      </c>
      <c r="M28">
        <v>19785</v>
      </c>
      <c r="N28">
        <v>19955</v>
      </c>
      <c r="O28">
        <v>20579</v>
      </c>
      <c r="P28">
        <v>21532.5</v>
      </c>
    </row>
    <row r="29" spans="1:17" x14ac:dyDescent="0.25">
      <c r="A29" t="s">
        <v>2</v>
      </c>
      <c r="B29" t="s">
        <v>10</v>
      </c>
      <c r="G29">
        <v>6335.5</v>
      </c>
      <c r="H29">
        <v>7054.5</v>
      </c>
      <c r="I29">
        <v>7849</v>
      </c>
      <c r="J29">
        <v>8704.5</v>
      </c>
      <c r="K29">
        <v>9304</v>
      </c>
      <c r="L29">
        <v>9420</v>
      </c>
      <c r="M29">
        <v>9547</v>
      </c>
      <c r="N29">
        <v>9910.5</v>
      </c>
      <c r="O29">
        <v>10619.5</v>
      </c>
      <c r="P29">
        <v>11298.5</v>
      </c>
    </row>
    <row r="30" spans="1:17" x14ac:dyDescent="0.25">
      <c r="A30" t="s">
        <v>3</v>
      </c>
      <c r="B30" t="s">
        <v>10</v>
      </c>
      <c r="G30">
        <v>22150.5</v>
      </c>
      <c r="H30">
        <v>22892</v>
      </c>
      <c r="I30">
        <v>25785</v>
      </c>
      <c r="J30">
        <v>29068.5</v>
      </c>
      <c r="K30">
        <v>31436.5</v>
      </c>
      <c r="L30">
        <v>31494.5</v>
      </c>
      <c r="M30">
        <v>28108.5</v>
      </c>
      <c r="N30">
        <v>26618</v>
      </c>
      <c r="O30">
        <v>28006.5</v>
      </c>
      <c r="P30">
        <v>28678</v>
      </c>
    </row>
    <row r="31" spans="1:17" x14ac:dyDescent="0.25">
      <c r="A31" t="s">
        <v>4</v>
      </c>
      <c r="B31" t="s">
        <v>10</v>
      </c>
      <c r="G31">
        <v>116257.5</v>
      </c>
      <c r="H31">
        <v>124129</v>
      </c>
      <c r="I31">
        <v>133311.5</v>
      </c>
      <c r="J31">
        <v>140400</v>
      </c>
      <c r="K31">
        <v>143513</v>
      </c>
      <c r="L31">
        <v>147929.5</v>
      </c>
      <c r="M31">
        <v>154537</v>
      </c>
      <c r="N31">
        <v>161826.5</v>
      </c>
      <c r="O31">
        <v>169878</v>
      </c>
      <c r="P31">
        <v>178097</v>
      </c>
    </row>
    <row r="32" spans="1:17" x14ac:dyDescent="0.25">
      <c r="A32" t="s">
        <v>5</v>
      </c>
      <c r="B32" t="s">
        <v>10</v>
      </c>
      <c r="G32">
        <v>11353</v>
      </c>
      <c r="H32">
        <v>11816.5</v>
      </c>
      <c r="I32">
        <v>12594.5</v>
      </c>
      <c r="J32">
        <v>13578.5</v>
      </c>
      <c r="K32">
        <v>13984</v>
      </c>
      <c r="L32">
        <v>14203.5</v>
      </c>
      <c r="M32">
        <v>14802</v>
      </c>
      <c r="N32">
        <v>15717</v>
      </c>
      <c r="O32">
        <v>17094.5</v>
      </c>
      <c r="P32">
        <v>18588.5</v>
      </c>
    </row>
    <row r="33" spans="1:18" x14ac:dyDescent="0.25">
      <c r="A33" t="s">
        <v>30</v>
      </c>
      <c r="B33" s="18" t="s">
        <v>10</v>
      </c>
      <c r="G33">
        <f>G22*G29</f>
        <v>4019.2212856840079</v>
      </c>
      <c r="H33">
        <f t="shared" ref="H33:P33" si="4">H22*H29</f>
        <v>4386.2844793249442</v>
      </c>
      <c r="I33">
        <f t="shared" si="4"/>
        <v>4751.8001688119857</v>
      </c>
      <c r="J33">
        <f t="shared" si="4"/>
        <v>5281.8665201119147</v>
      </c>
      <c r="K33">
        <f t="shared" si="4"/>
        <v>5540.4672651328092</v>
      </c>
      <c r="L33">
        <f t="shared" si="4"/>
        <v>5463.3633739505985</v>
      </c>
      <c r="M33">
        <f t="shared" si="4"/>
        <v>5493.0805257231941</v>
      </c>
      <c r="N33">
        <f t="shared" si="4"/>
        <v>5779.7571812859333</v>
      </c>
      <c r="O33">
        <f t="shared" si="4"/>
        <v>6198.5749639256928</v>
      </c>
      <c r="P33">
        <f t="shared" si="4"/>
        <v>6594.9055256758265</v>
      </c>
    </row>
    <row r="34" spans="1:18" x14ac:dyDescent="0.25">
      <c r="A34" t="s">
        <v>31</v>
      </c>
      <c r="B34" s="18" t="s">
        <v>10</v>
      </c>
      <c r="G34">
        <f>G23*G29</f>
        <v>2316.2787143159921</v>
      </c>
      <c r="H34">
        <f t="shared" ref="H34:P34" si="5">H23*H29</f>
        <v>2668.2155206750558</v>
      </c>
      <c r="I34">
        <f t="shared" si="5"/>
        <v>3097.1998311880143</v>
      </c>
      <c r="J34">
        <f t="shared" si="5"/>
        <v>3422.6334798880853</v>
      </c>
      <c r="K34">
        <f t="shared" si="5"/>
        <v>3763.5327348671913</v>
      </c>
      <c r="L34">
        <f t="shared" si="5"/>
        <v>3956.6366260494019</v>
      </c>
      <c r="M34">
        <f t="shared" si="5"/>
        <v>4053.9194742768059</v>
      </c>
      <c r="N34">
        <f t="shared" si="5"/>
        <v>4130.7428187140677</v>
      </c>
      <c r="O34">
        <f t="shared" si="5"/>
        <v>4420.9250360743081</v>
      </c>
      <c r="P34">
        <f t="shared" si="5"/>
        <v>4703.5944743241744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60"/>
      <c r="E37" s="60"/>
      <c r="F37" s="60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60"/>
      <c r="E38" s="60"/>
      <c r="F38" s="60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8.0282099999999996</v>
      </c>
      <c r="H41" s="11">
        <f t="shared" ref="H41:P41" si="6">H26*H$37/1000</f>
        <v>8.1288</v>
      </c>
      <c r="I41" s="11">
        <f t="shared" si="6"/>
        <v>8.463359999999998</v>
      </c>
      <c r="J41" s="11">
        <f t="shared" si="6"/>
        <v>8.7455099999999977</v>
      </c>
      <c r="K41" s="11">
        <f t="shared" si="6"/>
        <v>8.0103150000000003</v>
      </c>
      <c r="L41" s="11">
        <f t="shared" si="6"/>
        <v>8.0839850000000002</v>
      </c>
      <c r="M41" s="11">
        <f t="shared" si="6"/>
        <v>9.3373550000000005</v>
      </c>
      <c r="N41" s="11">
        <f t="shared" si="6"/>
        <v>10.611660000000001</v>
      </c>
      <c r="O41" s="11">
        <f t="shared" si="6"/>
        <v>10.702120000000001</v>
      </c>
      <c r="P41" s="11">
        <f t="shared" si="6"/>
        <v>9.4441800000000011</v>
      </c>
    </row>
    <row r="42" spans="1:18" x14ac:dyDescent="0.25">
      <c r="A42" t="s">
        <v>0</v>
      </c>
      <c r="B42" t="s">
        <v>15</v>
      </c>
      <c r="G42" s="11">
        <f t="shared" ref="G42:P49" si="7">G27*G$37/1000</f>
        <v>32.689095000000002</v>
      </c>
      <c r="H42" s="11">
        <f t="shared" si="7"/>
        <v>25.354200000000002</v>
      </c>
      <c r="I42" s="11">
        <f t="shared" si="7"/>
        <v>26.817460000000001</v>
      </c>
      <c r="J42" s="11">
        <f t="shared" si="7"/>
        <v>23.238899999999997</v>
      </c>
      <c r="K42" s="11">
        <f t="shared" si="7"/>
        <v>19.902300000000004</v>
      </c>
      <c r="L42" s="11">
        <f t="shared" si="7"/>
        <v>19.852715</v>
      </c>
      <c r="M42" s="11">
        <f t="shared" si="7"/>
        <v>20.018630000000002</v>
      </c>
      <c r="N42" s="11">
        <f t="shared" si="7"/>
        <v>27.608760000000004</v>
      </c>
      <c r="O42" s="11">
        <f t="shared" si="7"/>
        <v>38.919919999999998</v>
      </c>
      <c r="P42" s="11">
        <f t="shared" si="7"/>
        <v>45.750569999999996</v>
      </c>
    </row>
    <row r="43" spans="1:18" x14ac:dyDescent="0.25">
      <c r="A43" t="s">
        <v>1</v>
      </c>
      <c r="B43" t="s">
        <v>15</v>
      </c>
      <c r="G43" s="11">
        <f t="shared" si="7"/>
        <v>23.117849999999997</v>
      </c>
      <c r="H43" s="11">
        <f t="shared" si="7"/>
        <v>22.438800000000001</v>
      </c>
      <c r="I43" s="11">
        <f t="shared" si="7"/>
        <v>22.267939999999999</v>
      </c>
      <c r="J43" s="11">
        <f t="shared" si="7"/>
        <v>22.349699999999999</v>
      </c>
      <c r="K43" s="11">
        <f t="shared" si="7"/>
        <v>21.692730000000005</v>
      </c>
      <c r="L43" s="11">
        <f t="shared" si="7"/>
        <v>21.371085000000004</v>
      </c>
      <c r="M43" s="11">
        <f t="shared" si="7"/>
        <v>21.16995</v>
      </c>
      <c r="N43" s="11">
        <f t="shared" si="7"/>
        <v>21.1523</v>
      </c>
      <c r="O43" s="11">
        <f t="shared" si="7"/>
        <v>21.402159999999999</v>
      </c>
      <c r="P43" s="11">
        <f t="shared" si="7"/>
        <v>21.963150000000002</v>
      </c>
    </row>
    <row r="44" spans="1:18" x14ac:dyDescent="0.25">
      <c r="A44" t="s">
        <v>2</v>
      </c>
      <c r="B44" t="s">
        <v>15</v>
      </c>
      <c r="G44" s="11">
        <f t="shared" si="7"/>
        <v>7.7926650000000004</v>
      </c>
      <c r="H44" s="11">
        <f t="shared" si="7"/>
        <v>8.4653999999999989</v>
      </c>
      <c r="I44" s="11">
        <f t="shared" si="7"/>
        <v>9.1048399999999994</v>
      </c>
      <c r="J44" s="11">
        <f t="shared" si="7"/>
        <v>9.9231299999999987</v>
      </c>
      <c r="K44" s="11">
        <f t="shared" si="7"/>
        <v>10.327440000000001</v>
      </c>
      <c r="L44" s="11">
        <f t="shared" si="7"/>
        <v>10.267800000000001</v>
      </c>
      <c r="M44" s="11">
        <f t="shared" si="7"/>
        <v>10.215290000000001</v>
      </c>
      <c r="N44" s="11">
        <f t="shared" si="7"/>
        <v>10.505130000000001</v>
      </c>
      <c r="O44" s="11">
        <f t="shared" si="7"/>
        <v>11.044280000000001</v>
      </c>
      <c r="P44" s="11">
        <f t="shared" si="7"/>
        <v>11.524469999999999</v>
      </c>
    </row>
    <row r="45" spans="1:18" x14ac:dyDescent="0.25">
      <c r="A45" t="s">
        <v>3</v>
      </c>
      <c r="B45" t="s">
        <v>15</v>
      </c>
      <c r="G45" s="11">
        <f t="shared" si="7"/>
        <v>27.245114999999998</v>
      </c>
      <c r="H45" s="11">
        <f t="shared" si="7"/>
        <v>27.470399999999998</v>
      </c>
      <c r="I45" s="11">
        <f t="shared" si="7"/>
        <v>29.910599999999999</v>
      </c>
      <c r="J45" s="11">
        <f t="shared" si="7"/>
        <v>33.138089999999998</v>
      </c>
      <c r="K45" s="11">
        <f t="shared" si="7"/>
        <v>34.894515000000006</v>
      </c>
      <c r="L45" s="11">
        <f t="shared" si="7"/>
        <v>34.329005000000002</v>
      </c>
      <c r="M45" s="11">
        <f t="shared" si="7"/>
        <v>30.076095000000002</v>
      </c>
      <c r="N45" s="11">
        <f t="shared" si="7"/>
        <v>28.21508</v>
      </c>
      <c r="O45" s="11">
        <f t="shared" si="7"/>
        <v>29.126760000000001</v>
      </c>
      <c r="P45" s="11">
        <f t="shared" si="7"/>
        <v>29.251560000000001</v>
      </c>
    </row>
    <row r="46" spans="1:18" x14ac:dyDescent="0.25">
      <c r="A46" t="s">
        <v>4</v>
      </c>
      <c r="B46" t="s">
        <v>15</v>
      </c>
      <c r="G46" s="11">
        <f t="shared" si="7"/>
        <v>142.996725</v>
      </c>
      <c r="H46" s="11">
        <f t="shared" si="7"/>
        <v>148.95479999999998</v>
      </c>
      <c r="I46" s="11">
        <f t="shared" si="7"/>
        <v>154.64133999999999</v>
      </c>
      <c r="J46" s="11">
        <f t="shared" si="7"/>
        <v>160.05600000000001</v>
      </c>
      <c r="K46" s="11">
        <f t="shared" si="7"/>
        <v>159.29943000000003</v>
      </c>
      <c r="L46" s="11">
        <f t="shared" si="7"/>
        <v>161.243155</v>
      </c>
      <c r="M46" s="11">
        <f t="shared" si="7"/>
        <v>165.35459</v>
      </c>
      <c r="N46" s="11">
        <f t="shared" si="7"/>
        <v>171.53609</v>
      </c>
      <c r="O46" s="11">
        <f t="shared" si="7"/>
        <v>176.67311999999998</v>
      </c>
      <c r="P46" s="11">
        <f t="shared" si="7"/>
        <v>181.65894</v>
      </c>
    </row>
    <row r="47" spans="1:18" x14ac:dyDescent="0.25">
      <c r="A47" t="s">
        <v>5</v>
      </c>
      <c r="B47" t="s">
        <v>15</v>
      </c>
      <c r="G47" s="11">
        <f t="shared" si="7"/>
        <v>13.96419</v>
      </c>
      <c r="H47" s="11">
        <f t="shared" si="7"/>
        <v>14.179799999999998</v>
      </c>
      <c r="I47" s="11">
        <f t="shared" si="7"/>
        <v>14.60962</v>
      </c>
      <c r="J47" s="11">
        <f t="shared" si="7"/>
        <v>15.479489999999998</v>
      </c>
      <c r="K47" s="11">
        <f t="shared" si="7"/>
        <v>15.522240000000002</v>
      </c>
      <c r="L47" s="11">
        <f t="shared" si="7"/>
        <v>15.481815000000001</v>
      </c>
      <c r="M47" s="11">
        <f t="shared" si="7"/>
        <v>15.838140000000001</v>
      </c>
      <c r="N47" s="11">
        <f t="shared" si="7"/>
        <v>16.660019999999999</v>
      </c>
      <c r="O47" s="11">
        <f t="shared" si="7"/>
        <v>17.778279999999999</v>
      </c>
      <c r="P47" s="11">
        <f t="shared" si="7"/>
        <v>18.960270000000001</v>
      </c>
    </row>
    <row r="48" spans="1:18" x14ac:dyDescent="0.25">
      <c r="A48" t="s">
        <v>30</v>
      </c>
      <c r="B48" t="s">
        <v>15</v>
      </c>
      <c r="G48" s="11">
        <f t="shared" si="7"/>
        <v>4.9436421813913292</v>
      </c>
      <c r="H48" s="11">
        <f t="shared" si="7"/>
        <v>5.2635413751899334</v>
      </c>
      <c r="I48" s="11">
        <f t="shared" si="7"/>
        <v>5.512088195821903</v>
      </c>
      <c r="J48" s="11">
        <f t="shared" si="7"/>
        <v>6.0213278329275823</v>
      </c>
      <c r="K48" s="11">
        <f t="shared" si="7"/>
        <v>6.1499186642974193</v>
      </c>
      <c r="L48" s="11">
        <f t="shared" si="7"/>
        <v>5.955066077606153</v>
      </c>
      <c r="M48" s="11">
        <f t="shared" si="7"/>
        <v>5.877596162523818</v>
      </c>
      <c r="N48" s="11">
        <f t="shared" si="7"/>
        <v>6.1265426121630897</v>
      </c>
      <c r="O48" s="11">
        <f t="shared" si="7"/>
        <v>6.4465179624827202</v>
      </c>
      <c r="P48" s="11">
        <f t="shared" si="7"/>
        <v>6.7268036361893424</v>
      </c>
    </row>
    <row r="49" spans="1:48" x14ac:dyDescent="0.25">
      <c r="A49" t="s">
        <v>31</v>
      </c>
      <c r="B49" t="s">
        <v>15</v>
      </c>
      <c r="G49" s="11">
        <f t="shared" si="7"/>
        <v>2.8490228186086703</v>
      </c>
      <c r="H49" s="11">
        <f t="shared" si="7"/>
        <v>3.2018586248100669</v>
      </c>
      <c r="I49" s="11">
        <f t="shared" si="7"/>
        <v>3.5927518041780964</v>
      </c>
      <c r="J49" s="11">
        <f t="shared" si="7"/>
        <v>3.9018021670724168</v>
      </c>
      <c r="K49" s="11">
        <f t="shared" si="7"/>
        <v>4.1775213357025827</v>
      </c>
      <c r="L49" s="11">
        <f t="shared" si="7"/>
        <v>4.312733922393849</v>
      </c>
      <c r="M49" s="11">
        <f t="shared" si="7"/>
        <v>4.3376938374761824</v>
      </c>
      <c r="N49" s="11">
        <f t="shared" si="7"/>
        <v>4.3785873878369124</v>
      </c>
      <c r="O49" s="11">
        <f t="shared" si="7"/>
        <v>4.5977620375172812</v>
      </c>
      <c r="P49" s="11">
        <f t="shared" si="7"/>
        <v>4.7976663638106585</v>
      </c>
    </row>
    <row r="50" spans="1:48" s="6" customFormat="1" x14ac:dyDescent="0.25">
      <c r="A50" s="7"/>
      <c r="B50" s="7"/>
      <c r="C50" s="7"/>
      <c r="D50" s="60"/>
      <c r="E50" s="60"/>
      <c r="F50" s="60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61"/>
      <c r="E53" s="61"/>
      <c r="F53" s="61"/>
      <c r="G53" s="11">
        <f>G4/G41</f>
        <v>8.6129857037723419</v>
      </c>
      <c r="H53" s="11">
        <f t="shared" ref="H53:P53" si="8">H4/H41</f>
        <v>8.617004235710656</v>
      </c>
      <c r="I53" s="11">
        <f t="shared" si="8"/>
        <v>6.8592826214919915</v>
      </c>
      <c r="J53" s="11">
        <f t="shared" si="8"/>
        <v>6.3418015719332912</v>
      </c>
      <c r="K53" s="11">
        <f t="shared" si="8"/>
        <v>7.0417968823226884</v>
      </c>
      <c r="L53" s="11">
        <f t="shared" si="8"/>
        <v>6.9753553894065785</v>
      </c>
      <c r="M53" s="11">
        <f t="shared" si="8"/>
        <v>5.1656541029473244</v>
      </c>
      <c r="N53" s="11">
        <f t="shared" si="8"/>
        <v>4.224905769198128</v>
      </c>
      <c r="O53" s="11">
        <f t="shared" si="8"/>
        <v>4.3283625829398042</v>
      </c>
      <c r="P53" s="11">
        <f t="shared" si="8"/>
        <v>5.2191853912696766</v>
      </c>
    </row>
    <row r="54" spans="1:48" x14ac:dyDescent="0.25">
      <c r="A54" t="s">
        <v>0</v>
      </c>
      <c r="B54" t="s">
        <v>14</v>
      </c>
      <c r="G54" s="10">
        <f t="shared" ref="G54:P54" si="9">G6/G42</f>
        <v>0.46017548053869334</v>
      </c>
      <c r="H54" s="10">
        <f t="shared" si="9"/>
        <v>0.67169936341907843</v>
      </c>
      <c r="I54" s="10">
        <f t="shared" si="9"/>
        <v>0.60585939160531987</v>
      </c>
      <c r="J54" s="10">
        <f t="shared" si="9"/>
        <v>0.78295358214029076</v>
      </c>
      <c r="K54" s="10">
        <f t="shared" si="9"/>
        <v>0.81636845992674201</v>
      </c>
      <c r="L54" s="10">
        <f t="shared" si="9"/>
        <v>0.98281015971870855</v>
      </c>
      <c r="M54" s="10">
        <f t="shared" si="9"/>
        <v>1.12627337634993</v>
      </c>
      <c r="N54" s="10">
        <f t="shared" si="9"/>
        <v>0.93226859880704516</v>
      </c>
      <c r="O54" s="10">
        <f t="shared" si="9"/>
        <v>0.71393594848088082</v>
      </c>
      <c r="P54" s="10">
        <f t="shared" si="9"/>
        <v>0.66218431814073575</v>
      </c>
    </row>
    <row r="55" spans="1:48" x14ac:dyDescent="0.25">
      <c r="A55" t="s">
        <v>1</v>
      </c>
      <c r="B55" t="s">
        <v>14</v>
      </c>
      <c r="G55" s="10">
        <f t="shared" ref="G55:P55" si="10">G7/G43</f>
        <v>0.61598937617468763</v>
      </c>
      <c r="H55" s="10">
        <f t="shared" si="10"/>
        <v>0.65067918070485053</v>
      </c>
      <c r="I55" s="10">
        <f t="shared" si="10"/>
        <v>0.63688109452423536</v>
      </c>
      <c r="J55" s="10">
        <f t="shared" si="10"/>
        <v>0.62806838570540091</v>
      </c>
      <c r="K55" s="10">
        <f t="shared" si="10"/>
        <v>0.65376879719611125</v>
      </c>
      <c r="L55" s="10">
        <f t="shared" si="10"/>
        <v>0.69658325723752423</v>
      </c>
      <c r="M55" s="10">
        <f t="shared" si="10"/>
        <v>0.69955951714576559</v>
      </c>
      <c r="N55" s="10">
        <f t="shared" si="10"/>
        <v>0.63294109860393433</v>
      </c>
      <c r="O55" s="10">
        <f t="shared" si="10"/>
        <v>0.56169797814800004</v>
      </c>
      <c r="P55" s="10">
        <f t="shared" si="10"/>
        <v>0.60503206507263296</v>
      </c>
    </row>
    <row r="56" spans="1:48" x14ac:dyDescent="0.25">
      <c r="A56" t="s">
        <v>2</v>
      </c>
      <c r="B56" t="s">
        <v>14</v>
      </c>
      <c r="G56" s="10">
        <f t="shared" ref="G56:P56" si="11">G8/G44</f>
        <v>6.9101481970545375</v>
      </c>
      <c r="H56" s="10">
        <f t="shared" si="11"/>
        <v>6.1880572684102351</v>
      </c>
      <c r="I56" s="10">
        <f t="shared" si="11"/>
        <v>5.5126822656960472</v>
      </c>
      <c r="J56" s="10">
        <f t="shared" si="11"/>
        <v>4.989084089395182</v>
      </c>
      <c r="K56" s="10">
        <f t="shared" si="11"/>
        <v>4.86007084040188</v>
      </c>
      <c r="L56" s="10">
        <f t="shared" si="11"/>
        <v>4.4284841933033361</v>
      </c>
      <c r="M56" s="10">
        <f t="shared" si="11"/>
        <v>5.0128542606230457</v>
      </c>
      <c r="N56" s="10">
        <f t="shared" si="11"/>
        <v>5.0650901035970035</v>
      </c>
      <c r="O56" s="10">
        <f t="shared" si="11"/>
        <v>4.8873344391848086</v>
      </c>
      <c r="P56" s="10">
        <f t="shared" si="11"/>
        <v>4.8228846966498242</v>
      </c>
    </row>
    <row r="57" spans="1:48" x14ac:dyDescent="0.25">
      <c r="A57" t="s">
        <v>3</v>
      </c>
      <c r="B57" t="s">
        <v>14</v>
      </c>
      <c r="G57" s="10">
        <f t="shared" ref="G57:P57" si="12">G9/G45</f>
        <v>6.2998816485083653E-2</v>
      </c>
      <c r="H57" s="10">
        <f t="shared" si="12"/>
        <v>6.323388083173162E-2</v>
      </c>
      <c r="I57" s="10">
        <f t="shared" si="12"/>
        <v>5.9908193082051191E-2</v>
      </c>
      <c r="J57" s="10">
        <f t="shared" si="12"/>
        <v>5.4045359886462987E-2</v>
      </c>
      <c r="K57" s="10">
        <f t="shared" si="12"/>
        <v>5.1351623600442646E-2</v>
      </c>
      <c r="L57" s="10">
        <f t="shared" si="12"/>
        <v>5.7938177934373572E-2</v>
      </c>
      <c r="M57" s="10">
        <f t="shared" si="12"/>
        <v>6.342877956729423E-2</v>
      </c>
      <c r="N57" s="10">
        <f t="shared" si="12"/>
        <v>7.6723510973564502E-2</v>
      </c>
      <c r="O57" s="10">
        <f t="shared" si="12"/>
        <v>7.3987975318916349E-2</v>
      </c>
      <c r="P57" s="10">
        <f t="shared" si="12"/>
        <v>9.079208083261199E-2</v>
      </c>
    </row>
    <row r="58" spans="1:48" x14ac:dyDescent="0.25">
      <c r="A58" t="s">
        <v>4</v>
      </c>
      <c r="B58" t="s">
        <v>14</v>
      </c>
      <c r="G58" s="10">
        <f t="shared" ref="G58:P58" si="13">G10/G46</f>
        <v>2.2784787553700968E-2</v>
      </c>
      <c r="H58" s="10">
        <f t="shared" si="13"/>
        <v>2.4246214287824232E-2</v>
      </c>
      <c r="I58" s="10">
        <f t="shared" si="13"/>
        <v>2.2371637493570608E-2</v>
      </c>
      <c r="J58" s="10">
        <f t="shared" si="13"/>
        <v>4.2164492427650323E-2</v>
      </c>
      <c r="K58" s="10">
        <f t="shared" si="13"/>
        <v>2.1717466283463785E-2</v>
      </c>
      <c r="L58" s="10">
        <f t="shared" si="13"/>
        <v>2.4494001001158776E-2</v>
      </c>
      <c r="M58" s="10">
        <f t="shared" si="13"/>
        <v>2.3482142225383643E-2</v>
      </c>
      <c r="N58" s="10">
        <f t="shared" si="13"/>
        <v>2.1299890885935431E-2</v>
      </c>
      <c r="O58" s="10">
        <f t="shared" si="13"/>
        <v>2.1963839207684792E-2</v>
      </c>
      <c r="P58" s="10">
        <f t="shared" si="13"/>
        <v>2.3222914325053308E-2</v>
      </c>
    </row>
    <row r="59" spans="1:48" x14ac:dyDescent="0.25">
      <c r="A59" t="s">
        <v>5</v>
      </c>
      <c r="B59" t="s">
        <v>14</v>
      </c>
      <c r="G59" s="10">
        <f t="shared" ref="G59:P59" si="14">G11/G47</f>
        <v>0.47375608610309655</v>
      </c>
      <c r="H59" s="10">
        <f t="shared" si="14"/>
        <v>0.47783325575819124</v>
      </c>
      <c r="I59" s="10">
        <f t="shared" si="14"/>
        <v>0.48544041528800891</v>
      </c>
      <c r="J59" s="10">
        <f t="shared" si="14"/>
        <v>0.47377852887918148</v>
      </c>
      <c r="K59" s="10">
        <f t="shared" si="14"/>
        <v>0.45689926196219099</v>
      </c>
      <c r="L59" s="10">
        <f t="shared" si="14"/>
        <v>0.46424078830550547</v>
      </c>
      <c r="M59" s="10">
        <f t="shared" si="14"/>
        <v>0.43649254268493642</v>
      </c>
      <c r="N59" s="10">
        <f t="shared" si="14"/>
        <v>0.4361939541489146</v>
      </c>
      <c r="O59" s="10">
        <f t="shared" si="14"/>
        <v>0.43071601977244151</v>
      </c>
      <c r="P59" s="10">
        <f t="shared" si="14"/>
        <v>0.3984489672351712</v>
      </c>
    </row>
    <row r="60" spans="1:48" x14ac:dyDescent="0.25">
      <c r="A60" t="s">
        <v>30</v>
      </c>
      <c r="B60" s="18" t="s">
        <v>14</v>
      </c>
      <c r="G60" s="10">
        <f>G13/G48</f>
        <v>9.3818885546742177</v>
      </c>
      <c r="H60" s="10">
        <f t="shared" ref="H60:P61" si="15">H13/H48</f>
        <v>8.8217659347884307</v>
      </c>
      <c r="I60" s="10">
        <f t="shared" si="15"/>
        <v>7.8093325924335089</v>
      </c>
      <c r="J60" s="10">
        <f t="shared" si="15"/>
        <v>7.3004030372861246</v>
      </c>
      <c r="K60" s="10">
        <f t="shared" si="15"/>
        <v>6.4220182665638532</v>
      </c>
      <c r="L60" s="10">
        <f t="shared" si="15"/>
        <v>7.0133663431638906</v>
      </c>
      <c r="M60" s="10">
        <f t="shared" si="15"/>
        <v>7.562528756809578</v>
      </c>
      <c r="N60" s="10">
        <f t="shared" si="15"/>
        <v>7.4939509779709041</v>
      </c>
      <c r="O60" s="10">
        <f t="shared" si="15"/>
        <v>7.4118834816056829</v>
      </c>
      <c r="P60" s="10">
        <f t="shared" si="15"/>
        <v>7.076021922793081</v>
      </c>
    </row>
    <row r="61" spans="1:48" x14ac:dyDescent="0.25">
      <c r="A61" t="s">
        <v>31</v>
      </c>
      <c r="B61" s="18" t="s">
        <v>14</v>
      </c>
      <c r="G61" s="10">
        <f>G14/G49</f>
        <v>2.6211688973579057</v>
      </c>
      <c r="H61" s="10">
        <f t="shared" si="15"/>
        <v>1.8584986713312448</v>
      </c>
      <c r="I61" s="10">
        <f t="shared" si="15"/>
        <v>1.9891048392737054</v>
      </c>
      <c r="J61" s="10">
        <f t="shared" si="15"/>
        <v>1.4222171607853868</v>
      </c>
      <c r="K61" s="10">
        <f t="shared" si="15"/>
        <v>2.5606571793129866</v>
      </c>
      <c r="L61" s="10">
        <f t="shared" si="15"/>
        <v>0.85925310178724879</v>
      </c>
      <c r="M61" s="10">
        <f t="shared" si="15"/>
        <v>1.5580329671059021</v>
      </c>
      <c r="N61" s="10">
        <f t="shared" si="15"/>
        <v>1.6666151326044516</v>
      </c>
      <c r="O61" s="10">
        <f t="shared" si="15"/>
        <v>1.347666527636536</v>
      </c>
      <c r="P61" s="10">
        <f t="shared" si="15"/>
        <v>1.6637630453443968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C65">
        <v>3.964175</v>
      </c>
      <c r="D65" s="3">
        <v>4.0558449999999997</v>
      </c>
      <c r="E65" s="3">
        <v>4.1599899999999996</v>
      </c>
      <c r="F65" s="3">
        <v>4.2755510000000001</v>
      </c>
      <c r="G65" s="10">
        <v>4.3287709999999997</v>
      </c>
      <c r="H65" s="10">
        <v>4.404744</v>
      </c>
      <c r="I65" s="10">
        <v>4.4767780000000004</v>
      </c>
      <c r="J65" s="10">
        <v>4.5686869999999997</v>
      </c>
      <c r="K65" s="10">
        <v>4.6528239999999998</v>
      </c>
      <c r="L65" s="10">
        <v>4.7196530000000001</v>
      </c>
      <c r="M65" s="10">
        <v>4.777692</v>
      </c>
      <c r="N65" s="10">
        <v>4.8451519999999997</v>
      </c>
      <c r="O65" s="10">
        <v>4.9284119999999998</v>
      </c>
      <c r="P65" s="10">
        <v>5.0134369999999997</v>
      </c>
      <c r="Q65" s="11">
        <v>5.1007129999999998</v>
      </c>
      <c r="R65" s="10">
        <v>5.1880759999999997</v>
      </c>
      <c r="S65" s="10">
        <v>5.2756449999999999</v>
      </c>
      <c r="T65" s="10">
        <v>5.3632759999999999</v>
      </c>
      <c r="U65" s="10">
        <v>5.4499259999999996</v>
      </c>
      <c r="V65" s="10">
        <v>5.5361079999999996</v>
      </c>
      <c r="W65" s="10">
        <v>5.621537</v>
      </c>
      <c r="X65" s="10">
        <v>5.7057289999999998</v>
      </c>
      <c r="Y65" s="10">
        <v>5.7887779999999998</v>
      </c>
      <c r="Z65" s="10">
        <v>5.8714370000000002</v>
      </c>
      <c r="AA65" s="10">
        <v>5.9535419999999997</v>
      </c>
      <c r="AB65" s="10">
        <v>6.0350349999999997</v>
      </c>
      <c r="AC65" s="10">
        <v>6.1158679999999999</v>
      </c>
      <c r="AD65" s="10">
        <v>6.1959689999999998</v>
      </c>
      <c r="AE65" s="10">
        <v>6.2753350000000001</v>
      </c>
      <c r="AF65" s="10">
        <v>6.3539750000000002</v>
      </c>
      <c r="AG65" s="10">
        <v>6.4319199999999999</v>
      </c>
      <c r="AH65" s="10">
        <v>6.5092230000000004</v>
      </c>
      <c r="AI65" s="10">
        <v>6.5859439999999996</v>
      </c>
      <c r="AJ65" s="10">
        <v>6.6621449999999998</v>
      </c>
      <c r="AK65" s="10">
        <v>6.7378660000000004</v>
      </c>
      <c r="AL65" s="10">
        <v>6.8131469999999998</v>
      </c>
      <c r="AM65" s="10">
        <v>6.8880330000000001</v>
      </c>
      <c r="AN65" s="10">
        <v>6.9625450000000004</v>
      </c>
      <c r="AO65" s="10">
        <v>7.0367150000000001</v>
      </c>
      <c r="AP65" s="10">
        <v>7.1105650000000002</v>
      </c>
      <c r="AQ65" s="10">
        <v>7.1841280000000003</v>
      </c>
      <c r="AR65" s="10">
        <v>7.2574399999999999</v>
      </c>
      <c r="AS65" s="10">
        <v>7.3305379999999998</v>
      </c>
      <c r="AT65" s="10">
        <v>7.4034719999999998</v>
      </c>
      <c r="AU65" s="10">
        <v>7.476286</v>
      </c>
      <c r="AV65" s="10">
        <v>7.5490250000000003</v>
      </c>
    </row>
    <row r="66" spans="1:48" x14ac:dyDescent="0.25">
      <c r="A66" t="s">
        <v>13</v>
      </c>
      <c r="B66" t="s">
        <v>13</v>
      </c>
      <c r="G66" s="10">
        <f t="shared" ref="G66:P66" si="16">G12/G65</f>
        <v>2.6712362469624753</v>
      </c>
      <c r="H66" s="10">
        <f t="shared" si="16"/>
        <v>2.6264659194722784</v>
      </c>
      <c r="I66" s="10">
        <f t="shared" si="16"/>
        <v>2.595440292102936</v>
      </c>
      <c r="J66" s="10">
        <f t="shared" si="16"/>
        <v>2.6248438555760116</v>
      </c>
      <c r="K66" s="10">
        <f t="shared" si="16"/>
        <v>2.4972382363914902</v>
      </c>
      <c r="L66" s="10">
        <f t="shared" si="16"/>
        <v>2.5744435025202064</v>
      </c>
      <c r="M66" s="10">
        <f t="shared" si="16"/>
        <v>2.7257198664124855</v>
      </c>
      <c r="N66" s="10">
        <f t="shared" si="16"/>
        <v>2.7866906961845577</v>
      </c>
      <c r="O66" s="10">
        <f t="shared" si="16"/>
        <v>2.6956614016847618</v>
      </c>
      <c r="P66" s="10">
        <f t="shared" si="16"/>
        <v>2.650098126295394</v>
      </c>
    </row>
    <row r="67" spans="1:48" x14ac:dyDescent="0.25">
      <c r="A67" t="s">
        <v>18</v>
      </c>
      <c r="B67" t="s">
        <v>18</v>
      </c>
      <c r="G67" s="17">
        <f t="shared" ref="G67:P67" si="17">G20/G65</f>
        <v>40.000332657929938</v>
      </c>
      <c r="H67" s="17">
        <f t="shared" si="17"/>
        <v>39.896448011507594</v>
      </c>
      <c r="I67" s="17">
        <f t="shared" si="17"/>
        <v>36.435695493500006</v>
      </c>
      <c r="J67" s="17">
        <f t="shared" si="17"/>
        <v>36.265128252384116</v>
      </c>
      <c r="K67" s="17">
        <f t="shared" si="17"/>
        <v>34.145983170650773</v>
      </c>
      <c r="L67" s="17">
        <f t="shared" si="17"/>
        <v>33.496801565708324</v>
      </c>
      <c r="M67" s="17">
        <f t="shared" si="17"/>
        <v>33.303708150295165</v>
      </c>
      <c r="N67" s="17">
        <f t="shared" si="17"/>
        <v>32.693040383459589</v>
      </c>
      <c r="O67" s="17">
        <f t="shared" si="17"/>
        <v>32.907058094980698</v>
      </c>
      <c r="P67" s="17">
        <f t="shared" si="17"/>
        <v>34.079590508467547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>
        <v>56959.17</v>
      </c>
      <c r="D70">
        <v>57950.93</v>
      </c>
      <c r="E70">
        <v>56413.06</v>
      </c>
      <c r="F70">
        <v>58217.42</v>
      </c>
      <c r="G70">
        <v>57717.48</v>
      </c>
      <c r="H70">
        <v>59986.87</v>
      </c>
      <c r="I70">
        <v>56330.44</v>
      </c>
      <c r="J70">
        <v>57254.38</v>
      </c>
      <c r="K70">
        <v>51868.5</v>
      </c>
      <c r="L70">
        <v>56194.5</v>
      </c>
      <c r="M70">
        <v>58256.47</v>
      </c>
      <c r="N70">
        <v>58793.83</v>
      </c>
      <c r="O70">
        <v>60891.92</v>
      </c>
      <c r="P70">
        <v>60702.19</v>
      </c>
      <c r="Q70">
        <v>60420.23</v>
      </c>
      <c r="R70" s="22"/>
    </row>
    <row r="71" spans="1:48" x14ac:dyDescent="0.25">
      <c r="A71" t="s">
        <v>33</v>
      </c>
      <c r="B71" t="s">
        <v>33</v>
      </c>
      <c r="C71" s="10">
        <f>(C13*1000000000)/(C70*1000000)</f>
        <v>0.82673027012156264</v>
      </c>
      <c r="D71" s="10">
        <f t="shared" ref="D71:G71" si="18">(D13*1000000000)/(D70*1000000)</f>
        <v>0.82134108978061282</v>
      </c>
      <c r="E71" s="10">
        <f t="shared" si="18"/>
        <v>0.8104669379750008</v>
      </c>
      <c r="F71" s="10">
        <f t="shared" si="18"/>
        <v>0.81252398337130038</v>
      </c>
      <c r="G71" s="10">
        <f t="shared" si="18"/>
        <v>0.80358151464686256</v>
      </c>
      <c r="H71" s="10">
        <f t="shared" ref="H71:P71" si="19">(H13*1000000000)/(H70*1000000)</f>
        <v>0.77406489120035782</v>
      </c>
      <c r="I71" s="10">
        <f t="shared" si="19"/>
        <v>0.76416463283439662</v>
      </c>
      <c r="J71" s="10">
        <f t="shared" si="19"/>
        <v>0.76776868424738853</v>
      </c>
      <c r="K71" s="10">
        <f t="shared" si="19"/>
        <v>0.7614426867944899</v>
      </c>
      <c r="L71" s="10">
        <f t="shared" si="19"/>
        <v>0.74322326918114767</v>
      </c>
      <c r="M71" s="10">
        <f t="shared" si="19"/>
        <v>0.76299662509589061</v>
      </c>
      <c r="N71" s="10">
        <f t="shared" si="19"/>
        <v>0.78089843781226709</v>
      </c>
      <c r="O71" s="10">
        <f t="shared" si="19"/>
        <v>0.78468276250773505</v>
      </c>
      <c r="P71" s="10">
        <f t="shared" si="19"/>
        <v>0.78413991323871512</v>
      </c>
      <c r="Q71" s="10"/>
      <c r="R71" s="10"/>
    </row>
    <row r="72" spans="1:48" x14ac:dyDescent="0.25">
      <c r="A72" t="s">
        <v>34</v>
      </c>
      <c r="B72" t="s">
        <v>34</v>
      </c>
      <c r="C72" s="10"/>
      <c r="D72" s="61"/>
      <c r="E72" s="61"/>
      <c r="F72" s="61"/>
      <c r="G72" s="10">
        <f>(G48*1000000000)/(G70*1000)</f>
        <v>85.652425944295018</v>
      </c>
      <c r="H72" s="10">
        <f t="shared" ref="H72:P72" si="20">(H48*1000000000)/(H70*1000)</f>
        <v>87.744891093499859</v>
      </c>
      <c r="I72" s="10">
        <f t="shared" si="20"/>
        <v>97.852745262098139</v>
      </c>
      <c r="J72" s="10">
        <f t="shared" si="20"/>
        <v>105.16798597640185</v>
      </c>
      <c r="K72" s="10">
        <f t="shared" si="20"/>
        <v>118.56750560161601</v>
      </c>
      <c r="L72" s="10">
        <f t="shared" si="20"/>
        <v>105.97240081513588</v>
      </c>
      <c r="M72" s="10">
        <f t="shared" si="20"/>
        <v>100.89173206896707</v>
      </c>
      <c r="N72" s="10">
        <f t="shared" si="20"/>
        <v>104.20383588147072</v>
      </c>
      <c r="O72" s="10">
        <f t="shared" si="20"/>
        <v>105.86819995957954</v>
      </c>
      <c r="P72" s="10">
        <f t="shared" si="20"/>
        <v>110.81649008362535</v>
      </c>
      <c r="Q72" s="23"/>
      <c r="R72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72"/>
  <sheetViews>
    <sheetView topLeftCell="A13" workbookViewId="0">
      <selection activeCell="C20" sqref="C20:F20"/>
    </sheetView>
  </sheetViews>
  <sheetFormatPr defaultColWidth="8.85546875" defaultRowHeight="15" x14ac:dyDescent="0.25"/>
  <cols>
    <col min="1" max="2" width="47.140625" customWidth="1"/>
    <col min="3" max="3" width="10.42578125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7" x14ac:dyDescent="0.25">
      <c r="A1" s="9"/>
      <c r="B1" s="9"/>
      <c r="C1" s="9"/>
      <c r="D1" s="59"/>
      <c r="E1" s="59"/>
      <c r="F1" s="59"/>
    </row>
    <row r="2" spans="1:17" x14ac:dyDescent="0.25">
      <c r="A2" s="2" t="s">
        <v>8</v>
      </c>
      <c r="B2" s="2"/>
      <c r="C2" s="2"/>
      <c r="D2" s="8"/>
      <c r="E2" s="8"/>
      <c r="F2" s="8"/>
    </row>
    <row r="3" spans="1:17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7" x14ac:dyDescent="0.25">
      <c r="A4" t="s">
        <v>9</v>
      </c>
      <c r="B4" s="18" t="s">
        <v>25</v>
      </c>
      <c r="C4" s="17">
        <v>10.215862121056336</v>
      </c>
      <c r="D4" s="21">
        <v>7.9111744374274799</v>
      </c>
      <c r="E4" s="21">
        <v>9.5687539393746057</v>
      </c>
      <c r="F4" s="21">
        <v>7.7558245998010085</v>
      </c>
      <c r="G4" s="17">
        <v>4.6510192932736016</v>
      </c>
      <c r="H4" s="17">
        <v>0.80070702672067906</v>
      </c>
      <c r="I4" s="17">
        <v>1.4210251692825857</v>
      </c>
      <c r="J4" s="17">
        <v>4.3667726194785246</v>
      </c>
      <c r="K4" s="17">
        <v>5.7605946540008439</v>
      </c>
      <c r="L4" s="17">
        <v>8.5569041785568771</v>
      </c>
      <c r="M4" s="17">
        <v>7.6339682154215387</v>
      </c>
      <c r="N4" s="17">
        <v>3.6362042765550266</v>
      </c>
      <c r="O4" s="17">
        <v>2.9473201863095118</v>
      </c>
      <c r="P4" s="17">
        <v>4.4428949799062583</v>
      </c>
    </row>
    <row r="5" spans="1:17" x14ac:dyDescent="0.25">
      <c r="A5" t="s">
        <v>27</v>
      </c>
      <c r="B5" s="18" t="s">
        <v>25</v>
      </c>
      <c r="C5" s="17">
        <v>-2.0731354914329589</v>
      </c>
      <c r="D5" s="21">
        <v>-1.9978594718122535</v>
      </c>
      <c r="E5" s="21">
        <v>-2.430595453960644</v>
      </c>
      <c r="F5" s="21">
        <v>-3.2325698540452343</v>
      </c>
      <c r="G5" s="17">
        <v>-3.1454451129512626</v>
      </c>
      <c r="H5" s="17">
        <v>-3.6286353531491122</v>
      </c>
      <c r="I5" s="17">
        <v>-4.9263084381730629</v>
      </c>
      <c r="J5" s="17">
        <v>-4.8105698209110619</v>
      </c>
      <c r="K5" s="17">
        <v>-4.3818853342491444</v>
      </c>
      <c r="L5" s="17">
        <v>-4.193193035183933</v>
      </c>
      <c r="M5" s="17">
        <v>-3.461194119386203</v>
      </c>
      <c r="N5" s="17">
        <v>-3.355991591306267</v>
      </c>
      <c r="O5" s="17">
        <v>-3.2805236448844481</v>
      </c>
      <c r="P5" s="17">
        <v>-2.4617097869326932</v>
      </c>
    </row>
    <row r="6" spans="1:17" x14ac:dyDescent="0.25">
      <c r="A6" t="s">
        <v>0</v>
      </c>
      <c r="B6" t="s">
        <v>25</v>
      </c>
      <c r="C6" s="12">
        <v>5.2557272084369666</v>
      </c>
      <c r="D6" s="21">
        <v>4.7543329684352402</v>
      </c>
      <c r="E6" s="21">
        <v>4.304947243564194</v>
      </c>
      <c r="F6" s="21">
        <v>4.1966405970559162</v>
      </c>
      <c r="G6" s="1">
        <v>3.2088100000000002</v>
      </c>
      <c r="H6" s="1">
        <v>3.3847399999999999</v>
      </c>
      <c r="I6" s="1">
        <v>3.4010599999999998</v>
      </c>
      <c r="J6" s="1">
        <v>3.5989299999999997</v>
      </c>
      <c r="K6" s="1">
        <v>3.7778</v>
      </c>
      <c r="L6" s="1">
        <v>4.09368</v>
      </c>
      <c r="M6" s="1">
        <v>3.8375500000000002</v>
      </c>
      <c r="N6" s="1">
        <v>3.70519</v>
      </c>
      <c r="O6" s="1">
        <v>3.74648</v>
      </c>
      <c r="P6">
        <v>3.5785800000000001</v>
      </c>
    </row>
    <row r="7" spans="1:17" x14ac:dyDescent="0.25">
      <c r="A7" t="s">
        <v>1</v>
      </c>
      <c r="B7" t="s">
        <v>25</v>
      </c>
      <c r="C7" s="12">
        <v>5.0231213599297417</v>
      </c>
      <c r="D7" s="21">
        <v>5.1252816149264238</v>
      </c>
      <c r="E7" s="21">
        <v>5.2528485489762753</v>
      </c>
      <c r="F7" s="21">
        <v>5.3505289190894327</v>
      </c>
      <c r="G7" s="1">
        <v>4.8067500000000001</v>
      </c>
      <c r="H7" s="1">
        <v>4.7439</v>
      </c>
      <c r="I7" s="1">
        <v>4.4590699999999996</v>
      </c>
      <c r="J7" s="1">
        <v>5.2327299999999992</v>
      </c>
      <c r="K7" s="1">
        <v>4.9224300000000003</v>
      </c>
      <c r="L7" s="1">
        <v>4.3562399999999997</v>
      </c>
      <c r="M7" s="1">
        <v>3.9748699999999997</v>
      </c>
      <c r="N7" s="1">
        <v>3.88849</v>
      </c>
      <c r="O7" s="1">
        <v>4.0015299999999998</v>
      </c>
      <c r="P7">
        <v>4.9135</v>
      </c>
    </row>
    <row r="8" spans="1:17" x14ac:dyDescent="0.25">
      <c r="A8" t="s">
        <v>2</v>
      </c>
      <c r="B8" t="s">
        <v>25</v>
      </c>
      <c r="C8" s="12">
        <v>9.1705983455320368</v>
      </c>
      <c r="D8" s="21">
        <v>9.0124805305094817</v>
      </c>
      <c r="E8" s="21">
        <v>10.439135727745263</v>
      </c>
      <c r="F8" s="21">
        <v>10.662176973365888</v>
      </c>
      <c r="G8" s="1">
        <v>10.31549</v>
      </c>
      <c r="H8" s="1">
        <v>9.9914100000000001</v>
      </c>
      <c r="I8" s="1">
        <v>8.91798</v>
      </c>
      <c r="J8" s="1">
        <v>7.7905500000000005</v>
      </c>
      <c r="K8" s="1">
        <v>7.0005299999999995</v>
      </c>
      <c r="L8" s="1">
        <v>6.2058200000000001</v>
      </c>
      <c r="M8" s="1">
        <v>6.4133500000000003</v>
      </c>
      <c r="N8" s="1">
        <v>6.9921899999999999</v>
      </c>
      <c r="O8" s="1">
        <v>4.8903999999999996</v>
      </c>
      <c r="P8">
        <v>4.8582000000000001</v>
      </c>
    </row>
    <row r="9" spans="1:17" x14ac:dyDescent="0.25">
      <c r="A9" t="s">
        <v>3</v>
      </c>
      <c r="B9" t="s">
        <v>25</v>
      </c>
      <c r="C9" s="12">
        <v>0.51745947845723328</v>
      </c>
      <c r="D9" s="21">
        <v>0.46372559014119374</v>
      </c>
      <c r="E9" s="21">
        <v>0.47279987879677221</v>
      </c>
      <c r="F9" s="21">
        <v>0.47369408564751331</v>
      </c>
      <c r="G9" s="10">
        <v>0.42701999999999996</v>
      </c>
      <c r="H9" s="10">
        <v>0.43012</v>
      </c>
      <c r="I9" s="10">
        <v>0.43198999999999999</v>
      </c>
      <c r="J9" s="10">
        <v>0.43619000000000002</v>
      </c>
      <c r="K9" s="10">
        <v>0.46751999999999999</v>
      </c>
      <c r="L9" s="10">
        <v>0.49342000000000003</v>
      </c>
      <c r="M9" s="10">
        <v>0.46656999999999998</v>
      </c>
      <c r="N9" s="10">
        <v>0.53536000000000006</v>
      </c>
      <c r="O9" s="10">
        <v>0.54007000000000005</v>
      </c>
      <c r="P9">
        <v>0.63800000000000001</v>
      </c>
    </row>
    <row r="10" spans="1:17" x14ac:dyDescent="0.25">
      <c r="A10" t="s">
        <v>4</v>
      </c>
      <c r="B10" t="s">
        <v>25</v>
      </c>
      <c r="C10" s="12">
        <v>1.0941033446078903</v>
      </c>
      <c r="D10" s="21">
        <v>1.9371546730302256</v>
      </c>
      <c r="E10" s="21">
        <v>1.8299663156546044</v>
      </c>
      <c r="F10" s="21">
        <v>1.6385763824291539</v>
      </c>
      <c r="G10" s="10">
        <v>1.1462300000000001</v>
      </c>
      <c r="H10" s="10">
        <v>1.1730699999999998</v>
      </c>
      <c r="I10" s="10">
        <v>1.0980399999999999</v>
      </c>
      <c r="J10" s="10">
        <v>1.09293</v>
      </c>
      <c r="K10" s="10">
        <v>1.1184799999999999</v>
      </c>
      <c r="L10" s="10">
        <v>1.2810899999999998</v>
      </c>
      <c r="M10" s="10">
        <v>1.2781500000000001</v>
      </c>
      <c r="N10" s="10">
        <v>1.2628599999999999</v>
      </c>
      <c r="O10" s="10">
        <v>1.2968599999999999</v>
      </c>
      <c r="P10">
        <v>1.07152</v>
      </c>
    </row>
    <row r="11" spans="1:17" x14ac:dyDescent="0.25">
      <c r="A11" t="s">
        <v>5</v>
      </c>
      <c r="B11" t="s">
        <v>25</v>
      </c>
      <c r="C11" s="12">
        <v>1.5136022670498115</v>
      </c>
      <c r="D11" s="21">
        <v>1.5729570489086959</v>
      </c>
      <c r="E11" s="21">
        <v>1.6236088214904221</v>
      </c>
      <c r="F11" s="21">
        <v>1.6602223257761979</v>
      </c>
      <c r="G11" s="10">
        <v>1.8430599999999999</v>
      </c>
      <c r="H11" s="10">
        <v>1.8827499999999999</v>
      </c>
      <c r="I11" s="10">
        <v>1.9279200000000001</v>
      </c>
      <c r="J11" s="10">
        <v>1.8982000000000001</v>
      </c>
      <c r="K11" s="10">
        <v>1.9094800000000001</v>
      </c>
      <c r="L11" s="10">
        <v>1.84127</v>
      </c>
      <c r="M11" s="10">
        <v>1.8413599999999999</v>
      </c>
      <c r="N11" s="10">
        <v>1.8766400000000001</v>
      </c>
      <c r="O11" s="10">
        <v>1.9479200000000001</v>
      </c>
      <c r="P11">
        <v>2.1339200000000003</v>
      </c>
    </row>
    <row r="12" spans="1:17" x14ac:dyDescent="0.25">
      <c r="A12" t="s">
        <v>7</v>
      </c>
      <c r="B12" t="s">
        <v>25</v>
      </c>
      <c r="C12" s="12">
        <v>4.7211177473015313</v>
      </c>
      <c r="D12" s="21">
        <v>4.8011335535465163</v>
      </c>
      <c r="E12" s="21">
        <v>4.817380733448493</v>
      </c>
      <c r="F12" s="21">
        <v>4.8479551770374325</v>
      </c>
      <c r="G12" s="10">
        <v>4.7159300000000002</v>
      </c>
      <c r="H12" s="10">
        <v>4.7205699999999995</v>
      </c>
      <c r="I12" s="10">
        <v>4.66547</v>
      </c>
      <c r="J12" s="10">
        <v>4.57789</v>
      </c>
      <c r="K12" s="10">
        <v>4.601</v>
      </c>
      <c r="L12" s="10">
        <v>4.7224599999999999</v>
      </c>
      <c r="M12" s="10">
        <v>4.9203999999999999</v>
      </c>
      <c r="N12" s="10">
        <v>4.8554899999999996</v>
      </c>
      <c r="O12" s="10">
        <v>4.9022100000000002</v>
      </c>
      <c r="P12">
        <v>5.0661800000000001</v>
      </c>
    </row>
    <row r="13" spans="1:17" x14ac:dyDescent="0.25">
      <c r="A13" t="s">
        <v>30</v>
      </c>
      <c r="B13" s="18" t="s">
        <v>25</v>
      </c>
      <c r="C13" s="10">
        <v>7.2784799999999992</v>
      </c>
      <c r="D13" s="10">
        <v>7.5032299999999994</v>
      </c>
      <c r="E13" s="10">
        <v>8.9546499999999991</v>
      </c>
      <c r="F13" s="10">
        <v>8.3294999999999995</v>
      </c>
      <c r="G13" s="10">
        <v>7.8661700000000003</v>
      </c>
      <c r="H13" s="10">
        <v>7.5924799999999992</v>
      </c>
      <c r="I13" s="10">
        <v>6.1648800000000001</v>
      </c>
      <c r="J13" s="10">
        <v>5.7492900000000002</v>
      </c>
      <c r="K13" s="10">
        <v>4.5497399999999999</v>
      </c>
      <c r="L13" s="10">
        <v>4.8207399999999998</v>
      </c>
      <c r="M13" s="10">
        <v>4.7296800000000001</v>
      </c>
      <c r="N13" s="10">
        <v>3.63008</v>
      </c>
      <c r="O13" s="10">
        <v>3.5335900000000002</v>
      </c>
      <c r="P13" s="10">
        <v>3.0988800000000003</v>
      </c>
      <c r="Q13"/>
    </row>
    <row r="14" spans="1:17" x14ac:dyDescent="0.25">
      <c r="A14" t="s">
        <v>31</v>
      </c>
      <c r="B14" s="18" t="s">
        <v>25</v>
      </c>
      <c r="C14" s="10">
        <f>C8-C13</f>
        <v>1.8921183455320376</v>
      </c>
      <c r="D14" s="10">
        <f t="shared" ref="D14:G14" si="0">D8-D13</f>
        <v>1.5092505305094823</v>
      </c>
      <c r="E14" s="10">
        <f t="shared" si="0"/>
        <v>1.4844857277452643</v>
      </c>
      <c r="F14" s="10">
        <f t="shared" si="0"/>
        <v>2.3326769733658885</v>
      </c>
      <c r="G14" s="10">
        <f t="shared" si="0"/>
        <v>2.4493200000000002</v>
      </c>
      <c r="H14" s="10">
        <f t="shared" ref="H14:P14" si="1">H8-H13</f>
        <v>2.3989300000000009</v>
      </c>
      <c r="I14" s="10">
        <f t="shared" si="1"/>
        <v>2.7530999999999999</v>
      </c>
      <c r="J14" s="10">
        <f t="shared" si="1"/>
        <v>2.0412600000000003</v>
      </c>
      <c r="K14" s="10">
        <f t="shared" si="1"/>
        <v>2.4507899999999996</v>
      </c>
      <c r="L14" s="10">
        <f t="shared" si="1"/>
        <v>1.3850800000000003</v>
      </c>
      <c r="M14" s="10">
        <f t="shared" si="1"/>
        <v>1.6836700000000002</v>
      </c>
      <c r="N14" s="10">
        <f t="shared" si="1"/>
        <v>3.3621099999999999</v>
      </c>
      <c r="O14" s="10">
        <f t="shared" si="1"/>
        <v>1.3568099999999994</v>
      </c>
      <c r="P14" s="10">
        <f t="shared" si="1"/>
        <v>1.7593199999999998</v>
      </c>
    </row>
    <row r="15" spans="1:17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7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 s="12">
        <v>6.0894599999999999</v>
      </c>
      <c r="D17" s="11">
        <v>5.9812000000000003</v>
      </c>
      <c r="E17" s="11">
        <v>6.6525100000000004</v>
      </c>
      <c r="F17" s="11">
        <v>5.2763</v>
      </c>
      <c r="G17">
        <v>5.3782700000000006</v>
      </c>
      <c r="H17">
        <v>5.1262600000000003</v>
      </c>
      <c r="I17">
        <v>5.9400399999999998</v>
      </c>
      <c r="J17">
        <v>5.8440200000000004</v>
      </c>
      <c r="K17">
        <v>5.7587700000000002</v>
      </c>
      <c r="L17">
        <v>6.0041599999999997</v>
      </c>
      <c r="M17">
        <v>5.8023999999999996</v>
      </c>
      <c r="N17">
        <v>5.6604099999999997</v>
      </c>
      <c r="O17" s="1">
        <v>6.1562799999999998</v>
      </c>
      <c r="P17">
        <v>5.8923900000000007</v>
      </c>
      <c r="Q17" s="10"/>
    </row>
    <row r="18" spans="1:17" x14ac:dyDescent="0.25">
      <c r="A18" t="s">
        <v>19</v>
      </c>
      <c r="B18" t="s">
        <v>25</v>
      </c>
      <c r="C18" s="12">
        <v>1.7192700000000001</v>
      </c>
      <c r="D18" s="11">
        <v>0.38206000000000001</v>
      </c>
      <c r="E18" s="11">
        <v>1.7992900000000001</v>
      </c>
      <c r="F18" s="11">
        <v>-0.72097</v>
      </c>
      <c r="G18">
        <v>-4.0610200000000001</v>
      </c>
      <c r="H18">
        <v>-8.1275600000000008</v>
      </c>
      <c r="I18">
        <v>-10.50469</v>
      </c>
      <c r="J18">
        <v>-7.2404500000000001</v>
      </c>
      <c r="K18">
        <v>-5.2067899999999998</v>
      </c>
      <c r="L18">
        <v>-2.37887</v>
      </c>
      <c r="M18">
        <v>-2.2917700000000001</v>
      </c>
      <c r="N18">
        <v>-6.1057899999999998</v>
      </c>
      <c r="O18">
        <v>-7.2717099999999997</v>
      </c>
      <c r="P18" s="10">
        <v>-4.6833100000000005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35.104459751315218</v>
      </c>
      <c r="D20" s="10">
        <f t="shared" ref="D20:F20" si="2">SUM(D6:D12,D17,D18)</f>
        <v>34.030325979497782</v>
      </c>
      <c r="E20" s="10">
        <f t="shared" si="2"/>
        <v>37.192487269676022</v>
      </c>
      <c r="F20" s="10">
        <f t="shared" si="2"/>
        <v>33.385124460401528</v>
      </c>
      <c r="G20" s="10">
        <f>SUM(G6:G12,G17,G18)</f>
        <v>27.780540000000002</v>
      </c>
      <c r="H20" s="10">
        <f t="shared" ref="H20:P20" si="3">SUM(H6:H12,H17,H18)</f>
        <v>23.325259999999993</v>
      </c>
      <c r="I20" s="10">
        <f t="shared" si="3"/>
        <v>20.336879999999997</v>
      </c>
      <c r="J20" s="10">
        <f t="shared" si="3"/>
        <v>23.230989999999998</v>
      </c>
      <c r="K20" s="10">
        <f t="shared" si="3"/>
        <v>24.349220000000003</v>
      </c>
      <c r="L20" s="10">
        <f t="shared" si="3"/>
        <v>26.61927</v>
      </c>
      <c r="M20" s="10">
        <f t="shared" si="3"/>
        <v>26.24288</v>
      </c>
      <c r="N20" s="10">
        <f t="shared" si="3"/>
        <v>22.670840000000002</v>
      </c>
      <c r="O20" s="10">
        <f t="shared" si="3"/>
        <v>20.210040000000003</v>
      </c>
      <c r="P20" s="10">
        <f t="shared" si="3"/>
        <v>23.468980000000002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3521.5</v>
      </c>
      <c r="H26">
        <v>4194.5</v>
      </c>
      <c r="I26">
        <v>4555</v>
      </c>
      <c r="J26">
        <v>4347.5</v>
      </c>
      <c r="K26">
        <v>4525.5</v>
      </c>
      <c r="L26">
        <v>4700</v>
      </c>
      <c r="M26">
        <v>4658.5</v>
      </c>
      <c r="N26">
        <v>5224.5</v>
      </c>
      <c r="O26">
        <v>5704</v>
      </c>
      <c r="P26">
        <v>5335.5</v>
      </c>
    </row>
    <row r="27" spans="1:17" x14ac:dyDescent="0.25">
      <c r="A27" t="s">
        <v>0</v>
      </c>
      <c r="B27" t="s">
        <v>10</v>
      </c>
      <c r="G27">
        <v>3119.5</v>
      </c>
      <c r="H27">
        <v>3683</v>
      </c>
      <c r="I27">
        <v>4178</v>
      </c>
      <c r="J27">
        <v>4139.5</v>
      </c>
      <c r="K27">
        <v>4347.5</v>
      </c>
      <c r="L27">
        <v>4224.5</v>
      </c>
      <c r="M27">
        <v>3785</v>
      </c>
      <c r="N27">
        <v>3441</v>
      </c>
      <c r="O27">
        <v>3166</v>
      </c>
      <c r="P27">
        <v>3455</v>
      </c>
    </row>
    <row r="28" spans="1:17" x14ac:dyDescent="0.25">
      <c r="A28" t="s">
        <v>1</v>
      </c>
      <c r="B28" t="s">
        <v>10</v>
      </c>
      <c r="G28">
        <v>8540</v>
      </c>
      <c r="H28">
        <v>8299</v>
      </c>
      <c r="I28">
        <v>8261.5</v>
      </c>
      <c r="J28">
        <v>7859</v>
      </c>
      <c r="K28">
        <v>7343.5</v>
      </c>
      <c r="L28">
        <v>7297.5</v>
      </c>
      <c r="M28">
        <v>6982.5</v>
      </c>
      <c r="N28">
        <v>6667.5</v>
      </c>
      <c r="O28">
        <v>6742</v>
      </c>
      <c r="P28">
        <v>6759.5</v>
      </c>
    </row>
    <row r="29" spans="1:17" x14ac:dyDescent="0.25">
      <c r="A29" t="s">
        <v>2</v>
      </c>
      <c r="B29" t="s">
        <v>10</v>
      </c>
      <c r="G29">
        <v>2748.5</v>
      </c>
      <c r="H29">
        <v>2808.5</v>
      </c>
      <c r="I29">
        <v>2977</v>
      </c>
      <c r="J29">
        <v>3209</v>
      </c>
      <c r="K29">
        <v>3239.5</v>
      </c>
      <c r="L29">
        <v>3268.5</v>
      </c>
      <c r="M29">
        <v>3362</v>
      </c>
      <c r="N29">
        <v>3499</v>
      </c>
      <c r="O29">
        <v>3772</v>
      </c>
      <c r="P29">
        <v>4025</v>
      </c>
    </row>
    <row r="30" spans="1:17" x14ac:dyDescent="0.25">
      <c r="A30" t="s">
        <v>3</v>
      </c>
      <c r="B30" t="s">
        <v>10</v>
      </c>
      <c r="G30">
        <v>5331.5</v>
      </c>
      <c r="H30">
        <v>5823</v>
      </c>
      <c r="I30">
        <v>5934.5</v>
      </c>
      <c r="J30">
        <v>6073.5</v>
      </c>
      <c r="K30">
        <v>6382</v>
      </c>
      <c r="L30">
        <v>6610.5</v>
      </c>
      <c r="M30">
        <v>6669</v>
      </c>
      <c r="N30">
        <v>6753</v>
      </c>
      <c r="O30">
        <v>7187</v>
      </c>
      <c r="P30">
        <v>7832.5</v>
      </c>
    </row>
    <row r="31" spans="1:17" x14ac:dyDescent="0.25">
      <c r="A31" t="s">
        <v>4</v>
      </c>
      <c r="B31" t="s">
        <v>10</v>
      </c>
      <c r="G31">
        <v>42615</v>
      </c>
      <c r="H31">
        <v>45072.5</v>
      </c>
      <c r="I31">
        <v>47497</v>
      </c>
      <c r="J31">
        <v>49614.5</v>
      </c>
      <c r="K31">
        <v>51117</v>
      </c>
      <c r="L31">
        <v>52337</v>
      </c>
      <c r="M31">
        <v>53676</v>
      </c>
      <c r="N31">
        <v>54950.5</v>
      </c>
      <c r="O31">
        <v>56942</v>
      </c>
      <c r="P31">
        <v>59366.5</v>
      </c>
    </row>
    <row r="32" spans="1:17" x14ac:dyDescent="0.25">
      <c r="A32" t="s">
        <v>5</v>
      </c>
      <c r="B32" t="s">
        <v>10</v>
      </c>
      <c r="G32">
        <v>3920.5</v>
      </c>
      <c r="H32">
        <v>4118.5</v>
      </c>
      <c r="I32">
        <v>4278</v>
      </c>
      <c r="J32">
        <v>4159.5</v>
      </c>
      <c r="K32">
        <v>3989</v>
      </c>
      <c r="L32">
        <v>4071.5</v>
      </c>
      <c r="M32">
        <v>4112</v>
      </c>
      <c r="N32">
        <v>4113</v>
      </c>
      <c r="O32">
        <v>4185.5</v>
      </c>
      <c r="P32">
        <v>4356</v>
      </c>
    </row>
    <row r="33" spans="1:18" x14ac:dyDescent="0.25">
      <c r="A33" t="s">
        <v>30</v>
      </c>
      <c r="B33" s="18" t="s">
        <v>10</v>
      </c>
      <c r="G33">
        <f>G22*G29</f>
        <v>1743.6397606664818</v>
      </c>
      <c r="H33">
        <f t="shared" ref="H33:P33" si="4">H22*H29</f>
        <v>1746.2442356203992</v>
      </c>
      <c r="I33">
        <f t="shared" si="4"/>
        <v>1802.2817050010551</v>
      </c>
      <c r="J33">
        <f t="shared" si="4"/>
        <v>1947.2123227111417</v>
      </c>
      <c r="K33">
        <f t="shared" si="4"/>
        <v>1929.0997103823877</v>
      </c>
      <c r="L33">
        <f t="shared" si="4"/>
        <v>1895.6478967895468</v>
      </c>
      <c r="M33">
        <f t="shared" si="4"/>
        <v>1934.4020873029622</v>
      </c>
      <c r="N33">
        <f t="shared" si="4"/>
        <v>2040.6004114141042</v>
      </c>
      <c r="O33">
        <f t="shared" si="4"/>
        <v>2201.7067436251905</v>
      </c>
      <c r="P33">
        <f t="shared" si="4"/>
        <v>2349.3821959415145</v>
      </c>
    </row>
    <row r="34" spans="1:18" x14ac:dyDescent="0.25">
      <c r="A34" t="s">
        <v>31</v>
      </c>
      <c r="B34" s="18" t="s">
        <v>10</v>
      </c>
      <c r="G34">
        <f>G23*G29</f>
        <v>1004.8602393335181</v>
      </c>
      <c r="H34">
        <f t="shared" ref="H34:P34" si="5">H23*H29</f>
        <v>1062.2557643796008</v>
      </c>
      <c r="I34">
        <f t="shared" si="5"/>
        <v>1174.7182949989449</v>
      </c>
      <c r="J34">
        <f t="shared" si="5"/>
        <v>1261.7876772888583</v>
      </c>
      <c r="K34">
        <f t="shared" si="5"/>
        <v>1310.4002896176123</v>
      </c>
      <c r="L34">
        <f t="shared" si="5"/>
        <v>1372.8521032104534</v>
      </c>
      <c r="M34">
        <f t="shared" si="5"/>
        <v>1427.5979126970381</v>
      </c>
      <c r="N34">
        <f t="shared" si="5"/>
        <v>1458.399588585896</v>
      </c>
      <c r="O34">
        <f t="shared" si="5"/>
        <v>1570.2932563748095</v>
      </c>
      <c r="P34">
        <f t="shared" si="5"/>
        <v>1675.6178040584859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60"/>
      <c r="E37" s="60"/>
      <c r="F37" s="60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60"/>
      <c r="E38" s="60"/>
      <c r="F38" s="60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4.3314449999999995</v>
      </c>
      <c r="H41" s="11">
        <f t="shared" ref="H41:P41" si="6">H26*H$37/1000</f>
        <v>5.0333999999999994</v>
      </c>
      <c r="I41" s="11">
        <f t="shared" si="6"/>
        <v>5.2837999999999994</v>
      </c>
      <c r="J41" s="11">
        <f t="shared" si="6"/>
        <v>4.9561500000000001</v>
      </c>
      <c r="K41" s="11">
        <f t="shared" si="6"/>
        <v>5.0233050000000006</v>
      </c>
      <c r="L41" s="11">
        <f t="shared" si="6"/>
        <v>5.1230000000000002</v>
      </c>
      <c r="M41" s="11">
        <f t="shared" si="6"/>
        <v>4.9845950000000006</v>
      </c>
      <c r="N41" s="11">
        <f t="shared" si="6"/>
        <v>5.5379700000000005</v>
      </c>
      <c r="O41" s="11">
        <f t="shared" si="6"/>
        <v>5.9321599999999997</v>
      </c>
      <c r="P41" s="11">
        <f t="shared" si="6"/>
        <v>5.4422100000000002</v>
      </c>
    </row>
    <row r="42" spans="1:18" x14ac:dyDescent="0.25">
      <c r="A42" t="s">
        <v>0</v>
      </c>
      <c r="B42" t="s">
        <v>15</v>
      </c>
      <c r="G42" s="11">
        <f t="shared" ref="G42:P49" si="7">G27*G$37/1000</f>
        <v>3.8369850000000003</v>
      </c>
      <c r="H42" s="11">
        <f t="shared" si="7"/>
        <v>4.4195999999999991</v>
      </c>
      <c r="I42" s="11">
        <f t="shared" si="7"/>
        <v>4.8464799999999997</v>
      </c>
      <c r="J42" s="11">
        <f t="shared" si="7"/>
        <v>4.7190300000000001</v>
      </c>
      <c r="K42" s="11">
        <f t="shared" si="7"/>
        <v>4.8257250000000003</v>
      </c>
      <c r="L42" s="11">
        <f t="shared" si="7"/>
        <v>4.604705</v>
      </c>
      <c r="M42" s="11">
        <f t="shared" si="7"/>
        <v>4.0499499999999999</v>
      </c>
      <c r="N42" s="11">
        <f t="shared" si="7"/>
        <v>3.6474600000000001</v>
      </c>
      <c r="O42" s="11">
        <f t="shared" si="7"/>
        <v>3.2926400000000005</v>
      </c>
      <c r="P42" s="11">
        <f t="shared" si="7"/>
        <v>3.5240999999999998</v>
      </c>
    </row>
    <row r="43" spans="1:18" x14ac:dyDescent="0.25">
      <c r="A43" t="s">
        <v>1</v>
      </c>
      <c r="B43" t="s">
        <v>15</v>
      </c>
      <c r="G43" s="11">
        <f t="shared" si="7"/>
        <v>10.504200000000001</v>
      </c>
      <c r="H43" s="11">
        <f t="shared" si="7"/>
        <v>9.9588000000000001</v>
      </c>
      <c r="I43" s="11">
        <f t="shared" si="7"/>
        <v>9.5833399999999997</v>
      </c>
      <c r="J43" s="11">
        <f t="shared" si="7"/>
        <v>8.9592599999999987</v>
      </c>
      <c r="K43" s="11">
        <f t="shared" si="7"/>
        <v>8.1512850000000014</v>
      </c>
      <c r="L43" s="11">
        <f t="shared" si="7"/>
        <v>7.9542750000000009</v>
      </c>
      <c r="M43" s="11">
        <f t="shared" si="7"/>
        <v>7.4712750000000003</v>
      </c>
      <c r="N43" s="11">
        <f t="shared" si="7"/>
        <v>7.0675499999999998</v>
      </c>
      <c r="O43" s="11">
        <f t="shared" si="7"/>
        <v>7.0116800000000001</v>
      </c>
      <c r="P43" s="11">
        <f t="shared" si="7"/>
        <v>6.8946900000000007</v>
      </c>
    </row>
    <row r="44" spans="1:18" x14ac:dyDescent="0.25">
      <c r="A44" t="s">
        <v>2</v>
      </c>
      <c r="B44" t="s">
        <v>15</v>
      </c>
      <c r="G44" s="11">
        <f t="shared" si="7"/>
        <v>3.380655</v>
      </c>
      <c r="H44" s="11">
        <f t="shared" si="7"/>
        <v>3.3701999999999996</v>
      </c>
      <c r="I44" s="11">
        <f t="shared" si="7"/>
        <v>3.4533199999999997</v>
      </c>
      <c r="J44" s="11">
        <f t="shared" si="7"/>
        <v>3.6582599999999998</v>
      </c>
      <c r="K44" s="11">
        <f t="shared" si="7"/>
        <v>3.5958450000000002</v>
      </c>
      <c r="L44" s="11">
        <f t="shared" si="7"/>
        <v>3.5626650000000004</v>
      </c>
      <c r="M44" s="11">
        <f t="shared" si="7"/>
        <v>3.59734</v>
      </c>
      <c r="N44" s="11">
        <f t="shared" si="7"/>
        <v>3.7089400000000001</v>
      </c>
      <c r="O44" s="11">
        <f t="shared" si="7"/>
        <v>3.9228800000000001</v>
      </c>
      <c r="P44" s="11">
        <f t="shared" si="7"/>
        <v>4.1055000000000001</v>
      </c>
    </row>
    <row r="45" spans="1:18" x14ac:dyDescent="0.25">
      <c r="A45" t="s">
        <v>3</v>
      </c>
      <c r="B45" t="s">
        <v>15</v>
      </c>
      <c r="G45" s="11">
        <f t="shared" si="7"/>
        <v>6.5577449999999997</v>
      </c>
      <c r="H45" s="11">
        <f t="shared" si="7"/>
        <v>6.9875999999999996</v>
      </c>
      <c r="I45" s="11">
        <f t="shared" si="7"/>
        <v>6.8840199999999996</v>
      </c>
      <c r="J45" s="11">
        <f t="shared" si="7"/>
        <v>6.9237899999999994</v>
      </c>
      <c r="K45" s="11">
        <f t="shared" si="7"/>
        <v>7.0840200000000006</v>
      </c>
      <c r="L45" s="11">
        <f t="shared" si="7"/>
        <v>7.205445000000001</v>
      </c>
      <c r="M45" s="11">
        <f t="shared" si="7"/>
        <v>7.1358300000000012</v>
      </c>
      <c r="N45" s="11">
        <f t="shared" si="7"/>
        <v>7.1581800000000007</v>
      </c>
      <c r="O45" s="11">
        <f t="shared" si="7"/>
        <v>7.4744800000000007</v>
      </c>
      <c r="P45" s="11">
        <f t="shared" si="7"/>
        <v>7.9891500000000004</v>
      </c>
    </row>
    <row r="46" spans="1:18" x14ac:dyDescent="0.25">
      <c r="A46" t="s">
        <v>4</v>
      </c>
      <c r="B46" t="s">
        <v>15</v>
      </c>
      <c r="G46" s="11">
        <f t="shared" si="7"/>
        <v>52.416449999999998</v>
      </c>
      <c r="H46" s="11">
        <f t="shared" si="7"/>
        <v>54.087000000000003</v>
      </c>
      <c r="I46" s="11">
        <f t="shared" si="7"/>
        <v>55.096519999999998</v>
      </c>
      <c r="J46" s="11">
        <f t="shared" si="7"/>
        <v>56.560529999999993</v>
      </c>
      <c r="K46" s="11">
        <f t="shared" si="7"/>
        <v>56.739870000000003</v>
      </c>
      <c r="L46" s="11">
        <f t="shared" si="7"/>
        <v>57.047330000000002</v>
      </c>
      <c r="M46" s="11">
        <f t="shared" si="7"/>
        <v>57.433320000000002</v>
      </c>
      <c r="N46" s="11">
        <f t="shared" si="7"/>
        <v>58.247530000000005</v>
      </c>
      <c r="O46" s="11">
        <f t="shared" si="7"/>
        <v>59.219679999999997</v>
      </c>
      <c r="P46" s="11">
        <f t="shared" si="7"/>
        <v>60.553830000000005</v>
      </c>
    </row>
    <row r="47" spans="1:18" x14ac:dyDescent="0.25">
      <c r="A47" t="s">
        <v>5</v>
      </c>
      <c r="B47" t="s">
        <v>15</v>
      </c>
      <c r="G47" s="11">
        <f t="shared" si="7"/>
        <v>4.8222149999999999</v>
      </c>
      <c r="H47" s="11">
        <f t="shared" si="7"/>
        <v>4.9421999999999997</v>
      </c>
      <c r="I47" s="11">
        <f t="shared" si="7"/>
        <v>4.9624799999999993</v>
      </c>
      <c r="J47" s="11">
        <f t="shared" si="7"/>
        <v>4.7418300000000002</v>
      </c>
      <c r="K47" s="11">
        <f t="shared" si="7"/>
        <v>4.4277899999999999</v>
      </c>
      <c r="L47" s="11">
        <f t="shared" si="7"/>
        <v>4.4379350000000004</v>
      </c>
      <c r="M47" s="11">
        <f t="shared" si="7"/>
        <v>4.3998400000000002</v>
      </c>
      <c r="N47" s="11">
        <f t="shared" si="7"/>
        <v>4.3597800000000007</v>
      </c>
      <c r="O47" s="11">
        <f t="shared" si="7"/>
        <v>4.3529200000000001</v>
      </c>
      <c r="P47" s="11">
        <f t="shared" si="7"/>
        <v>4.4431199999999995</v>
      </c>
    </row>
    <row r="48" spans="1:18" x14ac:dyDescent="0.25">
      <c r="A48" t="s">
        <v>30</v>
      </c>
      <c r="B48" t="s">
        <v>15</v>
      </c>
      <c r="G48" s="11">
        <f t="shared" si="7"/>
        <v>2.1446769056197725</v>
      </c>
      <c r="H48" s="11">
        <f t="shared" si="7"/>
        <v>2.0954930827444791</v>
      </c>
      <c r="I48" s="11">
        <f t="shared" si="7"/>
        <v>2.0906467778012239</v>
      </c>
      <c r="J48" s="11">
        <f t="shared" si="7"/>
        <v>2.2198220478907014</v>
      </c>
      <c r="K48" s="11">
        <f t="shared" si="7"/>
        <v>2.1413006785244506</v>
      </c>
      <c r="L48" s="11">
        <f t="shared" si="7"/>
        <v>2.0662562075006061</v>
      </c>
      <c r="M48" s="11">
        <f t="shared" si="7"/>
        <v>2.0698102334141697</v>
      </c>
      <c r="N48" s="11">
        <f t="shared" si="7"/>
        <v>2.1630364360989507</v>
      </c>
      <c r="O48" s="11">
        <f t="shared" si="7"/>
        <v>2.2897750133701984</v>
      </c>
      <c r="P48" s="11">
        <f t="shared" si="7"/>
        <v>2.3963698398603448</v>
      </c>
    </row>
    <row r="49" spans="1:48" x14ac:dyDescent="0.25">
      <c r="A49" t="s">
        <v>31</v>
      </c>
      <c r="B49" t="s">
        <v>15</v>
      </c>
      <c r="G49" s="11">
        <f t="shared" si="7"/>
        <v>1.2359780943802272</v>
      </c>
      <c r="H49" s="11">
        <f t="shared" si="7"/>
        <v>1.274706917255521</v>
      </c>
      <c r="I49" s="11">
        <f t="shared" si="7"/>
        <v>1.3626732221987758</v>
      </c>
      <c r="J49" s="11">
        <f t="shared" si="7"/>
        <v>1.4384379521092983</v>
      </c>
      <c r="K49" s="11">
        <f t="shared" si="7"/>
        <v>1.4545443214755498</v>
      </c>
      <c r="L49" s="11">
        <f t="shared" si="7"/>
        <v>1.4964087924993943</v>
      </c>
      <c r="M49" s="11">
        <f t="shared" si="7"/>
        <v>1.527529766585831</v>
      </c>
      <c r="N49" s="11">
        <f t="shared" si="7"/>
        <v>1.5459035639010499</v>
      </c>
      <c r="O49" s="11">
        <f t="shared" si="7"/>
        <v>1.633104986629802</v>
      </c>
      <c r="P49" s="11">
        <f t="shared" si="7"/>
        <v>1.7091301601396558</v>
      </c>
    </row>
    <row r="50" spans="1:48" s="6" customFormat="1" x14ac:dyDescent="0.25">
      <c r="A50" s="7"/>
      <c r="B50" s="7"/>
      <c r="C50" s="7"/>
      <c r="D50" s="60"/>
      <c r="E50" s="60"/>
      <c r="F50" s="60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61"/>
      <c r="E53" s="61"/>
      <c r="F53" s="61"/>
      <c r="G53" s="11">
        <f>G4/G41</f>
        <v>1.0737800649145037</v>
      </c>
      <c r="H53" s="11">
        <f t="shared" ref="H53:P53" si="8">H4/H41</f>
        <v>0.15907875923246298</v>
      </c>
      <c r="I53" s="11">
        <f t="shared" si="8"/>
        <v>0.26893999948570835</v>
      </c>
      <c r="J53" s="11">
        <f t="shared" si="8"/>
        <v>0.88108160961200221</v>
      </c>
      <c r="K53" s="11">
        <f t="shared" si="8"/>
        <v>1.1467738180343108</v>
      </c>
      <c r="L53" s="11">
        <f t="shared" si="8"/>
        <v>1.6702916608543581</v>
      </c>
      <c r="M53" s="11">
        <f t="shared" si="8"/>
        <v>1.5315122322719374</v>
      </c>
      <c r="N53" s="11">
        <f t="shared" si="8"/>
        <v>0.65659515608698249</v>
      </c>
      <c r="O53" s="11">
        <f t="shared" si="8"/>
        <v>0.49683760827582396</v>
      </c>
      <c r="P53" s="11">
        <f t="shared" si="8"/>
        <v>0.81637698286289173</v>
      </c>
    </row>
    <row r="54" spans="1:48" x14ac:dyDescent="0.25">
      <c r="A54" t="s">
        <v>0</v>
      </c>
      <c r="B54" t="s">
        <v>14</v>
      </c>
      <c r="G54" s="10">
        <f t="shared" ref="G54:P54" si="9">G6/G42</f>
        <v>0.83628421794716423</v>
      </c>
      <c r="H54" s="10">
        <f t="shared" si="9"/>
        <v>0.76584758801701525</v>
      </c>
      <c r="I54" s="10">
        <f t="shared" si="9"/>
        <v>0.70175880226473641</v>
      </c>
      <c r="J54" s="10">
        <f t="shared" si="9"/>
        <v>0.76264189886480904</v>
      </c>
      <c r="K54" s="10">
        <f t="shared" si="9"/>
        <v>0.78284610084495077</v>
      </c>
      <c r="L54" s="10">
        <f t="shared" si="9"/>
        <v>0.889021120788411</v>
      </c>
      <c r="M54" s="10">
        <f t="shared" si="9"/>
        <v>0.94755490808528509</v>
      </c>
      <c r="N54" s="10">
        <f t="shared" si="9"/>
        <v>1.0158274525286088</v>
      </c>
      <c r="O54" s="10">
        <f t="shared" si="9"/>
        <v>1.1378346858447932</v>
      </c>
      <c r="P54" s="10">
        <f t="shared" si="9"/>
        <v>1.0154592661956245</v>
      </c>
    </row>
    <row r="55" spans="1:48" x14ac:dyDescent="0.25">
      <c r="A55" t="s">
        <v>1</v>
      </c>
      <c r="B55" t="s">
        <v>14</v>
      </c>
      <c r="G55" s="10">
        <f t="shared" ref="G55:P55" si="10">G7/G43</f>
        <v>0.45760267321642767</v>
      </c>
      <c r="H55" s="10">
        <f t="shared" si="10"/>
        <v>0.47635257259910835</v>
      </c>
      <c r="I55" s="10">
        <f t="shared" si="10"/>
        <v>0.46529393718682627</v>
      </c>
      <c r="J55" s="10">
        <f t="shared" si="10"/>
        <v>0.58405828159914996</v>
      </c>
      <c r="K55" s="10">
        <f t="shared" si="10"/>
        <v>0.60388392750345488</v>
      </c>
      <c r="L55" s="10">
        <f t="shared" si="10"/>
        <v>0.54766022044749507</v>
      </c>
      <c r="M55" s="10">
        <f t="shared" si="10"/>
        <v>0.53202030443264359</v>
      </c>
      <c r="N55" s="10">
        <f t="shared" si="10"/>
        <v>0.55018924521227297</v>
      </c>
      <c r="O55" s="10">
        <f t="shared" si="10"/>
        <v>0.57069489765648174</v>
      </c>
      <c r="P55" s="10">
        <f t="shared" si="10"/>
        <v>0.71264987983506145</v>
      </c>
    </row>
    <row r="56" spans="1:48" x14ac:dyDescent="0.25">
      <c r="A56" t="s">
        <v>2</v>
      </c>
      <c r="B56" t="s">
        <v>14</v>
      </c>
      <c r="G56" s="10">
        <f t="shared" ref="G56:P56" si="11">G8/G44</f>
        <v>3.0513288105411527</v>
      </c>
      <c r="H56" s="10">
        <f t="shared" si="11"/>
        <v>2.9646341463414636</v>
      </c>
      <c r="I56" s="10">
        <f t="shared" si="11"/>
        <v>2.5824366117243698</v>
      </c>
      <c r="J56" s="10">
        <f t="shared" si="11"/>
        <v>2.1295779960965051</v>
      </c>
      <c r="K56" s="10">
        <f t="shared" si="11"/>
        <v>1.946838642933719</v>
      </c>
      <c r="L56" s="10">
        <f t="shared" si="11"/>
        <v>1.7419038837499454</v>
      </c>
      <c r="M56" s="10">
        <f t="shared" si="11"/>
        <v>1.7828034047379453</v>
      </c>
      <c r="N56" s="10">
        <f t="shared" si="11"/>
        <v>1.8852259675271101</v>
      </c>
      <c r="O56" s="10">
        <f t="shared" si="11"/>
        <v>1.2466351252141283</v>
      </c>
      <c r="P56" s="10">
        <f t="shared" si="11"/>
        <v>1.183339422725612</v>
      </c>
    </row>
    <row r="57" spans="1:48" x14ac:dyDescent="0.25">
      <c r="A57" t="s">
        <v>3</v>
      </c>
      <c r="B57" t="s">
        <v>14</v>
      </c>
      <c r="G57" s="10">
        <f t="shared" ref="G57:P57" si="12">G9/G45</f>
        <v>6.5116896128165999E-2</v>
      </c>
      <c r="H57" s="10">
        <f t="shared" si="12"/>
        <v>6.1554754135897879E-2</v>
      </c>
      <c r="I57" s="10">
        <f t="shared" si="12"/>
        <v>6.275257770895494E-2</v>
      </c>
      <c r="J57" s="10">
        <f t="shared" si="12"/>
        <v>6.2998733352686909E-2</v>
      </c>
      <c r="K57" s="10">
        <f t="shared" si="12"/>
        <v>6.59964257582559E-2</v>
      </c>
      <c r="L57" s="10">
        <f t="shared" si="12"/>
        <v>6.8478768486887345E-2</v>
      </c>
      <c r="M57" s="10">
        <f t="shared" si="12"/>
        <v>6.538412490207865E-2</v>
      </c>
      <c r="N57" s="10">
        <f t="shared" si="12"/>
        <v>7.4789960576571141E-2</v>
      </c>
      <c r="O57" s="10">
        <f t="shared" si="12"/>
        <v>7.2255193672335738E-2</v>
      </c>
      <c r="P57" s="10">
        <f t="shared" si="12"/>
        <v>7.9858307829994424E-2</v>
      </c>
    </row>
    <row r="58" spans="1:48" x14ac:dyDescent="0.25">
      <c r="A58" t="s">
        <v>4</v>
      </c>
      <c r="B58" t="s">
        <v>14</v>
      </c>
      <c r="G58" s="10">
        <f t="shared" ref="G58:P58" si="13">G10/G46</f>
        <v>2.1867753348424019E-2</v>
      </c>
      <c r="H58" s="10">
        <f t="shared" si="13"/>
        <v>2.1688575813041948E-2</v>
      </c>
      <c r="I58" s="10">
        <f t="shared" si="13"/>
        <v>1.9929389369782339E-2</v>
      </c>
      <c r="J58" s="10">
        <f t="shared" si="13"/>
        <v>1.9323192339251418E-2</v>
      </c>
      <c r="K58" s="10">
        <f t="shared" si="13"/>
        <v>1.9712417388337334E-2</v>
      </c>
      <c r="L58" s="10">
        <f t="shared" si="13"/>
        <v>2.2456616286862151E-2</v>
      </c>
      <c r="M58" s="10">
        <f t="shared" si="13"/>
        <v>2.2254503135113905E-2</v>
      </c>
      <c r="N58" s="10">
        <f t="shared" si="13"/>
        <v>2.1680919345421167E-2</v>
      </c>
      <c r="O58" s="10">
        <f t="shared" si="13"/>
        <v>2.1899138934894615E-2</v>
      </c>
      <c r="P58" s="10">
        <f t="shared" si="13"/>
        <v>1.7695329923804983E-2</v>
      </c>
    </row>
    <row r="59" spans="1:48" x14ac:dyDescent="0.25">
      <c r="A59" t="s">
        <v>5</v>
      </c>
      <c r="B59" t="s">
        <v>14</v>
      </c>
      <c r="G59" s="10">
        <f t="shared" ref="G59:P59" si="14">G11/G47</f>
        <v>0.38220195491076198</v>
      </c>
      <c r="H59" s="10">
        <f t="shared" si="14"/>
        <v>0.38095382623123308</v>
      </c>
      <c r="I59" s="10">
        <f t="shared" si="14"/>
        <v>0.38849929873772798</v>
      </c>
      <c r="J59" s="10">
        <f t="shared" si="14"/>
        <v>0.40030958511798187</v>
      </c>
      <c r="K59" s="10">
        <f t="shared" si="14"/>
        <v>0.43124899780703241</v>
      </c>
      <c r="L59" s="10">
        <f t="shared" si="14"/>
        <v>0.4148934132654038</v>
      </c>
      <c r="M59" s="10">
        <f t="shared" si="14"/>
        <v>0.41850612749554522</v>
      </c>
      <c r="N59" s="10">
        <f t="shared" si="14"/>
        <v>0.4304437379867791</v>
      </c>
      <c r="O59" s="10">
        <f t="shared" si="14"/>
        <v>0.44749731214908611</v>
      </c>
      <c r="P59" s="10">
        <f t="shared" si="14"/>
        <v>0.48027512198635203</v>
      </c>
    </row>
    <row r="60" spans="1:48" x14ac:dyDescent="0.25">
      <c r="A60" t="s">
        <v>30</v>
      </c>
      <c r="B60" s="18" t="s">
        <v>14</v>
      </c>
      <c r="G60" s="10">
        <f>G13/G48</f>
        <v>3.6677645846738023</v>
      </c>
      <c r="H60" s="10">
        <f t="shared" ref="H60:P61" si="15">H13/H48</f>
        <v>3.6232426928635264</v>
      </c>
      <c r="I60" s="10">
        <f t="shared" si="15"/>
        <v>2.9487908074475073</v>
      </c>
      <c r="J60" s="10">
        <f t="shared" si="15"/>
        <v>2.5899778792912871</v>
      </c>
      <c r="K60" s="10">
        <f t="shared" si="15"/>
        <v>2.1247553160704089</v>
      </c>
      <c r="L60" s="10">
        <f t="shared" si="15"/>
        <v>2.3330795002577558</v>
      </c>
      <c r="M60" s="10">
        <f t="shared" si="15"/>
        <v>2.2850790491060393</v>
      </c>
      <c r="N60" s="10">
        <f t="shared" si="15"/>
        <v>1.6782334034774149</v>
      </c>
      <c r="O60" s="10">
        <f t="shared" si="15"/>
        <v>1.5432040175855952</v>
      </c>
      <c r="P60" s="10">
        <f t="shared" si="15"/>
        <v>1.2931559847125251</v>
      </c>
    </row>
    <row r="61" spans="1:48" x14ac:dyDescent="0.25">
      <c r="A61" t="s">
        <v>31</v>
      </c>
      <c r="B61" s="18" t="s">
        <v>14</v>
      </c>
      <c r="G61" s="10">
        <f>G14/G49</f>
        <v>1.9816856068377127</v>
      </c>
      <c r="H61" s="10">
        <f t="shared" si="15"/>
        <v>1.8819463262700127</v>
      </c>
      <c r="I61" s="10">
        <f t="shared" si="15"/>
        <v>2.02036699272454</v>
      </c>
      <c r="J61" s="10">
        <f t="shared" si="15"/>
        <v>1.4190810225819857</v>
      </c>
      <c r="K61" s="10">
        <f t="shared" si="15"/>
        <v>1.6849194375279104</v>
      </c>
      <c r="L61" s="10">
        <f t="shared" si="15"/>
        <v>0.92560268754272301</v>
      </c>
      <c r="M61" s="10">
        <f t="shared" si="15"/>
        <v>1.1022174734854149</v>
      </c>
      <c r="N61" s="10">
        <f t="shared" si="15"/>
        <v>2.1748510570192345</v>
      </c>
      <c r="O61" s="10">
        <f t="shared" si="15"/>
        <v>0.83081615150781851</v>
      </c>
      <c r="P61" s="10">
        <f t="shared" si="15"/>
        <v>1.0293657212486631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C65">
        <v>1.5448519999999999</v>
      </c>
      <c r="D65" s="3">
        <v>1.5612999999999999</v>
      </c>
      <c r="E65" s="3">
        <v>1.578489</v>
      </c>
      <c r="F65" s="3">
        <v>1.59788</v>
      </c>
      <c r="G65" s="10">
        <v>1.6089020000000001</v>
      </c>
      <c r="H65" s="10">
        <v>1.6273219999999999</v>
      </c>
      <c r="I65" s="10">
        <v>1.6396139999999999</v>
      </c>
      <c r="J65" s="10">
        <v>1.656725</v>
      </c>
      <c r="K65" s="10">
        <v>1.6714880000000001</v>
      </c>
      <c r="L65" s="10">
        <v>1.6869449999999999</v>
      </c>
      <c r="M65" s="10">
        <v>1.7006680000000001</v>
      </c>
      <c r="N65" s="10">
        <v>1.7128429999999999</v>
      </c>
      <c r="O65" s="10">
        <v>1.723714</v>
      </c>
      <c r="P65" s="10">
        <v>1.7351719999999999</v>
      </c>
      <c r="Q65" s="11">
        <v>1.747363</v>
      </c>
      <c r="R65" s="10">
        <v>1.7602070000000001</v>
      </c>
      <c r="S65" s="10">
        <v>1.7731269999999999</v>
      </c>
      <c r="T65" s="10">
        <v>1.7865340000000001</v>
      </c>
      <c r="U65" s="10">
        <v>1.7997730000000001</v>
      </c>
      <c r="V65" s="10">
        <v>1.813334</v>
      </c>
      <c r="W65" s="10">
        <v>1.8266549999999999</v>
      </c>
      <c r="X65" s="10">
        <v>1.840228</v>
      </c>
      <c r="Y65" s="10">
        <v>1.8534520000000001</v>
      </c>
      <c r="Z65" s="10">
        <v>1.8664000000000001</v>
      </c>
      <c r="AA65" s="10">
        <v>1.879057</v>
      </c>
      <c r="AB65" s="10">
        <v>1.8914059999999999</v>
      </c>
      <c r="AC65" s="10">
        <v>1.9034359999999999</v>
      </c>
      <c r="AD65" s="10">
        <v>1.9151199999999999</v>
      </c>
      <c r="AE65" s="10">
        <v>1.9264570000000001</v>
      </c>
      <c r="AF65" s="10">
        <v>1.9374560000000001</v>
      </c>
      <c r="AG65" s="10">
        <v>1.9481299999999999</v>
      </c>
      <c r="AH65" s="10">
        <v>1.9584969999999999</v>
      </c>
      <c r="AI65" s="10">
        <v>1.9685859999999999</v>
      </c>
      <c r="AJ65" s="10">
        <v>1.978418</v>
      </c>
      <c r="AK65" s="10">
        <v>1.988013</v>
      </c>
      <c r="AL65" s="10">
        <v>1.9973860000000001</v>
      </c>
      <c r="AM65" s="10">
        <v>2.0065590000000002</v>
      </c>
      <c r="AN65" s="10">
        <v>2.0155460000000001</v>
      </c>
      <c r="AO65" s="10">
        <v>2.024365</v>
      </c>
      <c r="AP65" s="10">
        <v>2.033032</v>
      </c>
      <c r="AQ65" s="10">
        <v>2.0415610000000002</v>
      </c>
      <c r="AR65" s="10">
        <v>2.0499679999999998</v>
      </c>
      <c r="AS65" s="10">
        <v>2.0582669999999998</v>
      </c>
      <c r="AT65" s="10">
        <v>2.0664790000000002</v>
      </c>
      <c r="AU65" s="10">
        <v>2.0746180000000001</v>
      </c>
      <c r="AV65" s="10">
        <v>2.0827010000000001</v>
      </c>
    </row>
    <row r="66" spans="1:48" x14ac:dyDescent="0.25">
      <c r="A66" t="s">
        <v>13</v>
      </c>
      <c r="B66" t="s">
        <v>13</v>
      </c>
      <c r="G66" s="10">
        <f t="shared" ref="G66:P66" si="16">G12/G65</f>
        <v>2.9311480748982848</v>
      </c>
      <c r="H66" s="10">
        <f t="shared" si="16"/>
        <v>2.9008211036291525</v>
      </c>
      <c r="I66" s="10">
        <f t="shared" si="16"/>
        <v>2.8454685066119221</v>
      </c>
      <c r="J66" s="10">
        <f t="shared" si="16"/>
        <v>2.7632165869411036</v>
      </c>
      <c r="K66" s="10">
        <f t="shared" si="16"/>
        <v>2.7526371711911781</v>
      </c>
      <c r="L66" s="10">
        <f t="shared" si="16"/>
        <v>2.799415511471921</v>
      </c>
      <c r="M66" s="10">
        <f t="shared" si="16"/>
        <v>2.8932160774472147</v>
      </c>
      <c r="N66" s="10">
        <f t="shared" si="16"/>
        <v>2.8347548491017567</v>
      </c>
      <c r="O66" s="10">
        <f t="shared" si="16"/>
        <v>2.8439810780674755</v>
      </c>
      <c r="P66" s="10">
        <f t="shared" si="16"/>
        <v>2.9196990269552532</v>
      </c>
    </row>
    <row r="67" spans="1:48" x14ac:dyDescent="0.25">
      <c r="A67" t="s">
        <v>18</v>
      </c>
      <c r="B67" t="s">
        <v>18</v>
      </c>
      <c r="G67" s="17">
        <f t="shared" ref="G67:P67" si="17">G20/G65</f>
        <v>17.266769511132438</v>
      </c>
      <c r="H67" s="17">
        <f t="shared" si="17"/>
        <v>14.333524649700546</v>
      </c>
      <c r="I67" s="17">
        <f t="shared" si="17"/>
        <v>12.403455935360395</v>
      </c>
      <c r="J67" s="17">
        <f t="shared" si="17"/>
        <v>14.022236641566947</v>
      </c>
      <c r="K67" s="17">
        <f t="shared" si="17"/>
        <v>14.567391450013401</v>
      </c>
      <c r="L67" s="17">
        <f t="shared" si="17"/>
        <v>15.779571948107378</v>
      </c>
      <c r="M67" s="17">
        <f t="shared" si="17"/>
        <v>15.430924789553281</v>
      </c>
      <c r="N67" s="17">
        <f t="shared" si="17"/>
        <v>13.235795691724229</v>
      </c>
      <c r="O67" s="17">
        <f t="shared" si="17"/>
        <v>11.724706070728672</v>
      </c>
      <c r="P67" s="17">
        <f t="shared" si="17"/>
        <v>13.5254487739544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>
        <v>10343.540000000001</v>
      </c>
      <c r="D70">
        <v>10914.42</v>
      </c>
      <c r="E70">
        <v>13339.72</v>
      </c>
      <c r="F70">
        <v>13388.71</v>
      </c>
      <c r="G70">
        <v>13971.86</v>
      </c>
      <c r="H70">
        <v>13786.02</v>
      </c>
      <c r="I70">
        <v>13125.31</v>
      </c>
      <c r="J70">
        <v>13368.91</v>
      </c>
      <c r="K70">
        <v>11665.05</v>
      </c>
      <c r="L70">
        <v>11930.6</v>
      </c>
      <c r="M70">
        <v>11422.37</v>
      </c>
      <c r="N70">
        <v>10420.950000000001</v>
      </c>
      <c r="O70">
        <v>12144.09</v>
      </c>
      <c r="P70">
        <v>12216.48</v>
      </c>
      <c r="Q70">
        <v>13380.75</v>
      </c>
      <c r="R70" s="22"/>
    </row>
    <row r="71" spans="1:48" x14ac:dyDescent="0.25">
      <c r="A71" t="s">
        <v>33</v>
      </c>
      <c r="B71" t="s">
        <v>33</v>
      </c>
      <c r="C71" s="10">
        <f>(C13*1000000000)/(C70*1000000)</f>
        <v>0.70367398395520286</v>
      </c>
      <c r="D71" s="10">
        <f t="shared" ref="D71:G71" si="18">(D13*1000000000)/(D70*1000000)</f>
        <v>0.68746025899681329</v>
      </c>
      <c r="E71" s="10">
        <f t="shared" si="18"/>
        <v>0.67127720821726389</v>
      </c>
      <c r="F71" s="10">
        <f t="shared" si="18"/>
        <v>0.62212864420844127</v>
      </c>
      <c r="G71" s="10">
        <f t="shared" si="18"/>
        <v>0.56300091755857851</v>
      </c>
      <c r="H71" s="10">
        <f t="shared" ref="H71:P71" si="19">(H13*1000000000)/(H70*1000000)</f>
        <v>0.55073763131055942</v>
      </c>
      <c r="I71" s="10">
        <f t="shared" si="19"/>
        <v>0.46969404913103002</v>
      </c>
      <c r="J71" s="10">
        <f t="shared" si="19"/>
        <v>0.43004927103256735</v>
      </c>
      <c r="K71" s="10">
        <f t="shared" si="19"/>
        <v>0.39003176154409969</v>
      </c>
      <c r="L71" s="10">
        <f t="shared" si="19"/>
        <v>0.40406517693996952</v>
      </c>
      <c r="M71" s="10">
        <f t="shared" si="19"/>
        <v>0.414071685648425</v>
      </c>
      <c r="N71" s="10">
        <f t="shared" si="19"/>
        <v>0.34834444076595705</v>
      </c>
      <c r="O71" s="10">
        <f t="shared" si="19"/>
        <v>0.29097198719706457</v>
      </c>
      <c r="P71" s="10">
        <f t="shared" si="19"/>
        <v>0.25366390318651533</v>
      </c>
      <c r="Q71" s="10"/>
      <c r="R71" s="10"/>
    </row>
    <row r="72" spans="1:48" x14ac:dyDescent="0.25">
      <c r="A72" t="s">
        <v>34</v>
      </c>
      <c r="B72" t="s">
        <v>34</v>
      </c>
      <c r="C72" s="10"/>
      <c r="D72" s="61"/>
      <c r="E72" s="61"/>
      <c r="F72" s="61"/>
      <c r="G72" s="10">
        <f>(G48*1000000000)/(G70*1000)</f>
        <v>153.4997420257412</v>
      </c>
      <c r="H72" s="10">
        <f t="shared" ref="H72:P72" si="20">(H48*1000000000)/(H70*1000)</f>
        <v>152.00130877109413</v>
      </c>
      <c r="I72" s="10">
        <f t="shared" si="20"/>
        <v>159.28361141955688</v>
      </c>
      <c r="J72" s="10">
        <f t="shared" si="20"/>
        <v>166.04360773546244</v>
      </c>
      <c r="K72" s="10">
        <f t="shared" si="20"/>
        <v>183.56549509212996</v>
      </c>
      <c r="L72" s="10">
        <f t="shared" si="20"/>
        <v>173.18963065567584</v>
      </c>
      <c r="M72" s="10">
        <f t="shared" si="20"/>
        <v>181.20672272165669</v>
      </c>
      <c r="N72" s="10">
        <f t="shared" si="20"/>
        <v>207.56614666599023</v>
      </c>
      <c r="O72" s="10">
        <f t="shared" si="20"/>
        <v>188.55056355562238</v>
      </c>
      <c r="P72" s="10">
        <f t="shared" si="20"/>
        <v>196.15878222371296</v>
      </c>
      <c r="Q72" s="23"/>
      <c r="R72" s="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72"/>
  <sheetViews>
    <sheetView topLeftCell="A4" workbookViewId="0">
      <selection activeCell="C20" sqref="C20:F20"/>
    </sheetView>
  </sheetViews>
  <sheetFormatPr defaultColWidth="8.85546875" defaultRowHeight="15" x14ac:dyDescent="0.25"/>
  <cols>
    <col min="1" max="2" width="47.140625" customWidth="1"/>
    <col min="3" max="3" width="8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7" x14ac:dyDescent="0.25">
      <c r="A1" s="9"/>
      <c r="B1" s="9"/>
      <c r="C1" s="9"/>
      <c r="D1" s="59"/>
      <c r="E1" s="59"/>
      <c r="F1" s="59"/>
    </row>
    <row r="2" spans="1:17" x14ac:dyDescent="0.25">
      <c r="A2" s="2" t="s">
        <v>8</v>
      </c>
      <c r="B2" s="2"/>
      <c r="C2" s="2"/>
      <c r="D2" s="8"/>
      <c r="E2" s="8"/>
      <c r="F2" s="8"/>
    </row>
    <row r="3" spans="1:17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7" x14ac:dyDescent="0.25">
      <c r="A4" t="s">
        <v>9</v>
      </c>
      <c r="B4" s="18" t="s">
        <v>25</v>
      </c>
      <c r="C4" s="17">
        <v>5.4143466811641927</v>
      </c>
      <c r="D4" s="21">
        <v>5.805436267729557</v>
      </c>
      <c r="E4" s="21">
        <v>4.9236877098942653</v>
      </c>
      <c r="F4" s="21">
        <v>4.8905890684975271</v>
      </c>
      <c r="G4" s="17">
        <v>5.1385994978843099</v>
      </c>
      <c r="H4" s="17">
        <v>5.6975169871268232</v>
      </c>
      <c r="I4" s="17">
        <v>6.057414488141923</v>
      </c>
      <c r="J4" s="17">
        <v>4.7994267314059602</v>
      </c>
      <c r="K4" s="17">
        <v>3.8695636194584639</v>
      </c>
      <c r="L4" s="17">
        <v>4.7005063951664106</v>
      </c>
      <c r="M4" s="17">
        <v>3.7880872340304288</v>
      </c>
      <c r="N4" s="17">
        <v>3.5057511380004183</v>
      </c>
      <c r="O4" s="17">
        <v>3.918039425837156</v>
      </c>
      <c r="P4" s="17">
        <v>3.2731571942915143</v>
      </c>
    </row>
    <row r="5" spans="1:17" x14ac:dyDescent="0.25">
      <c r="A5" t="s">
        <v>27</v>
      </c>
      <c r="B5" s="18" t="s">
        <v>25</v>
      </c>
      <c r="C5" s="17">
        <v>8.8833701401018317</v>
      </c>
      <c r="D5" s="21">
        <v>4.6904856801357591</v>
      </c>
      <c r="E5" s="21">
        <v>4.7877063138363978</v>
      </c>
      <c r="F5" s="21">
        <v>5.3817310648644145</v>
      </c>
      <c r="G5" s="17">
        <v>3.0189160654304064</v>
      </c>
      <c r="H5" s="17">
        <v>-0.54670971782007272</v>
      </c>
      <c r="I5" s="17">
        <v>-1.6757112550761126</v>
      </c>
      <c r="J5" s="17">
        <v>-9.214568317961719</v>
      </c>
      <c r="K5" s="17">
        <v>-10.920222256329666</v>
      </c>
      <c r="L5" s="17">
        <v>-10.407274342619287</v>
      </c>
      <c r="M5" s="17">
        <v>-10.683944812043332</v>
      </c>
      <c r="N5" s="17">
        <v>-9.7470853130675472</v>
      </c>
      <c r="O5" s="17">
        <v>-9.6434354141840934</v>
      </c>
      <c r="P5" s="17">
        <v>-10.096466711591368</v>
      </c>
    </row>
    <row r="6" spans="1:17" x14ac:dyDescent="0.25">
      <c r="A6" t="s">
        <v>0</v>
      </c>
      <c r="B6" t="s">
        <v>25</v>
      </c>
      <c r="C6" s="12">
        <v>0.10512820469038173</v>
      </c>
      <c r="D6" s="21">
        <v>0.13403398460371777</v>
      </c>
      <c r="E6" s="21">
        <v>9.2388176357067031E-2</v>
      </c>
      <c r="F6" s="21">
        <v>0.29261807087115432</v>
      </c>
      <c r="G6" s="1">
        <v>0.11055</v>
      </c>
      <c r="H6" s="1">
        <v>0.12023</v>
      </c>
      <c r="I6" s="1">
        <v>0.18674000000000002</v>
      </c>
      <c r="J6" s="1">
        <v>0.17904</v>
      </c>
      <c r="K6" s="1">
        <v>0.17962</v>
      </c>
      <c r="L6" s="1">
        <v>0.15446000000000001</v>
      </c>
      <c r="M6" s="1">
        <v>0.14501</v>
      </c>
      <c r="N6" s="1">
        <v>0.11426</v>
      </c>
      <c r="O6" s="1">
        <v>0.11109999999999999</v>
      </c>
      <c r="P6">
        <v>0.18944999999999998</v>
      </c>
    </row>
    <row r="7" spans="1:17" x14ac:dyDescent="0.25">
      <c r="A7" t="s">
        <v>1</v>
      </c>
      <c r="B7" t="s">
        <v>25</v>
      </c>
      <c r="C7" s="12">
        <v>2.3002503752059216</v>
      </c>
      <c r="D7" s="21">
        <v>2.2689878595084898</v>
      </c>
      <c r="E7" s="21">
        <v>2.2221369536054927</v>
      </c>
      <c r="F7" s="21">
        <v>2.2675906185968704</v>
      </c>
      <c r="G7" s="1">
        <v>2.1934999999999998</v>
      </c>
      <c r="H7" s="1">
        <v>2.1398800000000002</v>
      </c>
      <c r="I7" s="1">
        <v>1.8046500000000001</v>
      </c>
      <c r="J7" s="1">
        <v>2.1076899999999998</v>
      </c>
      <c r="K7" s="1">
        <v>2.3118400000000001</v>
      </c>
      <c r="L7" s="1">
        <v>2.1990400000000001</v>
      </c>
      <c r="M7" s="1">
        <v>2.2795100000000001</v>
      </c>
      <c r="N7" s="1">
        <v>2.1061199999999998</v>
      </c>
      <c r="O7" s="1">
        <v>2.19116</v>
      </c>
      <c r="P7">
        <v>2.48922</v>
      </c>
    </row>
    <row r="8" spans="1:17" x14ac:dyDescent="0.25">
      <c r="A8" t="s">
        <v>2</v>
      </c>
      <c r="B8" t="s">
        <v>25</v>
      </c>
      <c r="C8" s="12">
        <v>0.88095748438373866</v>
      </c>
      <c r="D8" s="21">
        <v>0.87520487221602206</v>
      </c>
      <c r="E8" s="21">
        <v>0.87295315615876778</v>
      </c>
      <c r="F8" s="21">
        <v>1.0311795170114333</v>
      </c>
      <c r="G8" s="1">
        <v>0.68425999999999998</v>
      </c>
      <c r="H8" s="1">
        <v>0.95238</v>
      </c>
      <c r="I8" s="1">
        <v>1.10517</v>
      </c>
      <c r="J8" s="1">
        <v>0.97841</v>
      </c>
      <c r="K8" s="1">
        <v>1.0669900000000001</v>
      </c>
      <c r="L8" s="1">
        <v>0.75417999999999996</v>
      </c>
      <c r="M8" s="1">
        <v>0.40414999999999995</v>
      </c>
      <c r="N8" s="1">
        <v>0.80928</v>
      </c>
      <c r="O8" s="1">
        <v>0.79339999999999999</v>
      </c>
      <c r="P8">
        <v>0.79519000000000006</v>
      </c>
    </row>
    <row r="9" spans="1:17" x14ac:dyDescent="0.25">
      <c r="A9" t="s">
        <v>3</v>
      </c>
      <c r="B9" t="s">
        <v>25</v>
      </c>
      <c r="C9" s="12">
        <v>0.28689187036335717</v>
      </c>
      <c r="D9" s="21">
        <v>0.27984804997865426</v>
      </c>
      <c r="E9" s="21">
        <v>0.25417734260726532</v>
      </c>
      <c r="F9" s="21">
        <v>0.27889359045105605</v>
      </c>
      <c r="G9" s="10">
        <v>0.22237000000000001</v>
      </c>
      <c r="H9" s="10">
        <v>0.23291000000000001</v>
      </c>
      <c r="I9" s="10">
        <v>0.23948</v>
      </c>
      <c r="J9" s="10">
        <v>0.22562000000000001</v>
      </c>
      <c r="K9" s="10">
        <v>0.22737000000000002</v>
      </c>
      <c r="L9" s="10">
        <v>0.24446000000000001</v>
      </c>
      <c r="M9" s="10">
        <v>0.23255000000000001</v>
      </c>
      <c r="N9" s="10">
        <v>0.26307999999999998</v>
      </c>
      <c r="O9" s="10">
        <v>0.24918000000000001</v>
      </c>
      <c r="P9">
        <v>0.24021000000000001</v>
      </c>
    </row>
    <row r="10" spans="1:17" x14ac:dyDescent="0.25">
      <c r="A10" t="s">
        <v>4</v>
      </c>
      <c r="B10" t="s">
        <v>25</v>
      </c>
      <c r="C10" s="12">
        <v>-0.10253920773977901</v>
      </c>
      <c r="D10" s="21">
        <v>0.9668650869213582</v>
      </c>
      <c r="E10" s="21">
        <v>1.0915938388818343</v>
      </c>
      <c r="F10" s="21">
        <v>1.1898284330833599</v>
      </c>
      <c r="G10" s="10">
        <v>0.35793999999999998</v>
      </c>
      <c r="H10" s="10">
        <v>0.41797000000000001</v>
      </c>
      <c r="I10" s="10">
        <v>0.36541000000000001</v>
      </c>
      <c r="J10" s="10">
        <v>0.36667</v>
      </c>
      <c r="K10" s="10">
        <v>0.45174000000000003</v>
      </c>
      <c r="L10" s="10">
        <v>0.44142000000000003</v>
      </c>
      <c r="M10" s="10">
        <v>0.52898000000000001</v>
      </c>
      <c r="N10" s="10">
        <v>1.66408</v>
      </c>
      <c r="O10" s="10">
        <v>0.43981999999999999</v>
      </c>
      <c r="P10">
        <v>-0.70226999999999995</v>
      </c>
    </row>
    <row r="11" spans="1:17" x14ac:dyDescent="0.25">
      <c r="A11" t="s">
        <v>5</v>
      </c>
      <c r="B11" t="s">
        <v>25</v>
      </c>
      <c r="C11" s="12">
        <v>0.42285335993422379</v>
      </c>
      <c r="D11" s="21">
        <v>0.42273180567355234</v>
      </c>
      <c r="E11" s="21">
        <v>0.44316879883866372</v>
      </c>
      <c r="F11" s="21">
        <v>0.47129234176651896</v>
      </c>
      <c r="G11" s="10">
        <v>0.61612</v>
      </c>
      <c r="H11" s="10">
        <v>0.62129000000000001</v>
      </c>
      <c r="I11" s="10">
        <v>0.48125999999999997</v>
      </c>
      <c r="J11" s="10">
        <v>0.45472000000000001</v>
      </c>
      <c r="K11" s="10">
        <v>0.46456000000000003</v>
      </c>
      <c r="L11" s="10">
        <v>0.42597000000000002</v>
      </c>
      <c r="M11" s="10">
        <v>0.40455000000000002</v>
      </c>
      <c r="N11" s="10">
        <v>0.42241000000000001</v>
      </c>
      <c r="O11" s="10">
        <v>0.40908</v>
      </c>
      <c r="P11">
        <v>0.36246</v>
      </c>
    </row>
    <row r="12" spans="1:17" ht="17.100000000000001" customHeight="1" x14ac:dyDescent="0.25">
      <c r="A12" t="s">
        <v>7</v>
      </c>
      <c r="B12" t="s">
        <v>25</v>
      </c>
      <c r="C12" s="12">
        <v>1.4101797953550168</v>
      </c>
      <c r="D12" s="21">
        <v>1.4188303902852075</v>
      </c>
      <c r="E12" s="21">
        <v>1.4250093746244423</v>
      </c>
      <c r="F12" s="21">
        <v>1.4419766626248296</v>
      </c>
      <c r="G12" s="10">
        <v>1.4467099999999999</v>
      </c>
      <c r="H12" s="10">
        <v>1.4415899999999999</v>
      </c>
      <c r="I12" s="10">
        <v>1.43536</v>
      </c>
      <c r="J12" s="10">
        <v>1.31365</v>
      </c>
      <c r="K12" s="10">
        <v>1.2437799999999999</v>
      </c>
      <c r="L12" s="10">
        <v>1.2460499999999999</v>
      </c>
      <c r="M12" s="10">
        <v>1.2988599999999999</v>
      </c>
      <c r="N12" s="10">
        <v>1.25935</v>
      </c>
      <c r="O12" s="10">
        <v>1.2147699999999999</v>
      </c>
      <c r="P12">
        <v>1.2565999999999999</v>
      </c>
    </row>
    <row r="13" spans="1:17" ht="17.100000000000001" customHeight="1" x14ac:dyDescent="0.25">
      <c r="A13" t="s">
        <v>30</v>
      </c>
      <c r="B13" s="18" t="s">
        <v>25</v>
      </c>
      <c r="C13" s="10">
        <v>0</v>
      </c>
      <c r="D13" s="10">
        <v>1.0289999999999999E-2</v>
      </c>
      <c r="E13" s="10">
        <v>1.669E-2</v>
      </c>
      <c r="F13" s="10">
        <v>1.736E-2</v>
      </c>
      <c r="G13" s="10">
        <v>0.26785000000000003</v>
      </c>
      <c r="H13" s="10">
        <v>0.5222</v>
      </c>
      <c r="I13" s="10">
        <v>0.61091999999999991</v>
      </c>
      <c r="J13" s="10">
        <v>0.60004000000000002</v>
      </c>
      <c r="K13" s="10">
        <v>0.36273</v>
      </c>
      <c r="L13" s="10">
        <v>0.28720000000000001</v>
      </c>
      <c r="M13" s="10">
        <v>1.0279999999999999E-2</v>
      </c>
      <c r="N13" s="10">
        <v>0.38983999999999996</v>
      </c>
      <c r="O13" s="10">
        <v>0.48398000000000002</v>
      </c>
      <c r="P13" s="10">
        <v>0.2039</v>
      </c>
      <c r="Q13"/>
    </row>
    <row r="14" spans="1:17" ht="17.100000000000001" customHeight="1" x14ac:dyDescent="0.25">
      <c r="A14" t="s">
        <v>31</v>
      </c>
      <c r="B14" s="18" t="s">
        <v>25</v>
      </c>
      <c r="C14" s="10">
        <f>C8-C13</f>
        <v>0.88095748438373866</v>
      </c>
      <c r="D14" s="10">
        <f t="shared" ref="D14:F14" si="0">D8-D13</f>
        <v>0.86491487221602203</v>
      </c>
      <c r="E14" s="10">
        <f t="shared" si="0"/>
        <v>0.8562631561587678</v>
      </c>
      <c r="F14" s="10">
        <f t="shared" si="0"/>
        <v>1.0138195170114332</v>
      </c>
      <c r="G14" s="10">
        <f t="shared" ref="G14:P14" si="1">G8-G13</f>
        <v>0.41640999999999995</v>
      </c>
      <c r="H14" s="10">
        <f t="shared" si="1"/>
        <v>0.43018000000000001</v>
      </c>
      <c r="I14" s="10">
        <f t="shared" si="1"/>
        <v>0.49425000000000008</v>
      </c>
      <c r="J14" s="10">
        <f t="shared" si="1"/>
        <v>0.37836999999999998</v>
      </c>
      <c r="K14" s="10">
        <f t="shared" si="1"/>
        <v>0.70426000000000011</v>
      </c>
      <c r="L14" s="10">
        <f t="shared" si="1"/>
        <v>0.46697999999999995</v>
      </c>
      <c r="M14" s="10">
        <f t="shared" si="1"/>
        <v>0.39386999999999994</v>
      </c>
      <c r="N14" s="10">
        <f t="shared" si="1"/>
        <v>0.41944000000000004</v>
      </c>
      <c r="O14" s="10">
        <f t="shared" si="1"/>
        <v>0.30941999999999997</v>
      </c>
      <c r="P14" s="10">
        <f t="shared" si="1"/>
        <v>0.59129000000000009</v>
      </c>
    </row>
    <row r="15" spans="1:17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7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 s="12">
        <v>2.28078</v>
      </c>
      <c r="D17" s="11">
        <v>2.2790699999999999</v>
      </c>
      <c r="E17" s="11">
        <v>2.2134399999999999</v>
      </c>
      <c r="F17" s="11">
        <v>2.0371299999999999</v>
      </c>
      <c r="G17">
        <v>2.06473</v>
      </c>
      <c r="H17">
        <v>1.9951099999999999</v>
      </c>
      <c r="I17">
        <v>2.1526199999999998</v>
      </c>
      <c r="J17">
        <v>2.2322100000000002</v>
      </c>
      <c r="K17">
        <v>2.2600700000000002</v>
      </c>
      <c r="L17">
        <v>2.3667500000000001</v>
      </c>
      <c r="M17">
        <v>2.2336499999999999</v>
      </c>
      <c r="N17">
        <v>2.1686799999999997</v>
      </c>
      <c r="O17" s="1">
        <v>2.3726599999999998</v>
      </c>
      <c r="P17">
        <v>2.2935500000000002</v>
      </c>
      <c r="Q17" s="10"/>
    </row>
    <row r="18" spans="1:17" x14ac:dyDescent="0.25">
      <c r="A18" t="s">
        <v>19</v>
      </c>
      <c r="B18" t="s">
        <v>25</v>
      </c>
      <c r="C18" s="12">
        <v>11.57241</v>
      </c>
      <c r="D18" s="11">
        <v>8.7746899999999997</v>
      </c>
      <c r="E18" s="11">
        <v>8.1295199999999994</v>
      </c>
      <c r="F18" s="11">
        <v>8.9733599999999996</v>
      </c>
      <c r="G18">
        <v>6.8266</v>
      </c>
      <c r="H18">
        <v>4.0239899999999995</v>
      </c>
      <c r="I18">
        <v>3.4563699999999997</v>
      </c>
      <c r="J18">
        <v>-5.5384500000000001</v>
      </c>
      <c r="K18">
        <v>-8.4724199999999996</v>
      </c>
      <c r="L18">
        <v>-7.5261000000000005</v>
      </c>
      <c r="M18">
        <v>-8.3868500000000008</v>
      </c>
      <c r="N18">
        <v>-9.3397900000000007</v>
      </c>
      <c r="O18">
        <v>-9.3672399999999989</v>
      </c>
      <c r="P18" s="10">
        <v>-10.39099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19.156911882192858</v>
      </c>
      <c r="D20" s="10">
        <f t="shared" ref="D20:F20" si="2">SUM(D6:D12,D17,D18)</f>
        <v>17.420262049187002</v>
      </c>
      <c r="E20" s="10">
        <f t="shared" si="2"/>
        <v>16.74438764107353</v>
      </c>
      <c r="F20" s="10">
        <f t="shared" si="2"/>
        <v>17.983869234405219</v>
      </c>
      <c r="G20" s="10">
        <f>SUM(G6:G12,G17,G18)</f>
        <v>14.522779999999999</v>
      </c>
      <c r="H20" s="10">
        <f t="shared" ref="H20:P20" si="3">SUM(H6:H12,H17,H18)</f>
        <v>11.945349999999999</v>
      </c>
      <c r="I20" s="10">
        <f t="shared" si="3"/>
        <v>11.22706</v>
      </c>
      <c r="J20" s="10">
        <f t="shared" si="3"/>
        <v>2.3195600000000001</v>
      </c>
      <c r="K20" s="10">
        <f t="shared" si="3"/>
        <v>-0.26644999999999897</v>
      </c>
      <c r="L20" s="10">
        <f t="shared" si="3"/>
        <v>0.30622999999999845</v>
      </c>
      <c r="M20" s="10">
        <f t="shared" si="3"/>
        <v>-0.85959000000000074</v>
      </c>
      <c r="N20" s="10">
        <f t="shared" si="3"/>
        <v>-0.53253000000000128</v>
      </c>
      <c r="O20" s="10">
        <f t="shared" si="3"/>
        <v>-1.5860699999999994</v>
      </c>
      <c r="P20" s="10">
        <f t="shared" si="3"/>
        <v>-3.4665800000000004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1850</v>
      </c>
      <c r="H26">
        <v>1826.5</v>
      </c>
      <c r="I26">
        <v>1863.5</v>
      </c>
      <c r="J26">
        <v>1863.5</v>
      </c>
      <c r="K26">
        <v>1997.5</v>
      </c>
      <c r="L26">
        <v>2210</v>
      </c>
      <c r="M26">
        <v>2432.5</v>
      </c>
      <c r="N26">
        <v>2619.5</v>
      </c>
      <c r="O26">
        <v>2809</v>
      </c>
      <c r="P26">
        <v>3004</v>
      </c>
    </row>
    <row r="27" spans="1:17" x14ac:dyDescent="0.25">
      <c r="A27" t="s">
        <v>0</v>
      </c>
      <c r="B27" t="s">
        <v>10</v>
      </c>
      <c r="G27">
        <v>1052</v>
      </c>
      <c r="H27">
        <v>1196.5</v>
      </c>
      <c r="I27">
        <v>1371</v>
      </c>
      <c r="J27">
        <v>1296.5</v>
      </c>
      <c r="K27">
        <v>1273</v>
      </c>
      <c r="L27">
        <v>1181</v>
      </c>
      <c r="M27">
        <v>1073.5</v>
      </c>
      <c r="N27">
        <v>1092.5</v>
      </c>
      <c r="O27">
        <v>1088.5</v>
      </c>
      <c r="P27">
        <v>1108</v>
      </c>
    </row>
    <row r="28" spans="1:17" x14ac:dyDescent="0.25">
      <c r="A28" t="s">
        <v>1</v>
      </c>
      <c r="B28" t="s">
        <v>10</v>
      </c>
      <c r="G28">
        <v>1912</v>
      </c>
      <c r="H28">
        <v>1824</v>
      </c>
      <c r="I28">
        <v>1939</v>
      </c>
      <c r="J28">
        <v>1971</v>
      </c>
      <c r="K28">
        <v>1886</v>
      </c>
      <c r="L28">
        <v>1912.5</v>
      </c>
      <c r="M28">
        <v>1896.5</v>
      </c>
      <c r="N28">
        <v>1813</v>
      </c>
      <c r="O28">
        <v>1794</v>
      </c>
      <c r="P28">
        <v>1887</v>
      </c>
    </row>
    <row r="29" spans="1:17" x14ac:dyDescent="0.25">
      <c r="A29" t="s">
        <v>2</v>
      </c>
      <c r="B29" t="s">
        <v>10</v>
      </c>
      <c r="G29">
        <v>633.5</v>
      </c>
      <c r="H29">
        <v>793</v>
      </c>
      <c r="I29">
        <v>960</v>
      </c>
      <c r="J29">
        <v>1086</v>
      </c>
      <c r="K29">
        <v>1085.5</v>
      </c>
      <c r="L29">
        <v>974</v>
      </c>
      <c r="M29">
        <v>864.5</v>
      </c>
      <c r="N29">
        <v>850.5</v>
      </c>
      <c r="O29">
        <v>923</v>
      </c>
      <c r="P29">
        <v>994.5</v>
      </c>
    </row>
    <row r="30" spans="1:17" x14ac:dyDescent="0.25">
      <c r="A30" t="s">
        <v>3</v>
      </c>
      <c r="B30" t="s">
        <v>10</v>
      </c>
      <c r="G30">
        <v>1329.5</v>
      </c>
      <c r="H30">
        <v>1427</v>
      </c>
      <c r="I30">
        <v>1409.5</v>
      </c>
      <c r="J30">
        <v>1364</v>
      </c>
      <c r="K30">
        <v>1403.5</v>
      </c>
      <c r="L30">
        <v>1612</v>
      </c>
      <c r="M30">
        <v>1711.5</v>
      </c>
      <c r="N30">
        <v>1690.5</v>
      </c>
      <c r="O30">
        <v>1830</v>
      </c>
      <c r="P30">
        <v>2083</v>
      </c>
    </row>
    <row r="31" spans="1:17" x14ac:dyDescent="0.25">
      <c r="A31" t="s">
        <v>4</v>
      </c>
      <c r="B31" t="s">
        <v>10</v>
      </c>
      <c r="G31">
        <v>12049</v>
      </c>
      <c r="H31">
        <v>12769</v>
      </c>
      <c r="I31">
        <v>13452.5</v>
      </c>
      <c r="J31">
        <v>13782</v>
      </c>
      <c r="K31">
        <v>14103.5</v>
      </c>
      <c r="L31">
        <v>14435.5</v>
      </c>
      <c r="M31">
        <v>14764</v>
      </c>
      <c r="N31">
        <v>15154.5</v>
      </c>
      <c r="O31">
        <v>15640.5</v>
      </c>
      <c r="P31">
        <v>16330.5</v>
      </c>
    </row>
    <row r="32" spans="1:17" x14ac:dyDescent="0.25">
      <c r="A32" t="s">
        <v>5</v>
      </c>
      <c r="B32" t="s">
        <v>10</v>
      </c>
      <c r="G32">
        <v>943</v>
      </c>
      <c r="H32">
        <v>1000.5</v>
      </c>
      <c r="I32">
        <v>1023</v>
      </c>
      <c r="J32">
        <v>1059</v>
      </c>
      <c r="K32">
        <v>1064.5</v>
      </c>
      <c r="L32">
        <v>1069.5</v>
      </c>
      <c r="M32">
        <v>1127.5</v>
      </c>
      <c r="N32">
        <v>1186</v>
      </c>
      <c r="O32">
        <v>1226.5</v>
      </c>
      <c r="P32">
        <v>1284.5</v>
      </c>
    </row>
    <row r="33" spans="1:18" x14ac:dyDescent="0.25">
      <c r="A33" t="s">
        <v>30</v>
      </c>
      <c r="B33" s="18" t="s">
        <v>10</v>
      </c>
      <c r="G33">
        <f>G22*G29</f>
        <v>401.89040872556529</v>
      </c>
      <c r="H33">
        <f t="shared" ref="H33:P33" si="4">H22*H29</f>
        <v>493.0645108944193</v>
      </c>
      <c r="I33">
        <f t="shared" si="4"/>
        <v>581.18590419919815</v>
      </c>
      <c r="J33">
        <f t="shared" si="4"/>
        <v>658.98179571963226</v>
      </c>
      <c r="K33">
        <f t="shared" si="4"/>
        <v>646.40769736690288</v>
      </c>
      <c r="L33">
        <f t="shared" si="4"/>
        <v>564.8955335698389</v>
      </c>
      <c r="M33">
        <f t="shared" si="4"/>
        <v>497.40945998614239</v>
      </c>
      <c r="N33">
        <f t="shared" si="4"/>
        <v>496.00761643546605</v>
      </c>
      <c r="O33">
        <f t="shared" si="4"/>
        <v>538.75273710658826</v>
      </c>
      <c r="P33">
        <f t="shared" si="4"/>
        <v>580.48710406554937</v>
      </c>
    </row>
    <row r="34" spans="1:18" x14ac:dyDescent="0.25">
      <c r="A34" t="s">
        <v>31</v>
      </c>
      <c r="B34" s="18" t="s">
        <v>10</v>
      </c>
      <c r="G34">
        <f>G23*G29</f>
        <v>231.60959127443468</v>
      </c>
      <c r="H34">
        <f t="shared" ref="H34:P34" si="5">H23*H29</f>
        <v>299.9354891055807</v>
      </c>
      <c r="I34">
        <f t="shared" si="5"/>
        <v>378.81409580080185</v>
      </c>
      <c r="J34">
        <f t="shared" si="5"/>
        <v>427.01820428036774</v>
      </c>
      <c r="K34">
        <f t="shared" si="5"/>
        <v>439.09230263309718</v>
      </c>
      <c r="L34">
        <f t="shared" si="5"/>
        <v>409.1044664301611</v>
      </c>
      <c r="M34">
        <f t="shared" si="5"/>
        <v>367.09054001385761</v>
      </c>
      <c r="N34">
        <f t="shared" si="5"/>
        <v>354.49238356453401</v>
      </c>
      <c r="O34">
        <f t="shared" si="5"/>
        <v>384.2472628934118</v>
      </c>
      <c r="P34">
        <f t="shared" si="5"/>
        <v>414.01289593445074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60"/>
      <c r="E37" s="60"/>
      <c r="F37" s="60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60"/>
      <c r="E38" s="60"/>
      <c r="F38" s="60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2.2755000000000001</v>
      </c>
      <c r="H41" s="11">
        <f t="shared" ref="H41:P41" si="6">H26*H$37/1000</f>
        <v>2.1917999999999997</v>
      </c>
      <c r="I41" s="11">
        <f t="shared" si="6"/>
        <v>2.1616599999999999</v>
      </c>
      <c r="J41" s="11">
        <f t="shared" si="6"/>
        <v>2.12439</v>
      </c>
      <c r="K41" s="11">
        <f t="shared" si="6"/>
        <v>2.2172250000000004</v>
      </c>
      <c r="L41" s="11">
        <f t="shared" si="6"/>
        <v>2.4089</v>
      </c>
      <c r="M41" s="11">
        <f t="shared" si="6"/>
        <v>2.6027750000000003</v>
      </c>
      <c r="N41" s="11">
        <f t="shared" si="6"/>
        <v>2.7766700000000002</v>
      </c>
      <c r="O41" s="11">
        <f t="shared" si="6"/>
        <v>2.92136</v>
      </c>
      <c r="P41" s="11">
        <f t="shared" si="6"/>
        <v>3.0640800000000001</v>
      </c>
    </row>
    <row r="42" spans="1:18" x14ac:dyDescent="0.25">
      <c r="A42" t="s">
        <v>0</v>
      </c>
      <c r="B42" t="s">
        <v>15</v>
      </c>
      <c r="G42" s="11">
        <f t="shared" ref="G42:P49" si="7">G27*G$37/1000</f>
        <v>1.29396</v>
      </c>
      <c r="H42" s="11">
        <f t="shared" si="7"/>
        <v>1.4358</v>
      </c>
      <c r="I42" s="11">
        <f t="shared" si="7"/>
        <v>1.59036</v>
      </c>
      <c r="J42" s="11">
        <f t="shared" si="7"/>
        <v>1.4780099999999998</v>
      </c>
      <c r="K42" s="11">
        <f t="shared" si="7"/>
        <v>1.4130300000000002</v>
      </c>
      <c r="L42" s="11">
        <f t="shared" si="7"/>
        <v>1.2872900000000003</v>
      </c>
      <c r="M42" s="11">
        <f t="shared" si="7"/>
        <v>1.1486449999999999</v>
      </c>
      <c r="N42" s="11">
        <f t="shared" si="7"/>
        <v>1.15805</v>
      </c>
      <c r="O42" s="11">
        <f t="shared" si="7"/>
        <v>1.1320399999999999</v>
      </c>
      <c r="P42" s="11">
        <f t="shared" si="7"/>
        <v>1.1301600000000001</v>
      </c>
    </row>
    <row r="43" spans="1:18" x14ac:dyDescent="0.25">
      <c r="A43" t="s">
        <v>1</v>
      </c>
      <c r="B43" t="s">
        <v>15</v>
      </c>
      <c r="G43" s="11">
        <f t="shared" si="7"/>
        <v>2.3517599999999996</v>
      </c>
      <c r="H43" s="11">
        <f t="shared" si="7"/>
        <v>2.1887999999999996</v>
      </c>
      <c r="I43" s="11">
        <f t="shared" si="7"/>
        <v>2.2492399999999999</v>
      </c>
      <c r="J43" s="11">
        <f t="shared" si="7"/>
        <v>2.2469399999999995</v>
      </c>
      <c r="K43" s="11">
        <f t="shared" si="7"/>
        <v>2.0934599999999999</v>
      </c>
      <c r="L43" s="11">
        <f t="shared" si="7"/>
        <v>2.084625</v>
      </c>
      <c r="M43" s="11">
        <f t="shared" si="7"/>
        <v>2.029255</v>
      </c>
      <c r="N43" s="11">
        <f t="shared" si="7"/>
        <v>1.9217800000000003</v>
      </c>
      <c r="O43" s="11">
        <f t="shared" si="7"/>
        <v>1.8657600000000001</v>
      </c>
      <c r="P43" s="11">
        <f t="shared" si="7"/>
        <v>1.9247400000000001</v>
      </c>
    </row>
    <row r="44" spans="1:18" x14ac:dyDescent="0.25">
      <c r="A44" t="s">
        <v>2</v>
      </c>
      <c r="B44" t="s">
        <v>15</v>
      </c>
      <c r="G44" s="11">
        <f t="shared" si="7"/>
        <v>0.77920500000000004</v>
      </c>
      <c r="H44" s="11">
        <f t="shared" si="7"/>
        <v>0.95159999999999989</v>
      </c>
      <c r="I44" s="11">
        <f t="shared" si="7"/>
        <v>1.1135999999999999</v>
      </c>
      <c r="J44" s="11">
        <f t="shared" si="7"/>
        <v>1.23804</v>
      </c>
      <c r="K44" s="11">
        <f t="shared" si="7"/>
        <v>1.2049050000000001</v>
      </c>
      <c r="L44" s="11">
        <f t="shared" si="7"/>
        <v>1.06166</v>
      </c>
      <c r="M44" s="11">
        <f t="shared" si="7"/>
        <v>0.92501500000000014</v>
      </c>
      <c r="N44" s="11">
        <f t="shared" si="7"/>
        <v>0.90153000000000005</v>
      </c>
      <c r="O44" s="11">
        <f t="shared" si="7"/>
        <v>0.95992000000000011</v>
      </c>
      <c r="P44" s="11">
        <f t="shared" si="7"/>
        <v>1.0143899999999999</v>
      </c>
    </row>
    <row r="45" spans="1:18" x14ac:dyDescent="0.25">
      <c r="A45" t="s">
        <v>3</v>
      </c>
      <c r="B45" t="s">
        <v>15</v>
      </c>
      <c r="G45" s="11">
        <f t="shared" si="7"/>
        <v>1.6352850000000001</v>
      </c>
      <c r="H45" s="11">
        <f t="shared" si="7"/>
        <v>1.7123999999999999</v>
      </c>
      <c r="I45" s="11">
        <f t="shared" si="7"/>
        <v>1.6350199999999999</v>
      </c>
      <c r="J45" s="11">
        <f t="shared" si="7"/>
        <v>1.5549599999999999</v>
      </c>
      <c r="K45" s="11">
        <f t="shared" si="7"/>
        <v>1.5578850000000002</v>
      </c>
      <c r="L45" s="11">
        <f t="shared" si="7"/>
        <v>1.7570800000000002</v>
      </c>
      <c r="M45" s="11">
        <f t="shared" si="7"/>
        <v>1.831305</v>
      </c>
      <c r="N45" s="11">
        <f t="shared" si="7"/>
        <v>1.79193</v>
      </c>
      <c r="O45" s="11">
        <f t="shared" si="7"/>
        <v>1.9032</v>
      </c>
      <c r="P45" s="11">
        <f t="shared" si="7"/>
        <v>2.12466</v>
      </c>
    </row>
    <row r="46" spans="1:18" x14ac:dyDescent="0.25">
      <c r="A46" t="s">
        <v>4</v>
      </c>
      <c r="B46" t="s">
        <v>15</v>
      </c>
      <c r="G46" s="11">
        <f t="shared" si="7"/>
        <v>14.820270000000001</v>
      </c>
      <c r="H46" s="11">
        <f t="shared" si="7"/>
        <v>15.322799999999999</v>
      </c>
      <c r="I46" s="11">
        <f t="shared" si="7"/>
        <v>15.604899999999999</v>
      </c>
      <c r="J46" s="11">
        <f t="shared" si="7"/>
        <v>15.71148</v>
      </c>
      <c r="K46" s="11">
        <f t="shared" si="7"/>
        <v>15.654885000000002</v>
      </c>
      <c r="L46" s="11">
        <f t="shared" si="7"/>
        <v>15.734695000000002</v>
      </c>
      <c r="M46" s="11">
        <f t="shared" si="7"/>
        <v>15.797480000000002</v>
      </c>
      <c r="N46" s="11">
        <f t="shared" si="7"/>
        <v>16.063770000000002</v>
      </c>
      <c r="O46" s="11">
        <f t="shared" si="7"/>
        <v>16.266120000000001</v>
      </c>
      <c r="P46" s="11">
        <f t="shared" si="7"/>
        <v>16.657109999999999</v>
      </c>
    </row>
    <row r="47" spans="1:18" x14ac:dyDescent="0.25">
      <c r="A47" t="s">
        <v>5</v>
      </c>
      <c r="B47" t="s">
        <v>15</v>
      </c>
      <c r="G47" s="11">
        <f t="shared" si="7"/>
        <v>1.1598899999999999</v>
      </c>
      <c r="H47" s="11">
        <f t="shared" si="7"/>
        <v>1.2005999999999999</v>
      </c>
      <c r="I47" s="11">
        <f t="shared" si="7"/>
        <v>1.1866799999999997</v>
      </c>
      <c r="J47" s="11">
        <f t="shared" si="7"/>
        <v>1.20726</v>
      </c>
      <c r="K47" s="11">
        <f t="shared" si="7"/>
        <v>1.181595</v>
      </c>
      <c r="L47" s="11">
        <f t="shared" si="7"/>
        <v>1.1657550000000001</v>
      </c>
      <c r="M47" s="11">
        <f t="shared" si="7"/>
        <v>1.2064250000000001</v>
      </c>
      <c r="N47" s="11">
        <f t="shared" si="7"/>
        <v>1.2571600000000001</v>
      </c>
      <c r="O47" s="11">
        <f t="shared" si="7"/>
        <v>1.27556</v>
      </c>
      <c r="P47" s="11">
        <f t="shared" si="7"/>
        <v>1.31019</v>
      </c>
    </row>
    <row r="48" spans="1:18" x14ac:dyDescent="0.25">
      <c r="A48" t="s">
        <v>30</v>
      </c>
      <c r="B48" t="s">
        <v>15</v>
      </c>
      <c r="G48" s="11">
        <f t="shared" si="7"/>
        <v>0.49432520273244529</v>
      </c>
      <c r="H48" s="11">
        <f t="shared" si="7"/>
        <v>0.59167741307330313</v>
      </c>
      <c r="I48" s="11">
        <f t="shared" si="7"/>
        <v>0.67417564887106984</v>
      </c>
      <c r="J48" s="11">
        <f t="shared" si="7"/>
        <v>0.7512392471203807</v>
      </c>
      <c r="K48" s="11">
        <f t="shared" si="7"/>
        <v>0.71751254407726228</v>
      </c>
      <c r="L48" s="11">
        <f t="shared" si="7"/>
        <v>0.6157361315911245</v>
      </c>
      <c r="M48" s="11">
        <f t="shared" si="7"/>
        <v>0.53222812218517246</v>
      </c>
      <c r="N48" s="11">
        <f t="shared" si="7"/>
        <v>0.52576807342159404</v>
      </c>
      <c r="O48" s="11">
        <f t="shared" si="7"/>
        <v>0.56030284659085183</v>
      </c>
      <c r="P48" s="11">
        <f t="shared" si="7"/>
        <v>0.59209684614686031</v>
      </c>
    </row>
    <row r="49" spans="1:48" x14ac:dyDescent="0.25">
      <c r="A49" t="s">
        <v>31</v>
      </c>
      <c r="B49" t="s">
        <v>15</v>
      </c>
      <c r="G49" s="11">
        <f t="shared" si="7"/>
        <v>0.28487979726755464</v>
      </c>
      <c r="H49" s="11">
        <f t="shared" si="7"/>
        <v>0.35992258692669687</v>
      </c>
      <c r="I49" s="11">
        <f t="shared" si="7"/>
        <v>0.43942435112893014</v>
      </c>
      <c r="J49" s="11">
        <f t="shared" si="7"/>
        <v>0.48680075287961921</v>
      </c>
      <c r="K49" s="11">
        <f t="shared" si="7"/>
        <v>0.48739245592273789</v>
      </c>
      <c r="L49" s="11">
        <f t="shared" si="7"/>
        <v>0.44592386840887566</v>
      </c>
      <c r="M49" s="11">
        <f t="shared" si="7"/>
        <v>0.39278687781482768</v>
      </c>
      <c r="N49" s="11">
        <f t="shared" si="7"/>
        <v>0.37576192657840607</v>
      </c>
      <c r="O49" s="11">
        <f t="shared" si="7"/>
        <v>0.39961715340914827</v>
      </c>
      <c r="P49" s="11">
        <f t="shared" si="7"/>
        <v>0.42229315385313976</v>
      </c>
    </row>
    <row r="50" spans="1:48" s="6" customFormat="1" x14ac:dyDescent="0.25">
      <c r="A50" s="7"/>
      <c r="B50" s="7"/>
      <c r="C50" s="7"/>
      <c r="D50" s="60"/>
      <c r="E50" s="60"/>
      <c r="F50" s="60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61"/>
      <c r="E53" s="61"/>
      <c r="F53" s="61"/>
      <c r="G53" s="11">
        <f>G4/G41</f>
        <v>2.2582287400062886</v>
      </c>
      <c r="H53" s="11">
        <f t="shared" ref="H53:P53" si="8">H4/H41</f>
        <v>2.5994693800195381</v>
      </c>
      <c r="I53" s="11">
        <f t="shared" si="8"/>
        <v>2.802205012879881</v>
      </c>
      <c r="J53" s="11">
        <f t="shared" si="8"/>
        <v>2.2592022799043301</v>
      </c>
      <c r="K53" s="11">
        <f t="shared" si="8"/>
        <v>1.7452282106951091</v>
      </c>
      <c r="L53" s="11">
        <f t="shared" si="8"/>
        <v>1.9513082299665452</v>
      </c>
      <c r="M53" s="11">
        <f t="shared" si="8"/>
        <v>1.4554032653726996</v>
      </c>
      <c r="N53" s="11">
        <f t="shared" si="8"/>
        <v>1.262573924161106</v>
      </c>
      <c r="O53" s="11">
        <f t="shared" si="8"/>
        <v>1.3411696695501945</v>
      </c>
      <c r="P53" s="11">
        <f t="shared" si="8"/>
        <v>1.0682349006199297</v>
      </c>
    </row>
    <row r="54" spans="1:48" x14ac:dyDescent="0.25">
      <c r="A54" t="s">
        <v>0</v>
      </c>
      <c r="B54" t="s">
        <v>14</v>
      </c>
      <c r="G54" s="10">
        <f t="shared" ref="G54:P54" si="9">G6/G42</f>
        <v>8.5435407586015019E-2</v>
      </c>
      <c r="H54" s="10">
        <f t="shared" si="9"/>
        <v>8.373728931606074E-2</v>
      </c>
      <c r="I54" s="10">
        <f t="shared" si="9"/>
        <v>0.11741995523026234</v>
      </c>
      <c r="J54" s="10">
        <f t="shared" si="9"/>
        <v>0.12113585158422475</v>
      </c>
      <c r="K54" s="10">
        <f t="shared" si="9"/>
        <v>0.12711690480739968</v>
      </c>
      <c r="L54" s="10">
        <f t="shared" si="9"/>
        <v>0.11998850297912668</v>
      </c>
      <c r="M54" s="10">
        <f t="shared" si="9"/>
        <v>0.12624440101162676</v>
      </c>
      <c r="N54" s="10">
        <f t="shared" si="9"/>
        <v>9.8665860714131512E-2</v>
      </c>
      <c r="O54" s="10">
        <f t="shared" si="9"/>
        <v>9.8141408430797494E-2</v>
      </c>
      <c r="P54" s="10">
        <f t="shared" si="9"/>
        <v>0.16763113187513271</v>
      </c>
    </row>
    <row r="55" spans="1:48" x14ac:dyDescent="0.25">
      <c r="A55" t="s">
        <v>1</v>
      </c>
      <c r="B55" t="s">
        <v>14</v>
      </c>
      <c r="G55" s="10">
        <f t="shared" ref="G55:P55" si="10">G7/G43</f>
        <v>0.93270571827057192</v>
      </c>
      <c r="H55" s="10">
        <f t="shared" si="10"/>
        <v>0.97764985380116987</v>
      </c>
      <c r="I55" s="10">
        <f t="shared" si="10"/>
        <v>0.80233767850473947</v>
      </c>
      <c r="J55" s="10">
        <f t="shared" si="10"/>
        <v>0.93802682759664269</v>
      </c>
      <c r="K55" s="10">
        <f t="shared" si="10"/>
        <v>1.1043153439760016</v>
      </c>
      <c r="L55" s="10">
        <f t="shared" si="10"/>
        <v>1.0548851711938598</v>
      </c>
      <c r="M55" s="10">
        <f t="shared" si="10"/>
        <v>1.1233235842710749</v>
      </c>
      <c r="N55" s="10">
        <f t="shared" si="10"/>
        <v>1.0959214894524865</v>
      </c>
      <c r="O55" s="10">
        <f t="shared" si="10"/>
        <v>1.1744061401252037</v>
      </c>
      <c r="P55" s="10">
        <f t="shared" si="10"/>
        <v>1.2932759749368745</v>
      </c>
    </row>
    <row r="56" spans="1:48" x14ac:dyDescent="0.25">
      <c r="A56" t="s">
        <v>2</v>
      </c>
      <c r="B56" t="s">
        <v>14</v>
      </c>
      <c r="G56" s="10">
        <f t="shared" ref="G56:P56" si="11">G8/G44</f>
        <v>0.87815144923351363</v>
      </c>
      <c r="H56" s="10">
        <f t="shared" si="11"/>
        <v>1.0008196721311478</v>
      </c>
      <c r="I56" s="10">
        <f t="shared" si="11"/>
        <v>0.99242995689655178</v>
      </c>
      <c r="J56" s="10">
        <f t="shared" si="11"/>
        <v>0.79028948983877745</v>
      </c>
      <c r="K56" s="10">
        <f t="shared" si="11"/>
        <v>0.88553869392192741</v>
      </c>
      <c r="L56" s="10">
        <f t="shared" si="11"/>
        <v>0.71037808714654405</v>
      </c>
      <c r="M56" s="10">
        <f t="shared" si="11"/>
        <v>0.43691183386215349</v>
      </c>
      <c r="N56" s="10">
        <f t="shared" si="11"/>
        <v>0.89767395427772778</v>
      </c>
      <c r="O56" s="10">
        <f t="shared" si="11"/>
        <v>0.8265272106008833</v>
      </c>
      <c r="P56" s="10">
        <f t="shared" si="11"/>
        <v>0.78390954169500893</v>
      </c>
    </row>
    <row r="57" spans="1:48" x14ac:dyDescent="0.25">
      <c r="A57" t="s">
        <v>3</v>
      </c>
      <c r="B57" t="s">
        <v>14</v>
      </c>
      <c r="G57" s="10">
        <f t="shared" ref="G57:P57" si="12">G9/G45</f>
        <v>0.13598241285158244</v>
      </c>
      <c r="H57" s="10">
        <f t="shared" si="12"/>
        <v>0.13601378182667603</v>
      </c>
      <c r="I57" s="10">
        <f t="shared" si="12"/>
        <v>0.14646915634059524</v>
      </c>
      <c r="J57" s="10">
        <f t="shared" si="12"/>
        <v>0.14509697998662346</v>
      </c>
      <c r="K57" s="10">
        <f t="shared" si="12"/>
        <v>0.14594787163365716</v>
      </c>
      <c r="L57" s="10">
        <f t="shared" si="12"/>
        <v>0.13912855419218248</v>
      </c>
      <c r="M57" s="10">
        <f t="shared" si="12"/>
        <v>0.1269859471797434</v>
      </c>
      <c r="N57" s="10">
        <f t="shared" si="12"/>
        <v>0.14681377062720083</v>
      </c>
      <c r="O57" s="10">
        <f t="shared" si="12"/>
        <v>0.13092686002522069</v>
      </c>
      <c r="P57" s="10">
        <f t="shared" si="12"/>
        <v>0.1130580892942871</v>
      </c>
    </row>
    <row r="58" spans="1:48" x14ac:dyDescent="0.25">
      <c r="A58" t="s">
        <v>4</v>
      </c>
      <c r="B58" t="s">
        <v>14</v>
      </c>
      <c r="G58" s="10">
        <f t="shared" ref="G58:P58" si="13">G10/G46</f>
        <v>2.4152056608955166E-2</v>
      </c>
      <c r="H58" s="10">
        <f t="shared" si="13"/>
        <v>2.7277651604145459E-2</v>
      </c>
      <c r="I58" s="10">
        <f t="shared" si="13"/>
        <v>2.3416362809117651E-2</v>
      </c>
      <c r="J58" s="10">
        <f t="shared" si="13"/>
        <v>2.3337712296995574E-2</v>
      </c>
      <c r="K58" s="10">
        <f t="shared" si="13"/>
        <v>2.8856168537807845E-2</v>
      </c>
      <c r="L58" s="10">
        <f t="shared" si="13"/>
        <v>2.8053927959836526E-2</v>
      </c>
      <c r="M58" s="10">
        <f t="shared" si="13"/>
        <v>3.348508749496755E-2</v>
      </c>
      <c r="N58" s="10">
        <f t="shared" si="13"/>
        <v>0.10359212065411792</v>
      </c>
      <c r="O58" s="10">
        <f t="shared" si="13"/>
        <v>2.7039023442591101E-2</v>
      </c>
      <c r="P58" s="10">
        <f t="shared" si="13"/>
        <v>-4.2160374758886746E-2</v>
      </c>
    </row>
    <row r="59" spans="1:48" x14ac:dyDescent="0.25">
      <c r="A59" t="s">
        <v>5</v>
      </c>
      <c r="B59" t="s">
        <v>14</v>
      </c>
      <c r="G59" s="10">
        <f t="shared" ref="G59:P59" si="14">G11/G47</f>
        <v>0.53118830233901493</v>
      </c>
      <c r="H59" s="10">
        <f t="shared" si="14"/>
        <v>0.51748292520406469</v>
      </c>
      <c r="I59" s="10">
        <f t="shared" si="14"/>
        <v>0.40555162301547182</v>
      </c>
      <c r="J59" s="10">
        <f t="shared" si="14"/>
        <v>0.37665457316568096</v>
      </c>
      <c r="K59" s="10">
        <f t="shared" si="14"/>
        <v>0.39316347817991787</v>
      </c>
      <c r="L59" s="10">
        <f t="shared" si="14"/>
        <v>0.36540267895055134</v>
      </c>
      <c r="M59" s="10">
        <f t="shared" si="14"/>
        <v>0.33532958948960773</v>
      </c>
      <c r="N59" s="10">
        <f t="shared" si="14"/>
        <v>0.33600337268128161</v>
      </c>
      <c r="O59" s="10">
        <f t="shared" si="14"/>
        <v>0.32070619962996644</v>
      </c>
      <c r="P59" s="10">
        <f t="shared" si="14"/>
        <v>0.27664689854143293</v>
      </c>
    </row>
    <row r="60" spans="1:48" x14ac:dyDescent="0.25">
      <c r="A60" t="s">
        <v>30</v>
      </c>
      <c r="B60" s="18" t="s">
        <v>14</v>
      </c>
      <c r="G60" s="10">
        <f>G13/G48</f>
        <v>0.54184977524800504</v>
      </c>
      <c r="H60" s="10">
        <f t="shared" ref="H60:P61" si="15">H13/H48</f>
        <v>0.88257551912887444</v>
      </c>
      <c r="I60" s="10">
        <f t="shared" si="15"/>
        <v>0.90617334076513489</v>
      </c>
      <c r="J60" s="10">
        <f t="shared" si="15"/>
        <v>0.79873356231060688</v>
      </c>
      <c r="K60" s="10">
        <f t="shared" si="15"/>
        <v>0.50553819998572869</v>
      </c>
      <c r="L60" s="10">
        <f t="shared" si="15"/>
        <v>0.46643356669332714</v>
      </c>
      <c r="M60" s="10">
        <f t="shared" si="15"/>
        <v>1.9315025966296813E-2</v>
      </c>
      <c r="N60" s="10">
        <f t="shared" si="15"/>
        <v>0.74146761605929923</v>
      </c>
      <c r="O60" s="10">
        <f t="shared" si="15"/>
        <v>0.86378286839833818</v>
      </c>
      <c r="P60" s="10">
        <f t="shared" si="15"/>
        <v>0.34436933979112228</v>
      </c>
    </row>
    <row r="61" spans="1:48" x14ac:dyDescent="0.25">
      <c r="A61" t="s">
        <v>31</v>
      </c>
      <c r="B61" s="18" t="s">
        <v>14</v>
      </c>
      <c r="G61" s="10">
        <f>G14/G49</f>
        <v>1.4617042134753915</v>
      </c>
      <c r="H61" s="10">
        <f t="shared" si="15"/>
        <v>1.1952014561609383</v>
      </c>
      <c r="I61" s="10">
        <f t="shared" si="15"/>
        <v>1.1247669791858752</v>
      </c>
      <c r="J61" s="10">
        <f t="shared" si="15"/>
        <v>0.77725845278954808</v>
      </c>
      <c r="K61" s="10">
        <f t="shared" si="15"/>
        <v>1.444954659108717</v>
      </c>
      <c r="L61" s="10">
        <f t="shared" si="15"/>
        <v>1.0472191176181167</v>
      </c>
      <c r="M61" s="10">
        <f t="shared" si="15"/>
        <v>1.0027575314918817</v>
      </c>
      <c r="N61" s="10">
        <f t="shared" si="15"/>
        <v>1.1162386882016375</v>
      </c>
      <c r="O61" s="10">
        <f t="shared" si="15"/>
        <v>0.77429108675722969</v>
      </c>
      <c r="P61" s="10">
        <f t="shared" si="15"/>
        <v>1.400188458195162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C65">
        <v>0.48809799999999998</v>
      </c>
      <c r="D65" s="3">
        <v>0.49151499999999998</v>
      </c>
      <c r="E65" s="3">
        <v>0.49585800000000002</v>
      </c>
      <c r="F65" s="3">
        <v>0.50177400000000005</v>
      </c>
      <c r="G65" s="10">
        <v>0.50435300000000005</v>
      </c>
      <c r="H65" s="10">
        <v>0.50884700000000005</v>
      </c>
      <c r="I65" s="10">
        <v>0.51148300000000002</v>
      </c>
      <c r="J65" s="10">
        <v>0.51172399999999996</v>
      </c>
      <c r="K65" s="10">
        <v>0.51223099999999999</v>
      </c>
      <c r="L65" s="10">
        <v>0.51362099999999999</v>
      </c>
      <c r="M65" s="10">
        <v>0.51511700000000005</v>
      </c>
      <c r="N65" s="10">
        <v>0.51751400000000003</v>
      </c>
      <c r="O65" s="10">
        <v>0.52227900000000005</v>
      </c>
      <c r="P65" s="10">
        <v>0.52693000000000001</v>
      </c>
      <c r="Q65" s="11">
        <v>0.53165499999999999</v>
      </c>
      <c r="R65" s="10">
        <v>0.53585499999999997</v>
      </c>
      <c r="S65" s="10">
        <v>0.54001200000000005</v>
      </c>
      <c r="T65" s="10">
        <v>0.54361800000000005</v>
      </c>
      <c r="U65" s="10">
        <v>0.54710499999999995</v>
      </c>
      <c r="V65" s="10">
        <v>0.55047199999999996</v>
      </c>
      <c r="W65" s="10">
        <v>0.55369900000000005</v>
      </c>
      <c r="X65" s="10">
        <v>0.556311</v>
      </c>
      <c r="Y65" s="10">
        <v>0.55874500000000005</v>
      </c>
      <c r="Z65" s="10">
        <v>0.56104100000000001</v>
      </c>
      <c r="AA65" s="10">
        <v>0.56318199999999996</v>
      </c>
      <c r="AB65" s="10">
        <v>0.56516200000000005</v>
      </c>
      <c r="AC65" s="10">
        <v>0.56698000000000004</v>
      </c>
      <c r="AD65" s="10">
        <v>0.56862999999999997</v>
      </c>
      <c r="AE65" s="10">
        <v>0.57011500000000004</v>
      </c>
      <c r="AF65" s="10">
        <v>0.571438</v>
      </c>
      <c r="AG65" s="10">
        <v>0.57261300000000004</v>
      </c>
      <c r="AH65" s="10">
        <v>0.57364499999999996</v>
      </c>
      <c r="AI65" s="10">
        <v>0.57454799999999995</v>
      </c>
      <c r="AJ65" s="10">
        <v>0.57533400000000001</v>
      </c>
      <c r="AK65" s="10">
        <v>0.57601000000000002</v>
      </c>
      <c r="AL65" s="10">
        <v>0.57658799999999999</v>
      </c>
      <c r="AM65" s="10">
        <v>0.57707900000000001</v>
      </c>
      <c r="AN65" s="10">
        <v>0.57748699999999997</v>
      </c>
      <c r="AO65" s="10">
        <v>0.57782199999999995</v>
      </c>
      <c r="AP65" s="10">
        <v>0.57809500000000003</v>
      </c>
      <c r="AQ65" s="10">
        <v>0.57831600000000005</v>
      </c>
      <c r="AR65" s="10">
        <v>0.57849099999999998</v>
      </c>
      <c r="AS65" s="10">
        <v>0.57862999999999998</v>
      </c>
      <c r="AT65" s="10">
        <v>0.57874199999999998</v>
      </c>
      <c r="AU65" s="10">
        <v>0.57883499999999999</v>
      </c>
      <c r="AV65" s="10">
        <v>0.57891400000000004</v>
      </c>
    </row>
    <row r="66" spans="1:48" x14ac:dyDescent="0.25">
      <c r="A66" t="s">
        <v>13</v>
      </c>
      <c r="B66" t="s">
        <v>13</v>
      </c>
      <c r="G66" s="10">
        <f t="shared" ref="G66:P66" si="16">G12/G65</f>
        <v>2.8684472978251341</v>
      </c>
      <c r="H66" s="10">
        <f t="shared" si="16"/>
        <v>2.8330519782960297</v>
      </c>
      <c r="I66" s="10">
        <f t="shared" si="16"/>
        <v>2.8062711761681225</v>
      </c>
      <c r="J66" s="10">
        <f t="shared" si="16"/>
        <v>2.5671064870906974</v>
      </c>
      <c r="K66" s="10">
        <f t="shared" si="16"/>
        <v>2.4281622939650274</v>
      </c>
      <c r="L66" s="10">
        <f t="shared" si="16"/>
        <v>2.4260106187247015</v>
      </c>
      <c r="M66" s="10">
        <f t="shared" si="16"/>
        <v>2.5214854101107123</v>
      </c>
      <c r="N66" s="10">
        <f t="shared" si="16"/>
        <v>2.4334607372940633</v>
      </c>
      <c r="O66" s="10">
        <f t="shared" si="16"/>
        <v>2.3259024391177889</v>
      </c>
      <c r="P66" s="10">
        <f t="shared" si="16"/>
        <v>2.3847569885943103</v>
      </c>
    </row>
    <row r="67" spans="1:48" x14ac:dyDescent="0.25">
      <c r="A67" t="s">
        <v>18</v>
      </c>
      <c r="B67" t="s">
        <v>18</v>
      </c>
      <c r="G67" s="17">
        <f t="shared" ref="G67:P67" si="17">G20/G65</f>
        <v>28.794871845711235</v>
      </c>
      <c r="H67" s="17">
        <f t="shared" si="17"/>
        <v>23.47532755425501</v>
      </c>
      <c r="I67" s="17">
        <f t="shared" si="17"/>
        <v>21.950015934058413</v>
      </c>
      <c r="J67" s="17">
        <f t="shared" si="17"/>
        <v>4.532834105885204</v>
      </c>
      <c r="K67" s="17">
        <f t="shared" si="17"/>
        <v>-0.52017546770890277</v>
      </c>
      <c r="L67" s="17">
        <f t="shared" si="17"/>
        <v>0.59621783377237003</v>
      </c>
      <c r="M67" s="17">
        <f t="shared" si="17"/>
        <v>-1.6687276871079788</v>
      </c>
      <c r="N67" s="17">
        <f t="shared" si="17"/>
        <v>-1.0290156401565973</v>
      </c>
      <c r="O67" s="17">
        <f t="shared" si="17"/>
        <v>-3.0368251451810226</v>
      </c>
      <c r="P67" s="17">
        <f t="shared" si="17"/>
        <v>-6.5788245117947364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>
        <v>5727.66</v>
      </c>
      <c r="D70">
        <v>8641.3799999999992</v>
      </c>
      <c r="E70">
        <v>7858.8</v>
      </c>
      <c r="F70">
        <v>6672.23</v>
      </c>
      <c r="G70">
        <v>9058.15</v>
      </c>
      <c r="H70">
        <v>10719.02</v>
      </c>
      <c r="I70">
        <v>10544.27</v>
      </c>
      <c r="J70">
        <v>11551.71</v>
      </c>
      <c r="K70">
        <v>13425.3</v>
      </c>
      <c r="L70">
        <v>11487.66</v>
      </c>
      <c r="M70">
        <v>9409.94</v>
      </c>
      <c r="N70">
        <v>10882.76</v>
      </c>
      <c r="O70">
        <v>10192.84</v>
      </c>
      <c r="P70">
        <v>11821.01</v>
      </c>
      <c r="Q70">
        <v>10359.94</v>
      </c>
      <c r="R70" s="22"/>
    </row>
    <row r="71" spans="1:48" x14ac:dyDescent="0.25">
      <c r="A71" t="s">
        <v>33</v>
      </c>
      <c r="B71" t="s">
        <v>33</v>
      </c>
      <c r="C71" s="10">
        <f>(C13*1000000000)/(C70*1000000)</f>
        <v>0</v>
      </c>
      <c r="D71" s="10">
        <f t="shared" ref="D71:G71" si="18">(D13*1000000000)/(D70*1000000)</f>
        <v>1.1907820278705481E-3</v>
      </c>
      <c r="E71" s="10">
        <f t="shared" si="18"/>
        <v>2.1237339033949205E-3</v>
      </c>
      <c r="F71" s="10">
        <f t="shared" si="18"/>
        <v>2.6018287738881901E-3</v>
      </c>
      <c r="G71" s="10">
        <f t="shared" si="18"/>
        <v>2.9570055695699458E-2</v>
      </c>
      <c r="H71" s="10">
        <f t="shared" ref="H71:P71" si="19">(H13*1000000000)/(H70*1000000)</f>
        <v>4.8717140186323005E-2</v>
      </c>
      <c r="I71" s="10">
        <f t="shared" si="19"/>
        <v>5.7938577066027321E-2</v>
      </c>
      <c r="J71" s="10">
        <f t="shared" si="19"/>
        <v>5.1943824767069116E-2</v>
      </c>
      <c r="K71" s="10">
        <f t="shared" si="19"/>
        <v>2.7018390650488257E-2</v>
      </c>
      <c r="L71" s="10">
        <f t="shared" si="19"/>
        <v>2.5000739924405841E-2</v>
      </c>
      <c r="M71" s="10">
        <f t="shared" si="19"/>
        <v>1.0924618010316751E-3</v>
      </c>
      <c r="N71" s="10">
        <f t="shared" si="19"/>
        <v>3.5821795206363083E-2</v>
      </c>
      <c r="O71" s="10">
        <f t="shared" si="19"/>
        <v>4.7482350355739909E-2</v>
      </c>
      <c r="P71" s="10">
        <f t="shared" si="19"/>
        <v>1.7248949116869031E-2</v>
      </c>
      <c r="Q71" s="10"/>
      <c r="R71" s="10"/>
    </row>
    <row r="72" spans="1:48" x14ac:dyDescent="0.25">
      <c r="A72" t="s">
        <v>34</v>
      </c>
      <c r="B72" t="s">
        <v>34</v>
      </c>
      <c r="C72" s="10"/>
      <c r="D72" s="61"/>
      <c r="E72" s="61"/>
      <c r="F72" s="61"/>
      <c r="G72" s="10">
        <f>(G48*1000000000)/(G70*1000)</f>
        <v>54.57242403056312</v>
      </c>
      <c r="H72" s="10">
        <f t="shared" ref="H72:P72" si="20">(H48*1000000000)/(H70*1000)</f>
        <v>55.198834695084358</v>
      </c>
      <c r="I72" s="10">
        <f t="shared" si="20"/>
        <v>63.937631421717178</v>
      </c>
      <c r="J72" s="10">
        <f t="shared" si="20"/>
        <v>65.032730835554275</v>
      </c>
      <c r="K72" s="10">
        <f t="shared" si="20"/>
        <v>53.444805261503454</v>
      </c>
      <c r="L72" s="10">
        <f t="shared" si="20"/>
        <v>53.59978721437826</v>
      </c>
      <c r="M72" s="10">
        <f t="shared" si="20"/>
        <v>56.560203591645902</v>
      </c>
      <c r="N72" s="10">
        <f t="shared" si="20"/>
        <v>48.31201583252723</v>
      </c>
      <c r="O72" s="10">
        <f t="shared" si="20"/>
        <v>54.970238578340464</v>
      </c>
      <c r="P72" s="10">
        <f t="shared" si="20"/>
        <v>50.088515799145789</v>
      </c>
      <c r="Q72" s="23"/>
      <c r="R72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72"/>
  <sheetViews>
    <sheetView topLeftCell="A10" workbookViewId="0">
      <selection activeCell="C20" sqref="C20:F20"/>
    </sheetView>
  </sheetViews>
  <sheetFormatPr defaultColWidth="8.85546875" defaultRowHeight="15" x14ac:dyDescent="0.25"/>
  <cols>
    <col min="1" max="2" width="47.140625" customWidth="1"/>
    <col min="3" max="3" width="13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6" max="16" width="9.7109375" bestFit="1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7" x14ac:dyDescent="0.25">
      <c r="A1" s="9"/>
      <c r="B1" s="9"/>
      <c r="C1" s="9"/>
      <c r="D1" s="59"/>
      <c r="E1" s="59"/>
      <c r="F1" s="59"/>
    </row>
    <row r="2" spans="1:17" x14ac:dyDescent="0.25">
      <c r="A2" s="2" t="s">
        <v>8</v>
      </c>
      <c r="B2" s="2"/>
      <c r="C2" s="2"/>
      <c r="D2" s="8"/>
      <c r="E2" s="8"/>
      <c r="F2" s="8"/>
    </row>
    <row r="3" spans="1:17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7" x14ac:dyDescent="0.25">
      <c r="A4" t="s">
        <v>9</v>
      </c>
      <c r="B4" s="18" t="s">
        <v>25</v>
      </c>
      <c r="C4" s="17">
        <v>19.480667727002171</v>
      </c>
      <c r="D4" s="21">
        <v>21.489396215167034</v>
      </c>
      <c r="E4" s="21">
        <v>20.963429867979947</v>
      </c>
      <c r="F4" s="21">
        <v>17.984313719710794</v>
      </c>
      <c r="G4" s="17">
        <v>23.365710921449068</v>
      </c>
      <c r="H4" s="17">
        <v>23.248826035094133</v>
      </c>
      <c r="I4" s="17">
        <v>23.013748088621185</v>
      </c>
      <c r="J4" s="17">
        <v>23.090547668701078</v>
      </c>
      <c r="K4" s="17">
        <v>20.367744440450664</v>
      </c>
      <c r="L4" s="17">
        <v>19.288327713718619</v>
      </c>
      <c r="M4" s="17">
        <v>17.406516430929699</v>
      </c>
      <c r="N4" s="17">
        <v>14.095992611173946</v>
      </c>
      <c r="O4" s="17">
        <v>14.387343565101331</v>
      </c>
      <c r="P4" s="17">
        <v>15.621302507571395</v>
      </c>
    </row>
    <row r="5" spans="1:17" x14ac:dyDescent="0.25">
      <c r="A5" t="s">
        <v>27</v>
      </c>
      <c r="B5" s="18" t="s">
        <v>25</v>
      </c>
      <c r="C5" s="17">
        <v>-7.0146179770263588</v>
      </c>
      <c r="D5" s="21">
        <v>-6.2425992906177665</v>
      </c>
      <c r="E5" s="21">
        <v>-8.2488814721198622</v>
      </c>
      <c r="F5" s="21">
        <v>-9.0693082786456767</v>
      </c>
      <c r="G5" s="17">
        <v>-9.201796511664142</v>
      </c>
      <c r="H5" s="17">
        <v>-9.4227732768245094</v>
      </c>
      <c r="I5" s="17">
        <v>-10.780102104449982</v>
      </c>
      <c r="J5" s="17">
        <v>-11.749775753924176</v>
      </c>
      <c r="K5" s="17">
        <v>-11.289473261488471</v>
      </c>
      <c r="L5" s="17">
        <v>-9.5086071397985847</v>
      </c>
      <c r="M5" s="17">
        <v>-9.127362413564315</v>
      </c>
      <c r="N5" s="17">
        <v>-8.905021509994004</v>
      </c>
      <c r="O5" s="17">
        <v>-8.1338710360486957</v>
      </c>
      <c r="P5" s="17">
        <v>-6.8005777868608046</v>
      </c>
    </row>
    <row r="6" spans="1:17" x14ac:dyDescent="0.25">
      <c r="A6" t="s">
        <v>0</v>
      </c>
      <c r="B6" t="s">
        <v>25</v>
      </c>
      <c r="C6" s="11">
        <v>2.5659999999999998</v>
      </c>
      <c r="D6" s="21">
        <v>2.2634660509605982</v>
      </c>
      <c r="E6" s="21">
        <v>2.2341220339942489</v>
      </c>
      <c r="F6" s="21">
        <v>2.2312386375827225</v>
      </c>
      <c r="G6" s="10">
        <v>2.9593699999999998</v>
      </c>
      <c r="H6" s="10">
        <v>2.32491</v>
      </c>
      <c r="I6" s="10">
        <v>2.3487499999999999</v>
      </c>
      <c r="J6" s="10">
        <v>2.5406500000000003</v>
      </c>
      <c r="K6" s="10">
        <v>2.74566</v>
      </c>
      <c r="L6" s="10">
        <v>2.7608999999999999</v>
      </c>
      <c r="M6" s="10">
        <v>2.46082</v>
      </c>
      <c r="N6" s="10">
        <v>2.7812700000000001</v>
      </c>
      <c r="O6" s="10">
        <v>2.6821599999999997</v>
      </c>
      <c r="P6" s="10">
        <v>3.2415500000000002</v>
      </c>
    </row>
    <row r="7" spans="1:17" x14ac:dyDescent="0.25">
      <c r="A7" t="s">
        <v>1</v>
      </c>
      <c r="B7" t="s">
        <v>25</v>
      </c>
      <c r="C7" s="11">
        <v>9.4009999999999998</v>
      </c>
      <c r="D7" s="21">
        <v>10.164733344515879</v>
      </c>
      <c r="E7" s="21">
        <v>10.000667710086454</v>
      </c>
      <c r="F7" s="21">
        <v>10.196195095861432</v>
      </c>
      <c r="G7" s="10">
        <v>9.6103100000000001</v>
      </c>
      <c r="H7" s="10">
        <v>9.0892700000000008</v>
      </c>
      <c r="I7" s="10">
        <v>9.2408600000000014</v>
      </c>
      <c r="J7" s="10">
        <v>9.2029300000000003</v>
      </c>
      <c r="K7" s="10">
        <v>9.25718</v>
      </c>
      <c r="L7" s="10">
        <v>7.44679</v>
      </c>
      <c r="M7" s="10">
        <v>6.7242600000000001</v>
      </c>
      <c r="N7" s="10">
        <v>6.8851400000000007</v>
      </c>
      <c r="O7" s="10">
        <v>6.0533799999999998</v>
      </c>
      <c r="P7" s="10">
        <v>7.6976000000000004</v>
      </c>
    </row>
    <row r="8" spans="1:17" x14ac:dyDescent="0.25">
      <c r="A8" t="s">
        <v>2</v>
      </c>
      <c r="B8" t="s">
        <v>25</v>
      </c>
      <c r="C8" s="11">
        <v>68.512</v>
      </c>
      <c r="D8" s="21">
        <v>69.337999017000129</v>
      </c>
      <c r="E8" s="21">
        <v>68.051025507599135</v>
      </c>
      <c r="F8" s="21">
        <v>68.748810346393469</v>
      </c>
      <c r="G8" s="10">
        <v>70.575839999999999</v>
      </c>
      <c r="H8" s="10">
        <v>70.356030000000004</v>
      </c>
      <c r="I8" s="10">
        <v>68.98742</v>
      </c>
      <c r="J8" s="10">
        <v>71.024320000000003</v>
      </c>
      <c r="K8" s="10">
        <v>62.196379999999998</v>
      </c>
      <c r="L8" s="10">
        <v>60.30003</v>
      </c>
      <c r="M8" s="10">
        <v>64.782849999999996</v>
      </c>
      <c r="N8" s="10">
        <v>63.48151</v>
      </c>
      <c r="O8" s="10">
        <v>60.449150000000003</v>
      </c>
      <c r="P8" s="10">
        <v>50.833199999999998</v>
      </c>
    </row>
    <row r="9" spans="1:17" x14ac:dyDescent="0.25">
      <c r="A9" t="s">
        <v>3</v>
      </c>
      <c r="B9" t="s">
        <v>25</v>
      </c>
      <c r="C9" s="11">
        <v>1.5680000000000001</v>
      </c>
      <c r="D9" s="21">
        <v>1.5515829868637616</v>
      </c>
      <c r="E9" s="21">
        <v>1.5211522598055134</v>
      </c>
      <c r="F9" s="21">
        <v>1.6044634254316261</v>
      </c>
      <c r="G9" s="10">
        <v>1.4641300000000002</v>
      </c>
      <c r="H9" s="10">
        <v>1.6533199999999999</v>
      </c>
      <c r="I9" s="10">
        <v>1.58331</v>
      </c>
      <c r="J9" s="10">
        <v>1.4976500000000001</v>
      </c>
      <c r="K9" s="10">
        <v>1.55532</v>
      </c>
      <c r="L9" s="10">
        <v>1.6575499999999999</v>
      </c>
      <c r="M9" s="10">
        <v>1.5708900000000001</v>
      </c>
      <c r="N9" s="10">
        <v>1.86277</v>
      </c>
      <c r="O9" s="10">
        <v>1.8363499999999999</v>
      </c>
      <c r="P9" s="10">
        <v>1.9855499999999999</v>
      </c>
    </row>
    <row r="10" spans="1:17" x14ac:dyDescent="0.25">
      <c r="A10" t="s">
        <v>4</v>
      </c>
      <c r="B10" t="s">
        <v>25</v>
      </c>
      <c r="C10" s="11">
        <v>3.7839999999999998</v>
      </c>
      <c r="D10" s="21">
        <v>4.8719415400194706</v>
      </c>
      <c r="E10" s="21">
        <v>13.10798687622659</v>
      </c>
      <c r="F10" s="21">
        <v>13.244748330162828</v>
      </c>
      <c r="G10" s="10">
        <v>7.3819300000000005</v>
      </c>
      <c r="H10" s="10">
        <v>5.9776400000000001</v>
      </c>
      <c r="I10" s="10">
        <v>5.7241</v>
      </c>
      <c r="J10" s="10">
        <v>5.2385299999999999</v>
      </c>
      <c r="K10" s="10">
        <v>7.2715100000000001</v>
      </c>
      <c r="L10" s="10">
        <v>7.2973100000000004</v>
      </c>
      <c r="M10" s="10">
        <v>5.1505400000000003</v>
      </c>
      <c r="N10" s="10">
        <v>5.1334200000000001</v>
      </c>
      <c r="O10" s="10">
        <v>5.6026000000000007</v>
      </c>
      <c r="P10" s="10">
        <v>1.8298399999999999</v>
      </c>
    </row>
    <row r="11" spans="1:17" x14ac:dyDescent="0.25">
      <c r="A11" t="s">
        <v>5</v>
      </c>
      <c r="B11" t="s">
        <v>25</v>
      </c>
      <c r="C11" s="11">
        <v>4.7309999999999999</v>
      </c>
      <c r="D11" s="21">
        <v>4.6283852803374854</v>
      </c>
      <c r="E11" s="21">
        <v>4.9764085471306281</v>
      </c>
      <c r="F11" s="21">
        <v>5.086908861162792</v>
      </c>
      <c r="G11" s="10">
        <v>5.7275600000000004</v>
      </c>
      <c r="H11" s="10">
        <v>5.9975100000000001</v>
      </c>
      <c r="I11" s="10">
        <v>6.0206</v>
      </c>
      <c r="J11" s="10">
        <v>5.9272099999999996</v>
      </c>
      <c r="K11" s="10">
        <v>5.9178900000000008</v>
      </c>
      <c r="L11" s="10">
        <v>5.9531200000000002</v>
      </c>
      <c r="M11" s="10">
        <v>5.5179999999999998</v>
      </c>
      <c r="N11" s="10">
        <v>5.7651899999999996</v>
      </c>
      <c r="O11" s="10">
        <v>6.0712999999999999</v>
      </c>
      <c r="P11" s="10">
        <v>6.4841600000000001</v>
      </c>
    </row>
    <row r="12" spans="1:17" x14ac:dyDescent="0.25">
      <c r="A12" t="s">
        <v>7</v>
      </c>
      <c r="B12" t="s">
        <v>25</v>
      </c>
      <c r="C12" s="11">
        <v>18.87</v>
      </c>
      <c r="D12" s="21">
        <v>19.414929585204046</v>
      </c>
      <c r="E12" s="21">
        <v>19.47165667777756</v>
      </c>
      <c r="F12" s="21">
        <v>19.563578683547277</v>
      </c>
      <c r="G12" s="10">
        <v>19.283609999999999</v>
      </c>
      <c r="H12" s="10">
        <v>19.45675</v>
      </c>
      <c r="I12" s="10">
        <v>20.040990000000001</v>
      </c>
      <c r="J12" s="10">
        <v>19.634540000000001</v>
      </c>
      <c r="K12" s="10">
        <v>19.650459999999999</v>
      </c>
      <c r="L12" s="10">
        <v>20.583459999999999</v>
      </c>
      <c r="M12" s="10">
        <v>21.821369999999998</v>
      </c>
      <c r="N12" s="10">
        <v>20.999880000000001</v>
      </c>
      <c r="O12" s="10">
        <v>21.16563</v>
      </c>
      <c r="P12" s="10">
        <v>21.296099999999999</v>
      </c>
    </row>
    <row r="13" spans="1:17" x14ac:dyDescent="0.25">
      <c r="A13" t="s">
        <v>30</v>
      </c>
      <c r="B13" s="18" t="s">
        <v>25</v>
      </c>
      <c r="C13" s="10">
        <v>61.354370000000003</v>
      </c>
      <c r="D13" s="10">
        <v>62.898859999999999</v>
      </c>
      <c r="E13" s="10">
        <v>62.970379999999999</v>
      </c>
      <c r="F13" s="10">
        <v>63.746110000000002</v>
      </c>
      <c r="G13" s="10">
        <v>63.80359</v>
      </c>
      <c r="H13" s="10">
        <v>62.834739999999996</v>
      </c>
      <c r="I13" s="10">
        <v>63.030260000000006</v>
      </c>
      <c r="J13" s="10">
        <v>59.041690000000003</v>
      </c>
      <c r="K13" s="10">
        <v>55.9666</v>
      </c>
      <c r="L13" s="10">
        <v>57.803830000000005</v>
      </c>
      <c r="M13" s="10">
        <v>58.64376</v>
      </c>
      <c r="N13" s="10">
        <v>56.118720000000003</v>
      </c>
      <c r="O13" s="10">
        <v>47.215519999999998</v>
      </c>
      <c r="P13" s="10">
        <v>43.166609999999999</v>
      </c>
      <c r="Q13"/>
    </row>
    <row r="14" spans="1:17" x14ac:dyDescent="0.25">
      <c r="A14" t="s">
        <v>31</v>
      </c>
      <c r="B14" s="18" t="s">
        <v>25</v>
      </c>
      <c r="C14" s="10">
        <f>C8-C13</f>
        <v>7.1576299999999975</v>
      </c>
      <c r="D14" s="10">
        <f t="shared" ref="D14:F14" si="0">D8-D13</f>
        <v>6.4391390170001301</v>
      </c>
      <c r="E14" s="10">
        <f t="shared" si="0"/>
        <v>5.0806455075991366</v>
      </c>
      <c r="F14" s="10">
        <f t="shared" si="0"/>
        <v>5.0027003463934676</v>
      </c>
      <c r="G14" s="10">
        <f t="shared" ref="G14:P14" si="1">G8-G13</f>
        <v>6.7722499999999997</v>
      </c>
      <c r="H14" s="10">
        <f t="shared" si="1"/>
        <v>7.5212900000000076</v>
      </c>
      <c r="I14" s="10">
        <f t="shared" si="1"/>
        <v>5.9571599999999947</v>
      </c>
      <c r="J14" s="10">
        <f t="shared" si="1"/>
        <v>11.98263</v>
      </c>
      <c r="K14" s="10">
        <f t="shared" si="1"/>
        <v>6.2297799999999981</v>
      </c>
      <c r="L14" s="10">
        <f t="shared" si="1"/>
        <v>2.4961999999999946</v>
      </c>
      <c r="M14" s="10">
        <f t="shared" si="1"/>
        <v>6.1390899999999959</v>
      </c>
      <c r="N14" s="10">
        <f t="shared" si="1"/>
        <v>7.3627899999999968</v>
      </c>
      <c r="O14" s="10">
        <f t="shared" si="1"/>
        <v>13.233630000000005</v>
      </c>
      <c r="P14" s="10">
        <f t="shared" si="1"/>
        <v>7.6665899999999993</v>
      </c>
    </row>
    <row r="15" spans="1:17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7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>
        <v>16.80772</v>
      </c>
      <c r="D17" s="11">
        <v>15.910959999999999</v>
      </c>
      <c r="E17" s="11">
        <v>15.069089999999999</v>
      </c>
      <c r="F17" s="11">
        <v>14.338939999999999</v>
      </c>
      <c r="G17">
        <v>13.97949</v>
      </c>
      <c r="H17">
        <v>13.93242</v>
      </c>
      <c r="I17">
        <v>14.61614</v>
      </c>
      <c r="J17">
        <v>15.412409999999999</v>
      </c>
      <c r="K17">
        <v>15.186399999999999</v>
      </c>
      <c r="L17">
        <v>15.38524</v>
      </c>
      <c r="M17">
        <v>15.138249999999999</v>
      </c>
      <c r="N17">
        <v>14.176969999999999</v>
      </c>
      <c r="O17" s="1">
        <v>15.379770000000001</v>
      </c>
      <c r="P17">
        <v>15.684559999999999</v>
      </c>
      <c r="Q17" s="10"/>
    </row>
    <row r="18" spans="1:17" x14ac:dyDescent="0.25">
      <c r="A18" t="s">
        <v>19</v>
      </c>
      <c r="B18" t="s">
        <v>25</v>
      </c>
      <c r="C18" s="12">
        <v>-4.7210000000000001</v>
      </c>
      <c r="D18" s="11">
        <v>-0.10433000000000001</v>
      </c>
      <c r="E18" s="11">
        <v>6.4568199999999996</v>
      </c>
      <c r="F18" s="11">
        <v>3.37921</v>
      </c>
      <c r="G18">
        <v>7.8028900000000005</v>
      </c>
      <c r="H18">
        <v>6.8874199999999997</v>
      </c>
      <c r="I18">
        <v>7.6773299999999995</v>
      </c>
      <c r="J18">
        <v>-4.1007299999999995</v>
      </c>
      <c r="K18">
        <v>-6.69428</v>
      </c>
      <c r="L18">
        <v>-5.9573999999999998</v>
      </c>
      <c r="M18">
        <v>-7.4644399999999997</v>
      </c>
      <c r="N18">
        <v>-13.873089999999999</v>
      </c>
      <c r="O18">
        <v>-13.41262</v>
      </c>
      <c r="P18" s="10">
        <v>-11.435510000000001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121.51872</v>
      </c>
      <c r="D20" s="10">
        <f t="shared" ref="D20:F20" si="2">SUM(D6:D12,D17,D18)</f>
        <v>128.03966780490137</v>
      </c>
      <c r="E20" s="10">
        <f t="shared" si="2"/>
        <v>140.88892961262013</v>
      </c>
      <c r="F20" s="10">
        <f t="shared" si="2"/>
        <v>138.39409338014218</v>
      </c>
      <c r="G20" s="10">
        <f>SUM(G6:G12,G17,G18)</f>
        <v>138.78512999999998</v>
      </c>
      <c r="H20" s="10">
        <f t="shared" ref="H20:P20" si="3">SUM(H6:H12,H17,H18)</f>
        <v>135.67526999999998</v>
      </c>
      <c r="I20" s="10">
        <f t="shared" si="3"/>
        <v>136.23950000000002</v>
      </c>
      <c r="J20" s="10">
        <f t="shared" si="3"/>
        <v>126.37751</v>
      </c>
      <c r="K20" s="10">
        <f t="shared" si="3"/>
        <v>117.08651999999999</v>
      </c>
      <c r="L20" s="10">
        <f t="shared" si="3"/>
        <v>115.42699999999999</v>
      </c>
      <c r="M20" s="10">
        <f t="shared" si="3"/>
        <v>115.70254000000001</v>
      </c>
      <c r="N20" s="10">
        <f t="shared" si="3"/>
        <v>107.21306</v>
      </c>
      <c r="O20" s="10">
        <f t="shared" si="3"/>
        <v>105.82772</v>
      </c>
      <c r="P20" s="10">
        <f t="shared" si="3"/>
        <v>97.617050000000006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7192.5</v>
      </c>
      <c r="H26">
        <v>7820.5</v>
      </c>
      <c r="I26">
        <v>8224.5</v>
      </c>
      <c r="J26">
        <v>8390.5</v>
      </c>
      <c r="K26">
        <v>8905</v>
      </c>
      <c r="L26">
        <v>9520.5</v>
      </c>
      <c r="M26">
        <v>9162.5</v>
      </c>
      <c r="N26">
        <v>9019.5</v>
      </c>
      <c r="O26">
        <v>9585</v>
      </c>
      <c r="P26" s="16">
        <v>8904.5</v>
      </c>
    </row>
    <row r="27" spans="1:17" x14ac:dyDescent="0.25">
      <c r="A27" t="s">
        <v>0</v>
      </c>
      <c r="B27" t="s">
        <v>10</v>
      </c>
      <c r="G27">
        <v>4983</v>
      </c>
      <c r="H27">
        <v>4643.5</v>
      </c>
      <c r="I27">
        <v>4883</v>
      </c>
      <c r="J27">
        <v>4633.5</v>
      </c>
      <c r="K27">
        <v>4381</v>
      </c>
      <c r="L27">
        <v>3890</v>
      </c>
      <c r="M27">
        <v>3243</v>
      </c>
      <c r="N27">
        <v>3748</v>
      </c>
      <c r="O27">
        <v>4907.5</v>
      </c>
      <c r="P27" s="16">
        <v>5583.5</v>
      </c>
    </row>
    <row r="28" spans="1:17" x14ac:dyDescent="0.25">
      <c r="A28" t="s">
        <v>1</v>
      </c>
      <c r="B28" t="s">
        <v>10</v>
      </c>
      <c r="G28">
        <v>30263</v>
      </c>
      <c r="H28">
        <v>29935.5</v>
      </c>
      <c r="I28">
        <v>29757.5</v>
      </c>
      <c r="J28">
        <v>28890</v>
      </c>
      <c r="K28">
        <v>28416</v>
      </c>
      <c r="L28">
        <v>28898.5</v>
      </c>
      <c r="M28">
        <v>28956</v>
      </c>
      <c r="N28">
        <v>29101</v>
      </c>
      <c r="O28">
        <v>30033</v>
      </c>
      <c r="P28" s="16">
        <v>30997.5</v>
      </c>
    </row>
    <row r="29" spans="1:17" x14ac:dyDescent="0.25">
      <c r="A29" t="s">
        <v>2</v>
      </c>
      <c r="B29" t="s">
        <v>10</v>
      </c>
      <c r="G29">
        <v>7126.5</v>
      </c>
      <c r="H29">
        <v>7811.5</v>
      </c>
      <c r="I29">
        <v>8694.5</v>
      </c>
      <c r="J29">
        <v>9665.5</v>
      </c>
      <c r="K29">
        <v>10209</v>
      </c>
      <c r="L29">
        <v>10331</v>
      </c>
      <c r="M29">
        <v>10571.5</v>
      </c>
      <c r="N29">
        <v>11296.5</v>
      </c>
      <c r="O29">
        <v>12067</v>
      </c>
      <c r="P29" s="16">
        <v>12635.5</v>
      </c>
    </row>
    <row r="30" spans="1:17" x14ac:dyDescent="0.25">
      <c r="A30" t="s">
        <v>3</v>
      </c>
      <c r="B30" t="s">
        <v>10</v>
      </c>
      <c r="G30">
        <v>20041</v>
      </c>
      <c r="H30">
        <v>21713</v>
      </c>
      <c r="I30">
        <v>23070.5</v>
      </c>
      <c r="J30">
        <v>23416</v>
      </c>
      <c r="K30">
        <v>23571.5</v>
      </c>
      <c r="L30">
        <v>25076</v>
      </c>
      <c r="M30">
        <v>27382</v>
      </c>
      <c r="N30">
        <v>29353</v>
      </c>
      <c r="O30">
        <v>31799.5</v>
      </c>
      <c r="P30" s="16">
        <v>35174</v>
      </c>
    </row>
    <row r="31" spans="1:17" x14ac:dyDescent="0.25">
      <c r="A31" t="s">
        <v>4</v>
      </c>
      <c r="B31" t="s">
        <v>10</v>
      </c>
      <c r="G31">
        <v>169751</v>
      </c>
      <c r="H31">
        <v>181253</v>
      </c>
      <c r="I31">
        <v>192630.5</v>
      </c>
      <c r="J31">
        <v>200216.5</v>
      </c>
      <c r="K31">
        <v>206947.5</v>
      </c>
      <c r="L31">
        <v>215108.5</v>
      </c>
      <c r="M31">
        <v>224322</v>
      </c>
      <c r="N31">
        <v>236451</v>
      </c>
      <c r="O31">
        <v>250030</v>
      </c>
      <c r="P31" s="16">
        <v>263550.5</v>
      </c>
    </row>
    <row r="32" spans="1:17" x14ac:dyDescent="0.25">
      <c r="A32" t="s">
        <v>5</v>
      </c>
      <c r="B32" t="s">
        <v>10</v>
      </c>
      <c r="G32">
        <v>15228.5</v>
      </c>
      <c r="H32">
        <v>15963.5</v>
      </c>
      <c r="I32">
        <v>17252</v>
      </c>
      <c r="J32">
        <v>18125.5</v>
      </c>
      <c r="K32">
        <v>18452.5</v>
      </c>
      <c r="L32">
        <v>18686</v>
      </c>
      <c r="M32">
        <v>19162.5</v>
      </c>
      <c r="N32">
        <v>19646.5</v>
      </c>
      <c r="O32">
        <v>20161.5</v>
      </c>
      <c r="P32" s="16">
        <v>21022</v>
      </c>
    </row>
    <row r="33" spans="1:18" x14ac:dyDescent="0.25">
      <c r="A33" t="s">
        <v>30</v>
      </c>
      <c r="B33" s="18" t="s">
        <v>10</v>
      </c>
      <c r="G33">
        <f>G22*G29</f>
        <v>4521.029199341343</v>
      </c>
      <c r="H33">
        <f t="shared" ref="H33:P33" si="4">H22*H29</f>
        <v>4856.9652293212566</v>
      </c>
      <c r="I33">
        <f t="shared" si="4"/>
        <v>5263.6675458957588</v>
      </c>
      <c r="J33">
        <f t="shared" si="4"/>
        <v>5864.9986616280903</v>
      </c>
      <c r="K33">
        <f t="shared" si="4"/>
        <v>6079.3884683728338</v>
      </c>
      <c r="L33">
        <f t="shared" si="4"/>
        <v>5991.7204900513407</v>
      </c>
      <c r="M33">
        <f t="shared" si="4"/>
        <v>6082.5495734453498</v>
      </c>
      <c r="N33">
        <f t="shared" si="4"/>
        <v>6588.0658895511369</v>
      </c>
      <c r="O33">
        <f t="shared" si="4"/>
        <v>7043.4770083046596</v>
      </c>
      <c r="P33">
        <f t="shared" si="4"/>
        <v>7375.3090029363984</v>
      </c>
    </row>
    <row r="34" spans="1:18" x14ac:dyDescent="0.25">
      <c r="A34" t="s">
        <v>31</v>
      </c>
      <c r="B34" s="18" t="s">
        <v>10</v>
      </c>
      <c r="G34">
        <f>G23*G29</f>
        <v>2605.4708006586561</v>
      </c>
      <c r="H34">
        <f t="shared" ref="H34:P34" si="5">H23*H29</f>
        <v>2954.5347706787438</v>
      </c>
      <c r="I34">
        <f t="shared" si="5"/>
        <v>3430.8324541042412</v>
      </c>
      <c r="J34">
        <f t="shared" si="5"/>
        <v>3800.5013383719102</v>
      </c>
      <c r="K34">
        <f t="shared" si="5"/>
        <v>4129.6115316271662</v>
      </c>
      <c r="L34">
        <f t="shared" si="5"/>
        <v>4339.2795099486593</v>
      </c>
      <c r="M34">
        <f t="shared" si="5"/>
        <v>4488.9504265546511</v>
      </c>
      <c r="N34">
        <f t="shared" si="5"/>
        <v>4708.434110448864</v>
      </c>
      <c r="O34">
        <f t="shared" si="5"/>
        <v>5023.5229916953413</v>
      </c>
      <c r="P34">
        <f t="shared" si="5"/>
        <v>5260.1909970636016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60"/>
      <c r="E37" s="60"/>
      <c r="F37" s="60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60"/>
      <c r="E38" s="60"/>
      <c r="F38" s="60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8.8467749999999992</v>
      </c>
      <c r="H41" s="11">
        <f t="shared" ref="H41:P41" si="6">H26*H$37/1000</f>
        <v>9.3846000000000007</v>
      </c>
      <c r="I41" s="11">
        <f t="shared" si="6"/>
        <v>9.5404199999999992</v>
      </c>
      <c r="J41" s="11">
        <f t="shared" si="6"/>
        <v>9.5651700000000002</v>
      </c>
      <c r="K41" s="11">
        <f t="shared" si="6"/>
        <v>9.8845500000000008</v>
      </c>
      <c r="L41" s="11">
        <f t="shared" si="6"/>
        <v>10.377345000000002</v>
      </c>
      <c r="M41" s="11">
        <f t="shared" si="6"/>
        <v>9.8038749999999997</v>
      </c>
      <c r="N41" s="11">
        <f t="shared" si="6"/>
        <v>9.56067</v>
      </c>
      <c r="O41" s="11">
        <f t="shared" si="6"/>
        <v>9.968399999999999</v>
      </c>
      <c r="P41" s="11">
        <f t="shared" si="6"/>
        <v>9.0825899999999997</v>
      </c>
    </row>
    <row r="42" spans="1:18" x14ac:dyDescent="0.25">
      <c r="A42" t="s">
        <v>0</v>
      </c>
      <c r="B42" t="s">
        <v>15</v>
      </c>
      <c r="G42" s="11">
        <f t="shared" ref="G42:P49" si="7">G27*G$37/1000</f>
        <v>6.1290899999999997</v>
      </c>
      <c r="H42" s="11">
        <f t="shared" si="7"/>
        <v>5.5721999999999996</v>
      </c>
      <c r="I42" s="11">
        <f t="shared" si="7"/>
        <v>5.6642799999999998</v>
      </c>
      <c r="J42" s="11">
        <f t="shared" si="7"/>
        <v>5.2821899999999999</v>
      </c>
      <c r="K42" s="11">
        <f t="shared" si="7"/>
        <v>4.8629100000000012</v>
      </c>
      <c r="L42" s="11">
        <f t="shared" si="7"/>
        <v>4.2401</v>
      </c>
      <c r="M42" s="11">
        <f t="shared" si="7"/>
        <v>3.4700100000000003</v>
      </c>
      <c r="N42" s="11">
        <f t="shared" si="7"/>
        <v>3.97288</v>
      </c>
      <c r="O42" s="11">
        <f t="shared" si="7"/>
        <v>5.1038000000000006</v>
      </c>
      <c r="P42" s="11">
        <f t="shared" si="7"/>
        <v>5.6951700000000001</v>
      </c>
    </row>
    <row r="43" spans="1:18" x14ac:dyDescent="0.25">
      <c r="A43" t="s">
        <v>1</v>
      </c>
      <c r="B43" t="s">
        <v>15</v>
      </c>
      <c r="G43" s="11">
        <f t="shared" si="7"/>
        <v>37.223489999999998</v>
      </c>
      <c r="H43" s="11">
        <f t="shared" si="7"/>
        <v>35.922599999999996</v>
      </c>
      <c r="I43" s="11">
        <f t="shared" si="7"/>
        <v>34.518699999999995</v>
      </c>
      <c r="J43" s="11">
        <f t="shared" si="7"/>
        <v>32.934599999999996</v>
      </c>
      <c r="K43" s="11">
        <f t="shared" si="7"/>
        <v>31.541760000000004</v>
      </c>
      <c r="L43" s="11">
        <f t="shared" si="7"/>
        <v>31.499365000000001</v>
      </c>
      <c r="M43" s="11">
        <f t="shared" si="7"/>
        <v>30.982920000000004</v>
      </c>
      <c r="N43" s="11">
        <f t="shared" si="7"/>
        <v>30.847060000000003</v>
      </c>
      <c r="O43" s="11">
        <f t="shared" si="7"/>
        <v>31.23432</v>
      </c>
      <c r="P43" s="11">
        <f t="shared" si="7"/>
        <v>31.617450000000002</v>
      </c>
    </row>
    <row r="44" spans="1:18" x14ac:dyDescent="0.25">
      <c r="A44" t="s">
        <v>2</v>
      </c>
      <c r="B44" t="s">
        <v>15</v>
      </c>
      <c r="G44" s="11">
        <f t="shared" si="7"/>
        <v>8.7655949999999994</v>
      </c>
      <c r="H44" s="11">
        <f t="shared" si="7"/>
        <v>9.3737999999999992</v>
      </c>
      <c r="I44" s="11">
        <f t="shared" si="7"/>
        <v>10.085619999999999</v>
      </c>
      <c r="J44" s="11">
        <f t="shared" si="7"/>
        <v>11.018669999999998</v>
      </c>
      <c r="K44" s="11">
        <f t="shared" si="7"/>
        <v>11.331990000000001</v>
      </c>
      <c r="L44" s="11">
        <f t="shared" si="7"/>
        <v>11.26079</v>
      </c>
      <c r="M44" s="11">
        <f t="shared" si="7"/>
        <v>11.311505</v>
      </c>
      <c r="N44" s="11">
        <f t="shared" si="7"/>
        <v>11.974290000000002</v>
      </c>
      <c r="O44" s="11">
        <f t="shared" si="7"/>
        <v>12.54968</v>
      </c>
      <c r="P44" s="11">
        <f t="shared" si="7"/>
        <v>12.888210000000001</v>
      </c>
    </row>
    <row r="45" spans="1:18" x14ac:dyDescent="0.25">
      <c r="A45" t="s">
        <v>3</v>
      </c>
      <c r="B45" t="s">
        <v>15</v>
      </c>
      <c r="G45" s="11">
        <f t="shared" si="7"/>
        <v>24.65043</v>
      </c>
      <c r="H45" s="11">
        <f t="shared" si="7"/>
        <v>26.055599999999998</v>
      </c>
      <c r="I45" s="11">
        <f t="shared" si="7"/>
        <v>26.761779999999998</v>
      </c>
      <c r="J45" s="11">
        <f t="shared" si="7"/>
        <v>26.694239999999997</v>
      </c>
      <c r="K45" s="11">
        <f t="shared" si="7"/>
        <v>26.164365</v>
      </c>
      <c r="L45" s="11">
        <f t="shared" si="7"/>
        <v>27.332840000000004</v>
      </c>
      <c r="M45" s="11">
        <f t="shared" si="7"/>
        <v>29.298740000000002</v>
      </c>
      <c r="N45" s="11">
        <f t="shared" si="7"/>
        <v>31.114180000000001</v>
      </c>
      <c r="O45" s="11">
        <f t="shared" si="7"/>
        <v>33.071480000000001</v>
      </c>
      <c r="P45" s="11">
        <f t="shared" si="7"/>
        <v>35.877480000000006</v>
      </c>
    </row>
    <row r="46" spans="1:18" x14ac:dyDescent="0.25">
      <c r="A46" t="s">
        <v>4</v>
      </c>
      <c r="B46" t="s">
        <v>15</v>
      </c>
      <c r="G46" s="11">
        <f t="shared" si="7"/>
        <v>208.79373000000001</v>
      </c>
      <c r="H46" s="11">
        <f t="shared" si="7"/>
        <v>217.50360000000001</v>
      </c>
      <c r="I46" s="11">
        <f t="shared" si="7"/>
        <v>223.45137999999997</v>
      </c>
      <c r="J46" s="11">
        <f t="shared" si="7"/>
        <v>228.24680999999998</v>
      </c>
      <c r="K46" s="11">
        <f t="shared" si="7"/>
        <v>229.711725</v>
      </c>
      <c r="L46" s="11">
        <f t="shared" si="7"/>
        <v>234.468265</v>
      </c>
      <c r="M46" s="11">
        <f t="shared" si="7"/>
        <v>240.02454</v>
      </c>
      <c r="N46" s="11">
        <f t="shared" si="7"/>
        <v>250.63806000000002</v>
      </c>
      <c r="O46" s="11">
        <f t="shared" si="7"/>
        <v>260.03120000000001</v>
      </c>
      <c r="P46" s="11">
        <f t="shared" si="7"/>
        <v>268.82150999999999</v>
      </c>
    </row>
    <row r="47" spans="1:18" x14ac:dyDescent="0.25">
      <c r="A47" t="s">
        <v>5</v>
      </c>
      <c r="B47" t="s">
        <v>15</v>
      </c>
      <c r="G47" s="11">
        <f t="shared" si="7"/>
        <v>18.731055000000001</v>
      </c>
      <c r="H47" s="11">
        <f t="shared" si="7"/>
        <v>19.156200000000002</v>
      </c>
      <c r="I47" s="11">
        <f t="shared" si="7"/>
        <v>20.012319999999999</v>
      </c>
      <c r="J47" s="11">
        <f t="shared" si="7"/>
        <v>20.663070000000001</v>
      </c>
      <c r="K47" s="11">
        <f t="shared" si="7"/>
        <v>20.482275000000001</v>
      </c>
      <c r="L47" s="11">
        <f t="shared" si="7"/>
        <v>20.367740000000001</v>
      </c>
      <c r="M47" s="11">
        <f t="shared" si="7"/>
        <v>20.503875000000001</v>
      </c>
      <c r="N47" s="11">
        <f t="shared" si="7"/>
        <v>20.825290000000003</v>
      </c>
      <c r="O47" s="11">
        <f t="shared" si="7"/>
        <v>20.967959999999998</v>
      </c>
      <c r="P47" s="11">
        <f t="shared" si="7"/>
        <v>21.442439999999998</v>
      </c>
    </row>
    <row r="48" spans="1:18" x14ac:dyDescent="0.25">
      <c r="A48" t="s">
        <v>30</v>
      </c>
      <c r="B48" t="s">
        <v>15</v>
      </c>
      <c r="G48" s="11">
        <f t="shared" si="7"/>
        <v>5.5608659151898516</v>
      </c>
      <c r="H48" s="11">
        <f t="shared" si="7"/>
        <v>5.828358275185507</v>
      </c>
      <c r="I48" s="11">
        <f t="shared" si="7"/>
        <v>6.1058543532390797</v>
      </c>
      <c r="J48" s="11">
        <f t="shared" si="7"/>
        <v>6.6860984742560223</v>
      </c>
      <c r="K48" s="11">
        <f t="shared" si="7"/>
        <v>6.7481211998938457</v>
      </c>
      <c r="L48" s="11">
        <f t="shared" si="7"/>
        <v>6.5309753341559613</v>
      </c>
      <c r="M48" s="11">
        <f t="shared" si="7"/>
        <v>6.5083280435865243</v>
      </c>
      <c r="N48" s="11">
        <f t="shared" si="7"/>
        <v>6.9833498429242056</v>
      </c>
      <c r="O48" s="11">
        <f t="shared" si="7"/>
        <v>7.3252160886368465</v>
      </c>
      <c r="P48" s="11">
        <f t="shared" si="7"/>
        <v>7.5228151829951262</v>
      </c>
    </row>
    <row r="49" spans="1:48" x14ac:dyDescent="0.25">
      <c r="A49" t="s">
        <v>31</v>
      </c>
      <c r="B49" t="s">
        <v>15</v>
      </c>
      <c r="G49" s="11">
        <f t="shared" si="7"/>
        <v>3.2047290848101468</v>
      </c>
      <c r="H49" s="11">
        <f t="shared" si="7"/>
        <v>3.5454417248144923</v>
      </c>
      <c r="I49" s="11">
        <f t="shared" si="7"/>
        <v>3.9797656467609195</v>
      </c>
      <c r="J49" s="11">
        <f t="shared" si="7"/>
        <v>4.332571525743977</v>
      </c>
      <c r="K49" s="11">
        <f t="shared" si="7"/>
        <v>4.5838688001061545</v>
      </c>
      <c r="L49" s="11">
        <f t="shared" si="7"/>
        <v>4.7298146658440388</v>
      </c>
      <c r="M49" s="11">
        <f t="shared" si="7"/>
        <v>4.803176956413477</v>
      </c>
      <c r="N49" s="11">
        <f t="shared" si="7"/>
        <v>4.9909401570757961</v>
      </c>
      <c r="O49" s="11">
        <f t="shared" si="7"/>
        <v>5.2244639113631548</v>
      </c>
      <c r="P49" s="11">
        <f t="shared" si="7"/>
        <v>5.3653948170048738</v>
      </c>
    </row>
    <row r="50" spans="1:48" s="6" customFormat="1" x14ac:dyDescent="0.25">
      <c r="A50" s="7"/>
      <c r="B50" s="7"/>
      <c r="C50" s="7"/>
      <c r="D50" s="60"/>
      <c r="E50" s="60"/>
      <c r="F50" s="60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61"/>
      <c r="E53" s="61"/>
      <c r="F53" s="61"/>
      <c r="G53" s="11">
        <f>G4/G41</f>
        <v>2.6411557795297238</v>
      </c>
      <c r="H53" s="11">
        <f t="shared" ref="H53:P53" si="8">H4/H41</f>
        <v>2.4773379829821338</v>
      </c>
      <c r="I53" s="11">
        <f t="shared" si="8"/>
        <v>2.412236367856047</v>
      </c>
      <c r="J53" s="11">
        <f t="shared" si="8"/>
        <v>2.4140237621182976</v>
      </c>
      <c r="K53" s="11">
        <f t="shared" si="8"/>
        <v>2.0605636514004848</v>
      </c>
      <c r="L53" s="11">
        <f t="shared" si="8"/>
        <v>1.8586958141719887</v>
      </c>
      <c r="M53" s="11">
        <f t="shared" si="8"/>
        <v>1.7754731094520992</v>
      </c>
      <c r="N53" s="11">
        <f t="shared" si="8"/>
        <v>1.4743728850775046</v>
      </c>
      <c r="O53" s="11">
        <f t="shared" si="8"/>
        <v>1.4432951692449472</v>
      </c>
      <c r="P53" s="11">
        <f t="shared" si="8"/>
        <v>1.7199171720369846</v>
      </c>
    </row>
    <row r="54" spans="1:48" x14ac:dyDescent="0.25">
      <c r="A54" t="s">
        <v>0</v>
      </c>
      <c r="B54" t="s">
        <v>14</v>
      </c>
      <c r="G54" s="10">
        <f t="shared" ref="G54:P54" si="9">G6/G42</f>
        <v>0.48284003008603232</v>
      </c>
      <c r="H54" s="10">
        <f t="shared" si="9"/>
        <v>0.41723376763217407</v>
      </c>
      <c r="I54" s="10">
        <f t="shared" si="9"/>
        <v>0.41465993912730303</v>
      </c>
      <c r="J54" s="10">
        <f t="shared" si="9"/>
        <v>0.48098421298741628</v>
      </c>
      <c r="K54" s="10">
        <f t="shared" si="9"/>
        <v>0.56461254680839235</v>
      </c>
      <c r="L54" s="10">
        <f t="shared" si="9"/>
        <v>0.6511403032947336</v>
      </c>
      <c r="M54" s="10">
        <f t="shared" si="9"/>
        <v>0.70916798510667112</v>
      </c>
      <c r="N54" s="10">
        <f t="shared" si="9"/>
        <v>0.70006393346891926</v>
      </c>
      <c r="O54" s="10">
        <f t="shared" si="9"/>
        <v>0.52552215995924589</v>
      </c>
      <c r="P54" s="10">
        <f t="shared" si="9"/>
        <v>0.56917528361752157</v>
      </c>
    </row>
    <row r="55" spans="1:48" x14ac:dyDescent="0.25">
      <c r="A55" t="s">
        <v>1</v>
      </c>
      <c r="B55" t="s">
        <v>14</v>
      </c>
      <c r="G55" s="10">
        <f t="shared" ref="G55:P55" si="10">G7/G43</f>
        <v>0.25817863934843294</v>
      </c>
      <c r="H55" s="10">
        <f t="shared" si="10"/>
        <v>0.25302372322716066</v>
      </c>
      <c r="I55" s="10">
        <f t="shared" si="10"/>
        <v>0.26770591012987172</v>
      </c>
      <c r="J55" s="10">
        <f t="shared" si="10"/>
        <v>0.27943044700709896</v>
      </c>
      <c r="K55" s="10">
        <f t="shared" si="10"/>
        <v>0.29348964674133587</v>
      </c>
      <c r="L55" s="10">
        <f t="shared" si="10"/>
        <v>0.2364107974875049</v>
      </c>
      <c r="M55" s="10">
        <f t="shared" si="10"/>
        <v>0.21703119008795813</v>
      </c>
      <c r="N55" s="10">
        <f t="shared" si="10"/>
        <v>0.22320247051096603</v>
      </c>
      <c r="O55" s="10">
        <f t="shared" si="10"/>
        <v>0.19380540379941039</v>
      </c>
      <c r="P55" s="10">
        <f t="shared" si="10"/>
        <v>0.24346049412587037</v>
      </c>
    </row>
    <row r="56" spans="1:48" x14ac:dyDescent="0.25">
      <c r="A56" t="s">
        <v>2</v>
      </c>
      <c r="B56" t="s">
        <v>14</v>
      </c>
      <c r="G56" s="10">
        <f t="shared" ref="G56:P56" si="11">G8/G44</f>
        <v>8.0514602830726272</v>
      </c>
      <c r="H56" s="10">
        <f t="shared" si="11"/>
        <v>7.505603917301416</v>
      </c>
      <c r="I56" s="10">
        <f t="shared" si="11"/>
        <v>6.8401764095811668</v>
      </c>
      <c r="J56" s="10">
        <f t="shared" si="11"/>
        <v>6.4458160558397717</v>
      </c>
      <c r="K56" s="10">
        <f t="shared" si="11"/>
        <v>5.4885664389043756</v>
      </c>
      <c r="L56" s="10">
        <f t="shared" si="11"/>
        <v>5.3548667544639406</v>
      </c>
      <c r="M56" s="10">
        <f t="shared" si="11"/>
        <v>5.7271645108232718</v>
      </c>
      <c r="N56" s="10">
        <f t="shared" si="11"/>
        <v>5.3014842633675974</v>
      </c>
      <c r="O56" s="10">
        <f t="shared" si="11"/>
        <v>4.8167881571482303</v>
      </c>
      <c r="P56" s="10">
        <f t="shared" si="11"/>
        <v>3.9441629209952347</v>
      </c>
    </row>
    <row r="57" spans="1:48" x14ac:dyDescent="0.25">
      <c r="A57" t="s">
        <v>3</v>
      </c>
      <c r="B57" t="s">
        <v>14</v>
      </c>
      <c r="G57" s="10">
        <f t="shared" ref="G57:P57" si="12">G9/G45</f>
        <v>5.9395718451970218E-2</v>
      </c>
      <c r="H57" s="10">
        <f t="shared" si="12"/>
        <v>6.3453537819125258E-2</v>
      </c>
      <c r="I57" s="10">
        <f t="shared" si="12"/>
        <v>5.9163104995258169E-2</v>
      </c>
      <c r="J57" s="10">
        <f t="shared" si="12"/>
        <v>5.610386360503241E-2</v>
      </c>
      <c r="K57" s="10">
        <f t="shared" si="12"/>
        <v>5.9444209710421025E-2</v>
      </c>
      <c r="L57" s="10">
        <f t="shared" si="12"/>
        <v>6.0643167705953703E-2</v>
      </c>
      <c r="M57" s="10">
        <f t="shared" si="12"/>
        <v>5.3616298857903102E-2</v>
      </c>
      <c r="N57" s="10">
        <f t="shared" si="12"/>
        <v>5.9868844366137881E-2</v>
      </c>
      <c r="O57" s="10">
        <f t="shared" si="12"/>
        <v>5.5526695509242399E-2</v>
      </c>
      <c r="P57" s="10">
        <f t="shared" si="12"/>
        <v>5.5342515695082251E-2</v>
      </c>
    </row>
    <row r="58" spans="1:48" x14ac:dyDescent="0.25">
      <c r="A58" t="s">
        <v>4</v>
      </c>
      <c r="B58" t="s">
        <v>14</v>
      </c>
      <c r="G58" s="10">
        <f t="shared" ref="G58:P58" si="13">G10/G46</f>
        <v>3.5355132551154675E-2</v>
      </c>
      <c r="H58" s="10">
        <f t="shared" si="13"/>
        <v>2.7482947408686568E-2</v>
      </c>
      <c r="I58" s="10">
        <f t="shared" si="13"/>
        <v>2.5616758330156659E-2</v>
      </c>
      <c r="J58" s="10">
        <f t="shared" si="13"/>
        <v>2.2951164136751794E-2</v>
      </c>
      <c r="K58" s="10">
        <f t="shared" si="13"/>
        <v>3.1654936203191195E-2</v>
      </c>
      <c r="L58" s="10">
        <f t="shared" si="13"/>
        <v>3.1122804614944374E-2</v>
      </c>
      <c r="M58" s="10">
        <f t="shared" si="13"/>
        <v>2.1458389213036302E-2</v>
      </c>
      <c r="N58" s="10">
        <f t="shared" si="13"/>
        <v>2.0481406534985147E-2</v>
      </c>
      <c r="O58" s="10">
        <f t="shared" si="13"/>
        <v>2.154587603333754E-2</v>
      </c>
      <c r="P58" s="10">
        <f t="shared" si="13"/>
        <v>6.8068957725890313E-3</v>
      </c>
    </row>
    <row r="59" spans="1:48" x14ac:dyDescent="0.25">
      <c r="A59" t="s">
        <v>5</v>
      </c>
      <c r="B59" t="s">
        <v>14</v>
      </c>
      <c r="G59" s="10">
        <f t="shared" ref="G59:P59" si="14">G11/G47</f>
        <v>0.30577882559204489</v>
      </c>
      <c r="H59" s="10">
        <f t="shared" si="14"/>
        <v>0.31308453659911673</v>
      </c>
      <c r="I59" s="10">
        <f t="shared" si="14"/>
        <v>0.30084467967731876</v>
      </c>
      <c r="J59" s="10">
        <f t="shared" si="14"/>
        <v>0.28685040509469306</v>
      </c>
      <c r="K59" s="10">
        <f t="shared" si="14"/>
        <v>0.28892737745196762</v>
      </c>
      <c r="L59" s="10">
        <f t="shared" si="14"/>
        <v>0.29228181428081856</v>
      </c>
      <c r="M59" s="10">
        <f t="shared" si="14"/>
        <v>0.26911986148959643</v>
      </c>
      <c r="N59" s="10">
        <f t="shared" si="14"/>
        <v>0.27683600084320548</v>
      </c>
      <c r="O59" s="10">
        <f t="shared" si="14"/>
        <v>0.28955129635882559</v>
      </c>
      <c r="P59" s="10">
        <f t="shared" si="14"/>
        <v>0.30239842107521347</v>
      </c>
    </row>
    <row r="60" spans="1:48" x14ac:dyDescent="0.25">
      <c r="A60" t="s">
        <v>30</v>
      </c>
      <c r="B60" s="18" t="s">
        <v>14</v>
      </c>
      <c r="G60" s="10">
        <f>G13/G48</f>
        <v>11.473678914953968</v>
      </c>
      <c r="H60" s="10">
        <f t="shared" ref="H60:P61" si="15">H13/H48</f>
        <v>10.780864358926197</v>
      </c>
      <c r="I60" s="10">
        <f t="shared" si="15"/>
        <v>10.322922289583151</v>
      </c>
      <c r="J60" s="10">
        <f t="shared" si="15"/>
        <v>8.8305145709912249</v>
      </c>
      <c r="K60" s="10">
        <f t="shared" si="15"/>
        <v>8.2936566108030796</v>
      </c>
      <c r="L60" s="10">
        <f t="shared" si="15"/>
        <v>8.8507193860762534</v>
      </c>
      <c r="M60" s="10">
        <f t="shared" si="15"/>
        <v>9.0105722402528698</v>
      </c>
      <c r="N60" s="10">
        <f t="shared" si="15"/>
        <v>8.0360745576654189</v>
      </c>
      <c r="O60" s="10">
        <f t="shared" si="15"/>
        <v>6.4456146315250011</v>
      </c>
      <c r="P60" s="10">
        <f t="shared" si="15"/>
        <v>5.7380925823587345</v>
      </c>
    </row>
    <row r="61" spans="1:48" x14ac:dyDescent="0.25">
      <c r="A61" t="s">
        <v>31</v>
      </c>
      <c r="B61" s="18" t="s">
        <v>14</v>
      </c>
      <c r="G61" s="10">
        <f>G14/G49</f>
        <v>2.1132051480105685</v>
      </c>
      <c r="H61" s="10">
        <f t="shared" si="15"/>
        <v>2.1213971583170057</v>
      </c>
      <c r="I61" s="10">
        <f t="shared" si="15"/>
        <v>1.4968620086583369</v>
      </c>
      <c r="J61" s="10">
        <f t="shared" si="15"/>
        <v>2.7657085240946775</v>
      </c>
      <c r="K61" s="10">
        <f t="shared" si="15"/>
        <v>1.3590659488019656</v>
      </c>
      <c r="L61" s="10">
        <f t="shared" si="15"/>
        <v>0.52775852255397959</v>
      </c>
      <c r="M61" s="10">
        <f t="shared" si="15"/>
        <v>1.278131131896511</v>
      </c>
      <c r="N61" s="10">
        <f t="shared" si="15"/>
        <v>1.475231072358494</v>
      </c>
      <c r="O61" s="10">
        <f t="shared" si="15"/>
        <v>2.5330120419086439</v>
      </c>
      <c r="P61" s="10">
        <f t="shared" si="15"/>
        <v>1.4288957777537279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C65">
        <v>5.0232029999999996</v>
      </c>
      <c r="D65" s="3">
        <v>5.1039649999999996</v>
      </c>
      <c r="E65" s="3">
        <v>5.199503</v>
      </c>
      <c r="F65" s="3">
        <v>5.3132849999999996</v>
      </c>
      <c r="G65" s="10">
        <v>5.3719340000000004</v>
      </c>
      <c r="H65" s="10">
        <v>5.4611010000000002</v>
      </c>
      <c r="I65" s="10">
        <v>5.5378170000000004</v>
      </c>
      <c r="J65" s="10">
        <v>5.6510910000000001</v>
      </c>
      <c r="K65" s="10">
        <v>5.7726689999999996</v>
      </c>
      <c r="L65" s="10">
        <v>5.8949170000000004</v>
      </c>
      <c r="M65" s="10">
        <v>6.022322</v>
      </c>
      <c r="N65" s="10">
        <v>6.1731720000000001</v>
      </c>
      <c r="O65" s="10">
        <v>6.3202920000000002</v>
      </c>
      <c r="P65" s="10">
        <v>6.4658899999999999</v>
      </c>
      <c r="Q65" s="11">
        <v>6.6140829999999999</v>
      </c>
      <c r="R65" s="10">
        <v>6.7607520000000001</v>
      </c>
      <c r="S65" s="10">
        <v>6.9044530000000002</v>
      </c>
      <c r="T65" s="10">
        <v>7.0456560000000001</v>
      </c>
      <c r="U65" s="10">
        <v>7.1832200000000004</v>
      </c>
      <c r="V65" s="10">
        <v>7.3172829999999998</v>
      </c>
      <c r="W65" s="10">
        <v>7.4473580000000004</v>
      </c>
      <c r="X65" s="10">
        <v>7.5730399999999998</v>
      </c>
      <c r="Y65" s="10">
        <v>7.694223</v>
      </c>
      <c r="Z65" s="10">
        <v>7.8149680000000004</v>
      </c>
      <c r="AA65" s="10">
        <v>7.9351409999999998</v>
      </c>
      <c r="AB65" s="10">
        <v>8.0545869999999997</v>
      </c>
      <c r="AC65" s="10">
        <v>8.1731839999999991</v>
      </c>
      <c r="AD65" s="10">
        <v>8.2907770000000003</v>
      </c>
      <c r="AE65" s="10">
        <v>8.4073159999999998</v>
      </c>
      <c r="AF65" s="10">
        <v>8.5228020000000004</v>
      </c>
      <c r="AG65" s="10">
        <v>8.6372699999999991</v>
      </c>
      <c r="AH65" s="10">
        <v>8.7507929999999998</v>
      </c>
      <c r="AI65" s="10">
        <v>8.8634850000000007</v>
      </c>
      <c r="AJ65" s="10">
        <v>8.9754480000000001</v>
      </c>
      <c r="AK65" s="10">
        <v>9.0867830000000005</v>
      </c>
      <c r="AL65" s="10">
        <v>9.1975840000000009</v>
      </c>
      <c r="AM65" s="10">
        <v>9.3079520000000002</v>
      </c>
      <c r="AN65" s="10">
        <v>9.4179619999999993</v>
      </c>
      <c r="AO65" s="10">
        <v>9.5276940000000003</v>
      </c>
      <c r="AP65" s="10">
        <v>9.6371950000000002</v>
      </c>
      <c r="AQ65" s="10">
        <v>9.7465069999999994</v>
      </c>
      <c r="AR65" s="10">
        <v>9.8556670000000004</v>
      </c>
      <c r="AS65" s="10">
        <v>9.9647070000000006</v>
      </c>
      <c r="AT65" s="10">
        <v>10.073665999999999</v>
      </c>
      <c r="AU65" s="10">
        <v>10.182575999999999</v>
      </c>
      <c r="AV65" s="10">
        <v>10.291464</v>
      </c>
    </row>
    <row r="66" spans="1:48" x14ac:dyDescent="0.25">
      <c r="A66" t="s">
        <v>13</v>
      </c>
      <c r="B66" t="s">
        <v>13</v>
      </c>
      <c r="G66" s="10">
        <f t="shared" ref="G66:P66" si="16">G12/G65</f>
        <v>3.5896960014773076</v>
      </c>
      <c r="H66" s="10">
        <f t="shared" si="16"/>
        <v>3.5627888954992772</v>
      </c>
      <c r="I66" s="10">
        <f t="shared" si="16"/>
        <v>3.6189332366887528</v>
      </c>
      <c r="J66" s="10">
        <f t="shared" si="16"/>
        <v>3.4744689122861412</v>
      </c>
      <c r="K66" s="10">
        <f t="shared" si="16"/>
        <v>3.4040510550665557</v>
      </c>
      <c r="L66" s="10">
        <f t="shared" si="16"/>
        <v>3.4917302482800006</v>
      </c>
      <c r="M66" s="10">
        <f t="shared" si="16"/>
        <v>3.6234146895499775</v>
      </c>
      <c r="N66" s="10">
        <f t="shared" si="16"/>
        <v>3.4017973255888547</v>
      </c>
      <c r="O66" s="10">
        <f t="shared" si="16"/>
        <v>3.348837363843316</v>
      </c>
      <c r="P66" s="10">
        <f t="shared" si="16"/>
        <v>3.2936069125827996</v>
      </c>
    </row>
    <row r="67" spans="1:48" x14ac:dyDescent="0.25">
      <c r="A67" t="s">
        <v>18</v>
      </c>
      <c r="B67" t="s">
        <v>18</v>
      </c>
      <c r="G67" s="17">
        <f t="shared" ref="G67:P67" si="17">G20/G65</f>
        <v>25.835226196003148</v>
      </c>
      <c r="H67" s="17">
        <f t="shared" si="17"/>
        <v>24.843940809737813</v>
      </c>
      <c r="I67" s="17">
        <f t="shared" si="17"/>
        <v>24.601661629483242</v>
      </c>
      <c r="J67" s="17">
        <f t="shared" si="17"/>
        <v>22.363382575152301</v>
      </c>
      <c r="K67" s="17">
        <f t="shared" si="17"/>
        <v>20.282908997553818</v>
      </c>
      <c r="L67" s="17">
        <f t="shared" si="17"/>
        <v>19.580767634217747</v>
      </c>
      <c r="M67" s="17">
        <f t="shared" si="17"/>
        <v>19.212280578819932</v>
      </c>
      <c r="N67" s="17">
        <f t="shared" si="17"/>
        <v>17.367580232658348</v>
      </c>
      <c r="O67" s="17">
        <f t="shared" si="17"/>
        <v>16.744118784385279</v>
      </c>
      <c r="P67" s="17">
        <f t="shared" si="17"/>
        <v>15.097233327507892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</row>
    <row r="70" spans="1:48" x14ac:dyDescent="0.25">
      <c r="A70" s="15" t="s">
        <v>32</v>
      </c>
      <c r="B70" s="15" t="s">
        <v>32</v>
      </c>
      <c r="C70">
        <v>53627.58</v>
      </c>
      <c r="D70">
        <v>55040.71</v>
      </c>
      <c r="E70">
        <v>55305.71</v>
      </c>
      <c r="F70">
        <v>55363.13</v>
      </c>
      <c r="G70">
        <v>56268.98</v>
      </c>
      <c r="H70">
        <v>56733.57</v>
      </c>
      <c r="I70">
        <v>55782.05</v>
      </c>
      <c r="J70">
        <v>53580.37</v>
      </c>
      <c r="K70">
        <v>52937.3</v>
      </c>
      <c r="L70">
        <v>53212.33</v>
      </c>
      <c r="M70">
        <v>54636.81</v>
      </c>
      <c r="N70">
        <v>54073.81</v>
      </c>
      <c r="O70">
        <v>47542.559999999998</v>
      </c>
      <c r="P70">
        <v>45394.22</v>
      </c>
      <c r="Q70">
        <v>44247.1</v>
      </c>
      <c r="R70" s="22"/>
    </row>
    <row r="71" spans="1:48" x14ac:dyDescent="0.25">
      <c r="A71" t="s">
        <v>33</v>
      </c>
      <c r="B71" t="s">
        <v>33</v>
      </c>
      <c r="C71" s="10">
        <f t="shared" ref="C71:F71" si="18">(C13*1000000000)/(C70*1000000)</f>
        <v>1.1440823919334044</v>
      </c>
      <c r="D71" s="10">
        <f t="shared" si="18"/>
        <v>1.1427697789508893</v>
      </c>
      <c r="E71" s="10">
        <f t="shared" si="18"/>
        <v>1.1385873176567121</v>
      </c>
      <c r="F71" s="10">
        <f t="shared" si="18"/>
        <v>1.1514181008190831</v>
      </c>
      <c r="G71" s="10">
        <f t="shared" ref="G71:P71" si="19">(G13*1000000000)/(G70*1000000)</f>
        <v>1.1339034402258581</v>
      </c>
      <c r="H71" s="10">
        <f t="shared" si="19"/>
        <v>1.1075407382260627</v>
      </c>
      <c r="I71" s="10">
        <f t="shared" si="19"/>
        <v>1.1299380356225706</v>
      </c>
      <c r="J71" s="10">
        <f t="shared" si="19"/>
        <v>1.1019276275994361</v>
      </c>
      <c r="K71" s="10">
        <f t="shared" si="19"/>
        <v>1.0572243012016103</v>
      </c>
      <c r="L71" s="10">
        <f t="shared" si="19"/>
        <v>1.0862863926462158</v>
      </c>
      <c r="M71" s="10">
        <f t="shared" si="19"/>
        <v>1.0733379199847135</v>
      </c>
      <c r="N71" s="10">
        <f t="shared" si="19"/>
        <v>1.0378170134488396</v>
      </c>
      <c r="O71" s="10">
        <f t="shared" si="19"/>
        <v>0.99312111085309662</v>
      </c>
      <c r="P71" s="10">
        <f t="shared" si="19"/>
        <v>0.950927452878362</v>
      </c>
      <c r="Q71" s="10"/>
      <c r="R71" s="10"/>
    </row>
    <row r="72" spans="1:48" x14ac:dyDescent="0.25">
      <c r="A72" t="s">
        <v>34</v>
      </c>
      <c r="B72" t="s">
        <v>34</v>
      </c>
      <c r="C72" s="10">
        <f t="shared" ref="C72:F72" si="20">(C48*1000000000)/(C70*1000)</f>
        <v>0</v>
      </c>
      <c r="D72" s="10">
        <f t="shared" si="20"/>
        <v>0</v>
      </c>
      <c r="E72" s="10">
        <f t="shared" si="20"/>
        <v>0</v>
      </c>
      <c r="F72" s="10">
        <f t="shared" si="20"/>
        <v>0</v>
      </c>
      <c r="G72" s="10">
        <f>(G48*1000000000)/(G70*1000)</f>
        <v>98.826492237638774</v>
      </c>
      <c r="H72" s="10">
        <f t="shared" ref="H72:P72" si="21">(H48*1000000000)/(H70*1000)</f>
        <v>102.73209098573396</v>
      </c>
      <c r="I72" s="10">
        <f t="shared" si="21"/>
        <v>109.45912445381767</v>
      </c>
      <c r="J72" s="10">
        <f t="shared" si="21"/>
        <v>124.78634384674876</v>
      </c>
      <c r="K72" s="10">
        <f t="shared" si="21"/>
        <v>127.47384547179108</v>
      </c>
      <c r="L72" s="10">
        <f t="shared" si="21"/>
        <v>122.73424851262783</v>
      </c>
      <c r="M72" s="10">
        <f t="shared" si="21"/>
        <v>119.11983960239488</v>
      </c>
      <c r="N72" s="10">
        <f t="shared" si="21"/>
        <v>129.14477161724326</v>
      </c>
      <c r="O72" s="10">
        <f t="shared" si="21"/>
        <v>154.0770225380553</v>
      </c>
      <c r="P72" s="10">
        <f t="shared" si="21"/>
        <v>165.72187346748387</v>
      </c>
      <c r="Q72" s="23"/>
      <c r="R72" s="2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72"/>
  <sheetViews>
    <sheetView topLeftCell="A4" workbookViewId="0">
      <selection activeCell="C23" sqref="C23"/>
    </sheetView>
  </sheetViews>
  <sheetFormatPr defaultColWidth="8.85546875" defaultRowHeight="15" x14ac:dyDescent="0.25"/>
  <cols>
    <col min="1" max="2" width="47.140625" customWidth="1"/>
    <col min="3" max="3" width="11.140625" customWidth="1"/>
    <col min="4" max="6" width="8.42578125" style="3" customWidth="1"/>
    <col min="7" max="7" width="11.7109375" customWidth="1"/>
    <col min="8" max="8" width="11.85546875" customWidth="1"/>
    <col min="9" max="9" width="11.42578125" customWidth="1"/>
    <col min="10" max="10" width="12" customWidth="1"/>
    <col min="11" max="11" width="11.85546875" customWidth="1"/>
    <col min="12" max="12" width="13.28515625" customWidth="1"/>
    <col min="13" max="13" width="12.28515625" customWidth="1"/>
    <col min="14" max="14" width="11.85546875" customWidth="1"/>
    <col min="15" max="15" width="15" customWidth="1"/>
    <col min="17" max="17" width="8.85546875" style="3"/>
    <col min="18" max="18" width="10.140625" customWidth="1"/>
    <col min="19" max="19" width="10.85546875" customWidth="1"/>
    <col min="20" max="20" width="10" customWidth="1"/>
  </cols>
  <sheetData>
    <row r="1" spans="1:16" x14ac:dyDescent="0.25">
      <c r="A1" s="9"/>
      <c r="B1" s="9"/>
      <c r="C1" s="9"/>
      <c r="D1" s="59"/>
      <c r="E1" s="59"/>
      <c r="F1" s="59"/>
    </row>
    <row r="2" spans="1:16" x14ac:dyDescent="0.25">
      <c r="A2" s="2" t="s">
        <v>8</v>
      </c>
      <c r="B2" s="2"/>
      <c r="C2" s="2"/>
      <c r="D2" s="8"/>
      <c r="E2" s="8"/>
      <c r="F2" s="8"/>
    </row>
    <row r="3" spans="1:16" x14ac:dyDescent="0.25">
      <c r="C3" s="2">
        <v>2005</v>
      </c>
      <c r="D3" s="8">
        <v>2006</v>
      </c>
      <c r="E3" s="8">
        <v>2007</v>
      </c>
      <c r="F3" s="8">
        <v>2008</v>
      </c>
      <c r="G3" s="2">
        <v>2009</v>
      </c>
      <c r="H3" s="2">
        <v>2010</v>
      </c>
      <c r="I3" s="2">
        <v>2011</v>
      </c>
      <c r="J3" s="2">
        <v>2012</v>
      </c>
      <c r="K3" s="2">
        <v>2013</v>
      </c>
      <c r="L3" s="2">
        <v>2014</v>
      </c>
      <c r="M3" s="2">
        <v>2015</v>
      </c>
      <c r="N3" s="2">
        <v>2016</v>
      </c>
      <c r="O3" s="2">
        <v>2017</v>
      </c>
      <c r="P3" s="2">
        <v>2018</v>
      </c>
    </row>
    <row r="4" spans="1:16" x14ac:dyDescent="0.25">
      <c r="A4" t="s">
        <v>9</v>
      </c>
      <c r="B4" s="18" t="s">
        <v>25</v>
      </c>
      <c r="C4" s="17">
        <v>23.878621105953982</v>
      </c>
      <c r="D4" s="21">
        <v>20.887830804195158</v>
      </c>
      <c r="E4" s="21">
        <v>26.889952728456521</v>
      </c>
      <c r="F4" s="21">
        <v>23.204767343681365</v>
      </c>
      <c r="G4" s="17">
        <v>24.454296938159398</v>
      </c>
      <c r="H4" s="17">
        <v>21.745983414215477</v>
      </c>
      <c r="I4" s="17">
        <v>14.534020244098199</v>
      </c>
      <c r="J4" s="17">
        <v>14.208786497440919</v>
      </c>
      <c r="K4" s="17">
        <v>13.904440856607934</v>
      </c>
      <c r="L4" s="17">
        <v>13.10637028285359</v>
      </c>
      <c r="M4" s="17">
        <v>10.730498558500404</v>
      </c>
      <c r="N4" s="17">
        <v>8.9006880603227359</v>
      </c>
      <c r="O4" s="17">
        <v>3.9246755445698036</v>
      </c>
      <c r="P4" s="17">
        <v>5.4522752977170166</v>
      </c>
    </row>
    <row r="5" spans="1:16" x14ac:dyDescent="0.25">
      <c r="A5" t="s">
        <v>27</v>
      </c>
      <c r="B5" s="18" t="s">
        <v>25</v>
      </c>
      <c r="C5" s="17">
        <v>-7.8575944642122169</v>
      </c>
      <c r="D5" s="21">
        <v>-9.3618237516181146</v>
      </c>
      <c r="E5" s="21">
        <v>-8.8322812160812667</v>
      </c>
      <c r="F5" s="21">
        <v>-8.7300412216754513</v>
      </c>
      <c r="G5" s="17">
        <v>-8.780804558607942</v>
      </c>
      <c r="H5" s="17">
        <v>-8.2651466831691298</v>
      </c>
      <c r="I5" s="17">
        <v>-9.7304127481567733</v>
      </c>
      <c r="J5" s="17">
        <v>-10.132106250638865</v>
      </c>
      <c r="K5" s="17">
        <v>-8.6111449547358578</v>
      </c>
      <c r="L5" s="17">
        <v>-8.6736858223032254</v>
      </c>
      <c r="M5" s="17">
        <v>-7.0273693268763608</v>
      </c>
      <c r="N5" s="17">
        <v>-7.4416476081517908</v>
      </c>
      <c r="O5" s="17">
        <v>-8.1054615943483306</v>
      </c>
      <c r="P5" s="17">
        <v>-5.2740936898868247</v>
      </c>
    </row>
    <row r="6" spans="1:16" x14ac:dyDescent="0.25">
      <c r="A6" t="s">
        <v>0</v>
      </c>
      <c r="B6" t="s">
        <v>25</v>
      </c>
      <c r="C6" s="21">
        <v>10.516</v>
      </c>
      <c r="D6" s="21">
        <v>15.71517518359869</v>
      </c>
      <c r="E6" s="21">
        <v>15.781579498846295</v>
      </c>
      <c r="F6" s="21">
        <v>16.254353829570988</v>
      </c>
      <c r="G6" s="17">
        <v>13.155299999999999</v>
      </c>
      <c r="H6" s="17">
        <v>13.68333</v>
      </c>
      <c r="I6" s="17">
        <v>14.8126</v>
      </c>
      <c r="J6" s="17">
        <v>16.03332</v>
      </c>
      <c r="K6" s="17">
        <v>18.061419999999998</v>
      </c>
      <c r="L6" s="17">
        <v>17.953740000000003</v>
      </c>
      <c r="M6" s="17">
        <v>17.56756</v>
      </c>
      <c r="N6" s="17">
        <v>20.06035</v>
      </c>
      <c r="O6" s="17">
        <v>26.658930000000002</v>
      </c>
      <c r="P6" s="17">
        <v>36.384080000000004</v>
      </c>
    </row>
    <row r="7" spans="1:16" x14ac:dyDescent="0.25">
      <c r="A7" t="s">
        <v>1</v>
      </c>
      <c r="B7" t="s">
        <v>25</v>
      </c>
      <c r="C7" s="21">
        <v>13.294</v>
      </c>
      <c r="D7" s="21">
        <v>13.665575860807159</v>
      </c>
      <c r="E7" s="21">
        <v>15.037308322644858</v>
      </c>
      <c r="F7" s="21">
        <v>14.747056330644272</v>
      </c>
      <c r="G7" s="17">
        <v>13.801500000000001</v>
      </c>
      <c r="H7" s="17">
        <v>13.414290000000001</v>
      </c>
      <c r="I7" s="17">
        <v>13.003680000000001</v>
      </c>
      <c r="J7" s="17">
        <v>13.82695</v>
      </c>
      <c r="K7" s="17">
        <v>14.833209999999999</v>
      </c>
      <c r="L7" s="17">
        <v>15.362639999999999</v>
      </c>
      <c r="M7" s="17">
        <v>14.74328</v>
      </c>
      <c r="N7" s="17">
        <v>13.58231</v>
      </c>
      <c r="O7" s="17">
        <v>14.575719999999999</v>
      </c>
      <c r="P7" s="17">
        <v>14.202620000000001</v>
      </c>
    </row>
    <row r="8" spans="1:16" x14ac:dyDescent="0.25">
      <c r="A8" t="s">
        <v>2</v>
      </c>
      <c r="B8" t="s">
        <v>25</v>
      </c>
      <c r="C8" s="21">
        <v>19.209</v>
      </c>
      <c r="D8" s="21">
        <v>14.862078535306971</v>
      </c>
      <c r="E8" s="21">
        <v>14.815151707104839</v>
      </c>
      <c r="F8" s="21">
        <v>14.850373462246184</v>
      </c>
      <c r="G8" s="17">
        <v>22.861180000000001</v>
      </c>
      <c r="H8" s="17">
        <v>22.306349999999998</v>
      </c>
      <c r="I8" s="17">
        <v>24.232900000000001</v>
      </c>
      <c r="J8" s="17">
        <v>23.71848</v>
      </c>
      <c r="K8" s="17">
        <v>24.559609999999999</v>
      </c>
      <c r="L8" s="17">
        <v>24.614799999999999</v>
      </c>
      <c r="M8" s="17">
        <v>25.860310000000002</v>
      </c>
      <c r="N8" s="17">
        <v>27.499890000000001</v>
      </c>
      <c r="O8" s="17">
        <v>27.200710000000001</v>
      </c>
      <c r="P8" s="17">
        <v>20.702000000000002</v>
      </c>
    </row>
    <row r="9" spans="1:16" x14ac:dyDescent="0.25">
      <c r="A9" t="s">
        <v>3</v>
      </c>
      <c r="B9" t="s">
        <v>25</v>
      </c>
      <c r="C9" s="21">
        <v>0.99099999999999999</v>
      </c>
      <c r="D9" s="21">
        <v>1.6858356089636364</v>
      </c>
      <c r="E9" s="21">
        <v>1.78007653645742</v>
      </c>
      <c r="F9" s="21">
        <v>1.5685255629757084</v>
      </c>
      <c r="G9" s="17">
        <v>0.99085000000000001</v>
      </c>
      <c r="H9" s="17">
        <v>1.01573</v>
      </c>
      <c r="I9" s="17">
        <v>1.03531</v>
      </c>
      <c r="J9" s="17">
        <v>1.0530599999999999</v>
      </c>
      <c r="K9" s="17">
        <v>1.1286400000000001</v>
      </c>
      <c r="L9" s="17">
        <v>1.1962600000000001</v>
      </c>
      <c r="M9" s="17">
        <v>1.15659</v>
      </c>
      <c r="N9" s="17">
        <v>1.3006800000000001</v>
      </c>
      <c r="O9" s="17">
        <v>1.2672600000000001</v>
      </c>
      <c r="P9" s="17">
        <v>1.5548900000000001</v>
      </c>
    </row>
    <row r="10" spans="1:16" x14ac:dyDescent="0.25">
      <c r="A10" t="s">
        <v>4</v>
      </c>
      <c r="B10" t="s">
        <v>25</v>
      </c>
      <c r="C10" s="21">
        <v>7.27</v>
      </c>
      <c r="D10" s="21">
        <v>5.9017970048176656</v>
      </c>
      <c r="E10" s="21">
        <v>5.4832251315733247</v>
      </c>
      <c r="F10" s="21">
        <v>6.9838151686150738</v>
      </c>
      <c r="G10" s="17">
        <v>2.3555100000000002</v>
      </c>
      <c r="H10" s="17">
        <v>3.5563000000000002</v>
      </c>
      <c r="I10" s="17">
        <v>3.1449600000000002</v>
      </c>
      <c r="J10" s="17">
        <v>3.3563700000000001</v>
      </c>
      <c r="K10" s="17">
        <v>2.2313299999999998</v>
      </c>
      <c r="L10" s="17">
        <v>2.5935300000000003</v>
      </c>
      <c r="M10" s="17">
        <v>4.2018399999999998</v>
      </c>
      <c r="N10" s="17">
        <v>3.8739699999999999</v>
      </c>
      <c r="O10" s="17">
        <v>5.1993</v>
      </c>
      <c r="P10" s="17">
        <v>4.04786</v>
      </c>
    </row>
    <row r="11" spans="1:16" x14ac:dyDescent="0.25">
      <c r="A11" t="s">
        <v>5</v>
      </c>
      <c r="B11" t="s">
        <v>25</v>
      </c>
      <c r="C11" s="21">
        <v>3.367</v>
      </c>
      <c r="D11" s="21">
        <v>4.1262509784465378</v>
      </c>
      <c r="E11" s="21">
        <v>4.3739946202771209</v>
      </c>
      <c r="F11" s="21">
        <v>4.5509273052821033</v>
      </c>
      <c r="G11" s="17">
        <v>3.7275999999999998</v>
      </c>
      <c r="H11" s="17">
        <v>3.8887800000000001</v>
      </c>
      <c r="I11" s="17">
        <v>4.7605399999999998</v>
      </c>
      <c r="J11" s="17">
        <v>5.2260600000000004</v>
      </c>
      <c r="K11" s="17">
        <v>5.5757200000000005</v>
      </c>
      <c r="L11" s="17">
        <v>5.7281400000000007</v>
      </c>
      <c r="M11" s="17">
        <v>5.8569799999999992</v>
      </c>
      <c r="N11" s="17">
        <v>6.1062299999999992</v>
      </c>
      <c r="O11" s="17">
        <v>6.5179399999999994</v>
      </c>
      <c r="P11" s="17">
        <v>6.5873800000000005</v>
      </c>
    </row>
    <row r="12" spans="1:16" x14ac:dyDescent="0.25">
      <c r="A12" t="s">
        <v>7</v>
      </c>
      <c r="B12" t="s">
        <v>25</v>
      </c>
      <c r="C12" s="21">
        <v>6.0620000000000003</v>
      </c>
      <c r="D12" s="21">
        <v>6.3315358614488773</v>
      </c>
      <c r="E12" s="21">
        <v>6.4632198100007487</v>
      </c>
      <c r="F12" s="21">
        <v>6.504086031252263</v>
      </c>
      <c r="G12" s="17">
        <v>6.5311700000000004</v>
      </c>
      <c r="H12" s="17">
        <v>6.5042999999999997</v>
      </c>
      <c r="I12" s="17">
        <v>6.5697399999999995</v>
      </c>
      <c r="J12" s="17">
        <v>6.7730200000000007</v>
      </c>
      <c r="K12" s="17">
        <v>6.7765200000000005</v>
      </c>
      <c r="L12" s="17">
        <v>6.9744099999999998</v>
      </c>
      <c r="M12" s="17">
        <v>7.4146999999999998</v>
      </c>
      <c r="N12" s="17">
        <v>7.9481400000000004</v>
      </c>
      <c r="O12" s="17">
        <v>7.9639100000000003</v>
      </c>
      <c r="P12" s="17">
        <v>7.8249700000000004</v>
      </c>
    </row>
    <row r="13" spans="1:16" x14ac:dyDescent="0.25">
      <c r="A13" t="s">
        <v>30</v>
      </c>
      <c r="B13" s="18" t="s">
        <v>25</v>
      </c>
      <c r="C13" s="10">
        <v>11.235890415869724</v>
      </c>
      <c r="D13" s="11">
        <v>11.411047980193125</v>
      </c>
      <c r="E13" s="11">
        <v>11.588936095563584</v>
      </c>
      <c r="F13" s="11">
        <v>11.769597328849677</v>
      </c>
      <c r="G13" s="10">
        <v>11.953074910499708</v>
      </c>
      <c r="H13" s="10">
        <v>12.843640502534489</v>
      </c>
      <c r="I13" s="10">
        <v>13.572225538164489</v>
      </c>
      <c r="J13" s="10">
        <v>13.986715760690297</v>
      </c>
      <c r="K13" s="10">
        <v>14.911778964716298</v>
      </c>
      <c r="L13" s="10">
        <v>15.731467552651388</v>
      </c>
      <c r="M13" s="10">
        <v>16.103339815559686</v>
      </c>
      <c r="N13" s="10">
        <v>16.353590666342797</v>
      </c>
      <c r="O13" s="10">
        <v>16.582512475859147</v>
      </c>
      <c r="P13" s="10">
        <v>16.662986261203827</v>
      </c>
    </row>
    <row r="14" spans="1:16" x14ac:dyDescent="0.25">
      <c r="A14" t="s">
        <v>31</v>
      </c>
      <c r="B14" s="18" t="s">
        <v>25</v>
      </c>
      <c r="C14" s="10">
        <f>C8-C13</f>
        <v>7.9731095841302757</v>
      </c>
      <c r="D14" s="10">
        <f t="shared" ref="D14:F14" si="0">D8-D13</f>
        <v>3.4510305551138458</v>
      </c>
      <c r="E14" s="10">
        <f t="shared" si="0"/>
        <v>3.2262156115412548</v>
      </c>
      <c r="F14" s="10">
        <f t="shared" si="0"/>
        <v>3.0807761333965065</v>
      </c>
      <c r="G14" s="10">
        <f t="shared" ref="G14:P14" si="1">G8-G13</f>
        <v>10.908105089500292</v>
      </c>
      <c r="H14" s="10">
        <f t="shared" si="1"/>
        <v>9.462709497465509</v>
      </c>
      <c r="I14" s="10">
        <f t="shared" si="1"/>
        <v>10.660674461835512</v>
      </c>
      <c r="J14" s="10">
        <f t="shared" si="1"/>
        <v>9.7317642393097028</v>
      </c>
      <c r="K14" s="10">
        <f t="shared" si="1"/>
        <v>9.6478310352837013</v>
      </c>
      <c r="L14" s="10">
        <f t="shared" si="1"/>
        <v>8.8833324473486108</v>
      </c>
      <c r="M14" s="10">
        <f t="shared" si="1"/>
        <v>9.7569701844403163</v>
      </c>
      <c r="N14" s="10">
        <f t="shared" si="1"/>
        <v>11.146299333657204</v>
      </c>
      <c r="O14" s="10">
        <f t="shared" si="1"/>
        <v>10.618197524140854</v>
      </c>
      <c r="P14" s="10">
        <f t="shared" si="1"/>
        <v>4.0390137387961751</v>
      </c>
    </row>
    <row r="15" spans="1:16" x14ac:dyDescent="0.25">
      <c r="C15" s="12"/>
      <c r="D15" s="12"/>
      <c r="E15" s="12"/>
      <c r="F15" s="12"/>
      <c r="G15" s="10"/>
      <c r="H15" s="10"/>
      <c r="I15" s="10"/>
      <c r="J15" s="10"/>
      <c r="K15" s="10"/>
      <c r="L15" s="10"/>
      <c r="M15" s="10"/>
      <c r="N15" s="10"/>
      <c r="O15" s="10"/>
    </row>
    <row r="16" spans="1:16" ht="30" x14ac:dyDescent="0.25">
      <c r="A16" s="13" t="s">
        <v>21</v>
      </c>
      <c r="B16" s="13" t="s">
        <v>25</v>
      </c>
      <c r="C16" s="2">
        <v>2005</v>
      </c>
      <c r="D16" s="8">
        <v>2006</v>
      </c>
      <c r="E16" s="8">
        <v>2007</v>
      </c>
      <c r="F16" s="8">
        <v>2008</v>
      </c>
      <c r="G16" s="2">
        <v>2009</v>
      </c>
      <c r="H16" s="2">
        <v>2010</v>
      </c>
      <c r="I16" s="2">
        <v>2011</v>
      </c>
      <c r="J16" s="2">
        <v>2012</v>
      </c>
      <c r="K16" s="2">
        <v>2013</v>
      </c>
      <c r="L16" s="2">
        <v>2014</v>
      </c>
      <c r="M16" s="2">
        <v>2015</v>
      </c>
      <c r="N16" s="2">
        <v>2016</v>
      </c>
      <c r="O16" s="2">
        <v>2017</v>
      </c>
      <c r="P16" s="2">
        <v>2018</v>
      </c>
    </row>
    <row r="17" spans="1:17" x14ac:dyDescent="0.25">
      <c r="A17" t="s">
        <v>20</v>
      </c>
      <c r="B17" t="s">
        <v>25</v>
      </c>
      <c r="C17">
        <v>10.81757</v>
      </c>
      <c r="D17" s="11">
        <v>10.47368</v>
      </c>
      <c r="E17" s="11">
        <v>9.9194800000000001</v>
      </c>
      <c r="F17" s="11">
        <v>9.2528199999999998</v>
      </c>
      <c r="G17">
        <v>9.3225899999999999</v>
      </c>
      <c r="H17">
        <v>9.2462299999999988</v>
      </c>
      <c r="I17">
        <v>8.2585099999999994</v>
      </c>
      <c r="J17">
        <v>8.8001900000000006</v>
      </c>
      <c r="K17">
        <v>8.5632199999999994</v>
      </c>
      <c r="L17">
        <v>9.2980200000000011</v>
      </c>
      <c r="M17">
        <v>9.4292099999999994</v>
      </c>
      <c r="N17">
        <v>9.4725200000000012</v>
      </c>
      <c r="O17" s="1">
        <v>9.6012500000000003</v>
      </c>
      <c r="P17">
        <v>9.3731200000000001</v>
      </c>
      <c r="Q17" s="10"/>
    </row>
    <row r="18" spans="1:17" x14ac:dyDescent="0.25">
      <c r="A18" t="s">
        <v>19</v>
      </c>
      <c r="B18" t="s">
        <v>25</v>
      </c>
      <c r="C18" s="12">
        <v>7.8410000000000002</v>
      </c>
      <c r="D18" s="11">
        <v>5.3568699999999998</v>
      </c>
      <c r="E18" s="11">
        <v>12.030469999999999</v>
      </c>
      <c r="F18" s="11">
        <v>10.270960000000001</v>
      </c>
      <c r="G18">
        <v>10.549379999999999</v>
      </c>
      <c r="H18">
        <v>7.0848500000000003</v>
      </c>
      <c r="I18">
        <v>-2.53912</v>
      </c>
      <c r="J18">
        <v>-5.1244100000000001</v>
      </c>
      <c r="K18">
        <v>-3.8233699999999997</v>
      </c>
      <c r="L18">
        <v>-7.2160500000000001</v>
      </c>
      <c r="M18">
        <v>-3.6706399999999997</v>
      </c>
      <c r="N18">
        <v>-2.5830500000000001</v>
      </c>
      <c r="O18">
        <v>-10.39143</v>
      </c>
      <c r="P18" s="10">
        <v>-9.0210000000000008</v>
      </c>
      <c r="Q18" s="10"/>
    </row>
    <row r="19" spans="1:17" x14ac:dyDescent="0.25">
      <c r="B19" t="s">
        <v>25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0" spans="1:17" x14ac:dyDescent="0.25">
      <c r="A20" t="s">
        <v>23</v>
      </c>
      <c r="B20" t="s">
        <v>25</v>
      </c>
      <c r="C20" s="10">
        <f>SUM(C6:C12,C17,C18)</f>
        <v>79.367569999999986</v>
      </c>
      <c r="D20" s="10">
        <f t="shared" ref="D20:F20" si="2">SUM(D6:D12,D17,D18)</f>
        <v>78.118799033389536</v>
      </c>
      <c r="E20" s="10">
        <f t="shared" si="2"/>
        <v>85.68450562690461</v>
      </c>
      <c r="F20" s="10">
        <f t="shared" si="2"/>
        <v>84.982917690586589</v>
      </c>
      <c r="G20" s="10">
        <f>SUM(G6:G12,G17,G18)</f>
        <v>83.295080000000013</v>
      </c>
      <c r="H20" s="10">
        <f t="shared" ref="H20:P20" si="3">SUM(H6:H12,H17,H18)</f>
        <v>80.700159999999997</v>
      </c>
      <c r="I20" s="10">
        <f t="shared" si="3"/>
        <v>73.279120000000006</v>
      </c>
      <c r="J20" s="10">
        <f t="shared" si="3"/>
        <v>73.663040000000009</v>
      </c>
      <c r="K20" s="10">
        <f t="shared" si="3"/>
        <v>77.906300000000002</v>
      </c>
      <c r="L20" s="10">
        <f t="shared" si="3"/>
        <v>76.505490000000009</v>
      </c>
      <c r="M20" s="10">
        <f t="shared" si="3"/>
        <v>82.559829999999977</v>
      </c>
      <c r="N20" s="10">
        <f t="shared" si="3"/>
        <v>87.261039999999994</v>
      </c>
      <c r="O20" s="10">
        <f t="shared" si="3"/>
        <v>88.593589999999992</v>
      </c>
      <c r="P20" s="10">
        <f t="shared" si="3"/>
        <v>91.655919999999995</v>
      </c>
      <c r="Q20" s="10"/>
    </row>
    <row r="22" spans="1:17" x14ac:dyDescent="0.25">
      <c r="A22" t="s">
        <v>28</v>
      </c>
      <c r="B22" s="18"/>
      <c r="G22" s="10">
        <v>0.63439685670965318</v>
      </c>
      <c r="H22" s="10">
        <v>0.62177113605853629</v>
      </c>
      <c r="I22" s="10">
        <v>0.60540198354083141</v>
      </c>
      <c r="J22" s="10">
        <v>0.60679723362765403</v>
      </c>
      <c r="K22" s="10">
        <v>0.59549304225417121</v>
      </c>
      <c r="L22" s="10">
        <v>0.57997488046184698</v>
      </c>
      <c r="M22" s="10">
        <v>0.57537242335007799</v>
      </c>
      <c r="N22" s="10">
        <v>0.58319531620866083</v>
      </c>
      <c r="O22" s="10">
        <v>0.58369743998546941</v>
      </c>
      <c r="P22" s="10">
        <v>0.58369743998546941</v>
      </c>
    </row>
    <row r="23" spans="1:17" x14ac:dyDescent="0.25">
      <c r="A23" t="s">
        <v>29</v>
      </c>
      <c r="B23" s="18"/>
      <c r="G23" s="10">
        <v>0.36560314329034677</v>
      </c>
      <c r="H23" s="10">
        <v>0.37822886394146371</v>
      </c>
      <c r="I23" s="10">
        <v>0.39459801645916859</v>
      </c>
      <c r="J23" s="10">
        <v>0.39320276637234597</v>
      </c>
      <c r="K23" s="10">
        <v>0.40450695774582879</v>
      </c>
      <c r="L23" s="10">
        <v>0.42002511953815308</v>
      </c>
      <c r="M23" s="10">
        <v>0.42462757664992207</v>
      </c>
      <c r="N23" s="10">
        <v>0.41680468379133923</v>
      </c>
      <c r="O23" s="10">
        <v>0.41630256001453064</v>
      </c>
      <c r="P23" s="10">
        <v>0.41630256001453064</v>
      </c>
    </row>
    <row r="24" spans="1:17" x14ac:dyDescent="0.25">
      <c r="A24" s="2" t="s">
        <v>10</v>
      </c>
      <c r="B24" s="2"/>
      <c r="C24" s="2"/>
      <c r="D24" s="8"/>
      <c r="E24" s="8"/>
      <c r="F24" s="8"/>
    </row>
    <row r="25" spans="1:17" x14ac:dyDescent="0.25">
      <c r="D25" s="8">
        <v>2006</v>
      </c>
      <c r="E25" s="8">
        <v>2007</v>
      </c>
      <c r="F25" s="8">
        <v>2008</v>
      </c>
      <c r="G25" s="2">
        <v>2009</v>
      </c>
      <c r="H25" s="2">
        <v>2010</v>
      </c>
      <c r="I25" s="2">
        <v>2011</v>
      </c>
      <c r="J25" s="2">
        <v>2012</v>
      </c>
      <c r="K25" s="2">
        <v>2013</v>
      </c>
      <c r="L25" s="2">
        <v>2014</v>
      </c>
      <c r="M25" s="2">
        <v>2015</v>
      </c>
      <c r="N25" s="2">
        <v>2016</v>
      </c>
      <c r="O25" s="2">
        <v>2017</v>
      </c>
      <c r="P25" s="2">
        <v>2018</v>
      </c>
    </row>
    <row r="26" spans="1:17" x14ac:dyDescent="0.25">
      <c r="A26" t="s">
        <v>9</v>
      </c>
      <c r="B26" t="s">
        <v>10</v>
      </c>
      <c r="G26">
        <v>3877</v>
      </c>
      <c r="H26">
        <v>3118.5</v>
      </c>
      <c r="I26">
        <v>3683.5</v>
      </c>
      <c r="J26">
        <v>4510.5</v>
      </c>
      <c r="K26">
        <v>5057.5</v>
      </c>
      <c r="L26">
        <v>5579.5</v>
      </c>
      <c r="M26">
        <v>5380.5</v>
      </c>
      <c r="N26">
        <v>5971.5</v>
      </c>
      <c r="O26">
        <v>6294</v>
      </c>
      <c r="P26">
        <v>5953.5</v>
      </c>
    </row>
    <row r="27" spans="1:17" x14ac:dyDescent="0.25">
      <c r="A27" t="s">
        <v>0</v>
      </c>
      <c r="B27" t="s">
        <v>10</v>
      </c>
      <c r="G27">
        <v>52406</v>
      </c>
      <c r="H27">
        <v>67253.5</v>
      </c>
      <c r="I27">
        <v>81794</v>
      </c>
      <c r="J27">
        <v>78980</v>
      </c>
      <c r="K27">
        <v>82264</v>
      </c>
      <c r="L27">
        <v>78578.5</v>
      </c>
      <c r="M27">
        <v>62352</v>
      </c>
      <c r="N27">
        <v>64532</v>
      </c>
      <c r="O27">
        <v>75114</v>
      </c>
      <c r="P27">
        <v>90696</v>
      </c>
    </row>
    <row r="28" spans="1:17" x14ac:dyDescent="0.25">
      <c r="A28" t="s">
        <v>1</v>
      </c>
      <c r="B28" t="s">
        <v>10</v>
      </c>
      <c r="G28">
        <v>13038</v>
      </c>
      <c r="H28">
        <v>12767.5</v>
      </c>
      <c r="I28">
        <v>12784</v>
      </c>
      <c r="J28">
        <v>12286.5</v>
      </c>
      <c r="K28">
        <v>12227.5</v>
      </c>
      <c r="L28">
        <v>12825.5</v>
      </c>
      <c r="M28">
        <v>12850</v>
      </c>
      <c r="N28">
        <v>12653.5</v>
      </c>
      <c r="O28">
        <v>13090</v>
      </c>
      <c r="P28">
        <v>14026</v>
      </c>
    </row>
    <row r="29" spans="1:17" x14ac:dyDescent="0.25">
      <c r="A29" t="s">
        <v>2</v>
      </c>
      <c r="B29" t="s">
        <v>10</v>
      </c>
      <c r="G29">
        <v>2760</v>
      </c>
      <c r="H29">
        <v>3171.5</v>
      </c>
      <c r="I29">
        <v>3814</v>
      </c>
      <c r="J29">
        <v>4439.5</v>
      </c>
      <c r="K29">
        <v>4769.5</v>
      </c>
      <c r="L29">
        <v>4748</v>
      </c>
      <c r="M29">
        <v>4685</v>
      </c>
      <c r="N29">
        <v>4613.5</v>
      </c>
      <c r="O29">
        <v>4596</v>
      </c>
      <c r="P29">
        <v>4715</v>
      </c>
    </row>
    <row r="30" spans="1:17" x14ac:dyDescent="0.25">
      <c r="A30" t="s">
        <v>3</v>
      </c>
      <c r="B30" t="s">
        <v>10</v>
      </c>
      <c r="G30">
        <v>17360.5</v>
      </c>
      <c r="H30">
        <v>18702.5</v>
      </c>
      <c r="I30">
        <v>22537.5</v>
      </c>
      <c r="J30">
        <v>26484</v>
      </c>
      <c r="K30">
        <v>27888.5</v>
      </c>
      <c r="L30">
        <v>28308</v>
      </c>
      <c r="M30">
        <v>27266.5</v>
      </c>
      <c r="N30">
        <v>23393</v>
      </c>
      <c r="O30">
        <v>20450</v>
      </c>
      <c r="P30">
        <v>19006</v>
      </c>
    </row>
    <row r="31" spans="1:17" x14ac:dyDescent="0.25">
      <c r="A31" t="s">
        <v>4</v>
      </c>
      <c r="B31" t="s">
        <v>10</v>
      </c>
      <c r="G31">
        <v>66055.5</v>
      </c>
      <c r="H31">
        <v>71135.5</v>
      </c>
      <c r="I31">
        <v>78021</v>
      </c>
      <c r="J31">
        <v>85117</v>
      </c>
      <c r="K31">
        <v>90347</v>
      </c>
      <c r="L31">
        <v>93318.5</v>
      </c>
      <c r="M31">
        <v>95183</v>
      </c>
      <c r="N31">
        <v>95754.5</v>
      </c>
      <c r="O31">
        <v>97136.5</v>
      </c>
      <c r="P31">
        <v>99932</v>
      </c>
    </row>
    <row r="32" spans="1:17" x14ac:dyDescent="0.25">
      <c r="A32" t="s">
        <v>5</v>
      </c>
      <c r="B32" t="s">
        <v>10</v>
      </c>
      <c r="G32">
        <v>6016.5</v>
      </c>
      <c r="H32">
        <v>6616.5</v>
      </c>
      <c r="I32">
        <v>7680</v>
      </c>
      <c r="J32">
        <v>8719.5</v>
      </c>
      <c r="K32">
        <v>9435.5</v>
      </c>
      <c r="L32">
        <v>9920.5</v>
      </c>
      <c r="M32">
        <v>10130.5</v>
      </c>
      <c r="N32">
        <v>10295</v>
      </c>
      <c r="O32">
        <v>10287.5</v>
      </c>
      <c r="P32">
        <v>10576</v>
      </c>
    </row>
    <row r="33" spans="1:18" x14ac:dyDescent="0.25">
      <c r="A33" t="s">
        <v>30</v>
      </c>
      <c r="B33" s="18" t="s">
        <v>10</v>
      </c>
      <c r="G33">
        <f>G22*G29</f>
        <v>1750.9353245186428</v>
      </c>
      <c r="H33">
        <f t="shared" ref="H33:P33" si="4">H22*H29</f>
        <v>1971.9471580096479</v>
      </c>
      <c r="I33">
        <f t="shared" si="4"/>
        <v>2309.0031652247312</v>
      </c>
      <c r="J33">
        <f t="shared" si="4"/>
        <v>2693.87631868997</v>
      </c>
      <c r="K33">
        <f t="shared" si="4"/>
        <v>2840.2040650312697</v>
      </c>
      <c r="L33">
        <f t="shared" si="4"/>
        <v>2753.7207324328492</v>
      </c>
      <c r="M33">
        <f t="shared" si="4"/>
        <v>2695.6198033951155</v>
      </c>
      <c r="N33">
        <f t="shared" si="4"/>
        <v>2690.5715913286567</v>
      </c>
      <c r="O33">
        <f t="shared" si="4"/>
        <v>2682.6734341732176</v>
      </c>
      <c r="P33">
        <f t="shared" si="4"/>
        <v>2752.1334295314882</v>
      </c>
    </row>
    <row r="34" spans="1:18" x14ac:dyDescent="0.25">
      <c r="A34" t="s">
        <v>31</v>
      </c>
      <c r="B34" s="18" t="s">
        <v>10</v>
      </c>
      <c r="G34">
        <f>G23*G29</f>
        <v>1009.0646754813571</v>
      </c>
      <c r="H34">
        <f t="shared" ref="H34:P34" si="5">H23*H29</f>
        <v>1199.5528419903521</v>
      </c>
      <c r="I34">
        <f t="shared" si="5"/>
        <v>1504.996834775269</v>
      </c>
      <c r="J34">
        <f t="shared" si="5"/>
        <v>1745.62368131003</v>
      </c>
      <c r="K34">
        <f t="shared" si="5"/>
        <v>1929.2959349687303</v>
      </c>
      <c r="L34">
        <f t="shared" si="5"/>
        <v>1994.2792675671508</v>
      </c>
      <c r="M34">
        <f t="shared" si="5"/>
        <v>1989.380196604885</v>
      </c>
      <c r="N34">
        <f t="shared" si="5"/>
        <v>1922.9284086713435</v>
      </c>
      <c r="O34">
        <f t="shared" si="5"/>
        <v>1913.3265658267828</v>
      </c>
      <c r="P34">
        <f t="shared" si="5"/>
        <v>1962.866570468512</v>
      </c>
    </row>
    <row r="36" spans="1:18" s="6" customFormat="1" x14ac:dyDescent="0.25">
      <c r="A36" s="5"/>
      <c r="B36" s="5"/>
      <c r="C36" s="5"/>
      <c r="D36" s="8">
        <v>2006</v>
      </c>
      <c r="E36" s="8">
        <v>2007</v>
      </c>
      <c r="F36" s="8">
        <v>2008</v>
      </c>
      <c r="G36" s="7">
        <v>2009</v>
      </c>
      <c r="H36" s="7">
        <v>2010</v>
      </c>
      <c r="I36" s="7">
        <v>2011</v>
      </c>
      <c r="J36" s="7">
        <v>2012</v>
      </c>
      <c r="K36" s="7">
        <v>2013</v>
      </c>
      <c r="L36" s="7">
        <v>2014</v>
      </c>
      <c r="M36" s="7">
        <v>2015</v>
      </c>
      <c r="N36" s="7">
        <v>2016</v>
      </c>
      <c r="O36" s="7">
        <v>2017</v>
      </c>
      <c r="P36" s="7">
        <v>2018</v>
      </c>
      <c r="R36" s="7"/>
    </row>
    <row r="37" spans="1:18" s="6" customFormat="1" x14ac:dyDescent="0.25">
      <c r="A37" s="7" t="s">
        <v>11</v>
      </c>
      <c r="B37" s="7" t="s">
        <v>11</v>
      </c>
      <c r="C37" s="7"/>
      <c r="D37" s="60"/>
      <c r="E37" s="60"/>
      <c r="F37" s="60"/>
      <c r="G37" s="6">
        <v>1.23</v>
      </c>
      <c r="H37" s="6">
        <v>1.2</v>
      </c>
      <c r="I37" s="6">
        <v>1.1599999999999999</v>
      </c>
      <c r="J37" s="6">
        <v>1.1399999999999999</v>
      </c>
      <c r="K37" s="6">
        <v>1.1100000000000001</v>
      </c>
      <c r="L37" s="6">
        <v>1.0900000000000001</v>
      </c>
      <c r="M37" s="6">
        <v>1.07</v>
      </c>
      <c r="N37" s="6">
        <v>1.06</v>
      </c>
      <c r="O37" s="6">
        <v>1.04</v>
      </c>
      <c r="P37" s="6">
        <v>1.02</v>
      </c>
    </row>
    <row r="38" spans="1:18" s="6" customFormat="1" x14ac:dyDescent="0.25">
      <c r="A38" s="7"/>
      <c r="B38" s="7"/>
      <c r="C38" s="7"/>
      <c r="D38" s="60"/>
      <c r="E38" s="60"/>
      <c r="F38" s="60"/>
    </row>
    <row r="39" spans="1:18" x14ac:dyDescent="0.25">
      <c r="A39" s="2" t="s">
        <v>15</v>
      </c>
      <c r="B39" s="2" t="s">
        <v>15</v>
      </c>
      <c r="C39" s="2"/>
      <c r="D39" s="8"/>
      <c r="E39" s="8"/>
      <c r="F39" s="8"/>
    </row>
    <row r="40" spans="1:18" x14ac:dyDescent="0.25">
      <c r="B40" t="s">
        <v>15</v>
      </c>
      <c r="D40" s="8">
        <v>2006</v>
      </c>
      <c r="E40" s="8">
        <v>2007</v>
      </c>
      <c r="F40" s="8">
        <v>2008</v>
      </c>
      <c r="G40" s="2">
        <v>2009</v>
      </c>
      <c r="H40" s="2">
        <v>2010</v>
      </c>
      <c r="I40" s="2">
        <v>2011</v>
      </c>
      <c r="J40" s="2">
        <v>2012</v>
      </c>
      <c r="K40" s="2">
        <v>2013</v>
      </c>
      <c r="L40" s="2">
        <v>2014</v>
      </c>
      <c r="M40" s="2">
        <v>2015</v>
      </c>
      <c r="N40" s="2">
        <v>2016</v>
      </c>
      <c r="O40" s="2">
        <v>2017</v>
      </c>
      <c r="P40" s="2">
        <v>2018</v>
      </c>
    </row>
    <row r="41" spans="1:18" x14ac:dyDescent="0.25">
      <c r="A41" t="s">
        <v>22</v>
      </c>
      <c r="B41" t="s">
        <v>15</v>
      </c>
      <c r="G41" s="11">
        <f>G26*G$37/1000</f>
        <v>4.7687100000000004</v>
      </c>
      <c r="H41" s="11">
        <f t="shared" ref="H41:P41" si="6">H26*H$37/1000</f>
        <v>3.7422</v>
      </c>
      <c r="I41" s="11">
        <f t="shared" si="6"/>
        <v>4.2728599999999997</v>
      </c>
      <c r="J41" s="11">
        <f t="shared" si="6"/>
        <v>5.1419699999999997</v>
      </c>
      <c r="K41" s="11">
        <f t="shared" si="6"/>
        <v>5.6138250000000003</v>
      </c>
      <c r="L41" s="11">
        <f t="shared" si="6"/>
        <v>6.0816550000000005</v>
      </c>
      <c r="M41" s="11">
        <f t="shared" si="6"/>
        <v>5.7571349999999999</v>
      </c>
      <c r="N41" s="11">
        <f t="shared" si="6"/>
        <v>6.32979</v>
      </c>
      <c r="O41" s="11">
        <f t="shared" si="6"/>
        <v>6.5457600000000005</v>
      </c>
      <c r="P41" s="11">
        <f t="shared" si="6"/>
        <v>6.0725699999999998</v>
      </c>
    </row>
    <row r="42" spans="1:18" x14ac:dyDescent="0.25">
      <c r="A42" t="s">
        <v>0</v>
      </c>
      <c r="B42" t="s">
        <v>15</v>
      </c>
      <c r="G42" s="11">
        <f t="shared" ref="G42:P49" si="7">G27*G$37/1000</f>
        <v>64.459379999999996</v>
      </c>
      <c r="H42" s="11">
        <f t="shared" si="7"/>
        <v>80.7042</v>
      </c>
      <c r="I42" s="11">
        <f t="shared" si="7"/>
        <v>94.881039999999999</v>
      </c>
      <c r="J42" s="11">
        <f t="shared" si="7"/>
        <v>90.037199999999999</v>
      </c>
      <c r="K42" s="11">
        <f t="shared" si="7"/>
        <v>91.313040000000015</v>
      </c>
      <c r="L42" s="11">
        <f t="shared" si="7"/>
        <v>85.650565</v>
      </c>
      <c r="M42" s="11">
        <f t="shared" si="7"/>
        <v>66.716639999999998</v>
      </c>
      <c r="N42" s="11">
        <f t="shared" si="7"/>
        <v>68.403919999999999</v>
      </c>
      <c r="O42" s="11">
        <f t="shared" si="7"/>
        <v>78.118560000000002</v>
      </c>
      <c r="P42" s="11">
        <f t="shared" si="7"/>
        <v>92.509919999999994</v>
      </c>
    </row>
    <row r="43" spans="1:18" x14ac:dyDescent="0.25">
      <c r="A43" t="s">
        <v>1</v>
      </c>
      <c r="B43" t="s">
        <v>15</v>
      </c>
      <c r="G43" s="11">
        <f t="shared" si="7"/>
        <v>16.036739999999998</v>
      </c>
      <c r="H43" s="11">
        <f t="shared" si="7"/>
        <v>15.321</v>
      </c>
      <c r="I43" s="11">
        <f t="shared" si="7"/>
        <v>14.829439999999998</v>
      </c>
      <c r="J43" s="11">
        <f t="shared" si="7"/>
        <v>14.006609999999998</v>
      </c>
      <c r="K43" s="11">
        <f t="shared" si="7"/>
        <v>13.572525000000001</v>
      </c>
      <c r="L43" s="11">
        <f t="shared" si="7"/>
        <v>13.979795000000001</v>
      </c>
      <c r="M43" s="11">
        <f t="shared" si="7"/>
        <v>13.749499999999999</v>
      </c>
      <c r="N43" s="11">
        <f t="shared" si="7"/>
        <v>13.412710000000001</v>
      </c>
      <c r="O43" s="11">
        <f t="shared" si="7"/>
        <v>13.6136</v>
      </c>
      <c r="P43" s="11">
        <f t="shared" si="7"/>
        <v>14.306520000000001</v>
      </c>
    </row>
    <row r="44" spans="1:18" x14ac:dyDescent="0.25">
      <c r="A44" t="s">
        <v>2</v>
      </c>
      <c r="B44" t="s">
        <v>15</v>
      </c>
      <c r="G44" s="11">
        <f t="shared" si="7"/>
        <v>3.3947999999999996</v>
      </c>
      <c r="H44" s="11">
        <f t="shared" si="7"/>
        <v>3.8057999999999996</v>
      </c>
      <c r="I44" s="11">
        <f t="shared" si="7"/>
        <v>4.4242400000000002</v>
      </c>
      <c r="J44" s="11">
        <f t="shared" si="7"/>
        <v>5.0610299999999997</v>
      </c>
      <c r="K44" s="11">
        <f t="shared" si="7"/>
        <v>5.2941450000000003</v>
      </c>
      <c r="L44" s="11">
        <f t="shared" si="7"/>
        <v>5.175320000000001</v>
      </c>
      <c r="M44" s="11">
        <f t="shared" si="7"/>
        <v>5.0129500000000009</v>
      </c>
      <c r="N44" s="11">
        <f t="shared" si="7"/>
        <v>4.8903100000000004</v>
      </c>
      <c r="O44" s="11">
        <f t="shared" si="7"/>
        <v>4.7798400000000001</v>
      </c>
      <c r="P44" s="11">
        <f t="shared" si="7"/>
        <v>4.8093000000000004</v>
      </c>
    </row>
    <row r="45" spans="1:18" x14ac:dyDescent="0.25">
      <c r="A45" t="s">
        <v>3</v>
      </c>
      <c r="B45" t="s">
        <v>15</v>
      </c>
      <c r="G45" s="11">
        <f t="shared" si="7"/>
        <v>21.353415000000002</v>
      </c>
      <c r="H45" s="11">
        <f t="shared" si="7"/>
        <v>22.443000000000001</v>
      </c>
      <c r="I45" s="11">
        <f t="shared" si="7"/>
        <v>26.1435</v>
      </c>
      <c r="J45" s="11">
        <f t="shared" si="7"/>
        <v>30.191759999999999</v>
      </c>
      <c r="K45" s="11">
        <f t="shared" si="7"/>
        <v>30.956235000000003</v>
      </c>
      <c r="L45" s="11">
        <f t="shared" si="7"/>
        <v>30.855720000000002</v>
      </c>
      <c r="M45" s="11">
        <f t="shared" si="7"/>
        <v>29.175155000000004</v>
      </c>
      <c r="N45" s="11">
        <f t="shared" si="7"/>
        <v>24.796580000000002</v>
      </c>
      <c r="O45" s="11">
        <f t="shared" si="7"/>
        <v>21.268000000000001</v>
      </c>
      <c r="P45" s="11">
        <f t="shared" si="7"/>
        <v>19.386119999999998</v>
      </c>
    </row>
    <row r="46" spans="1:18" x14ac:dyDescent="0.25">
      <c r="A46" t="s">
        <v>4</v>
      </c>
      <c r="B46" t="s">
        <v>15</v>
      </c>
      <c r="G46" s="11">
        <f t="shared" si="7"/>
        <v>81.248265000000004</v>
      </c>
      <c r="H46" s="11">
        <f t="shared" si="7"/>
        <v>85.362599999999986</v>
      </c>
      <c r="I46" s="11">
        <f t="shared" si="7"/>
        <v>90.504360000000005</v>
      </c>
      <c r="J46" s="11">
        <f t="shared" si="7"/>
        <v>97.033379999999994</v>
      </c>
      <c r="K46" s="11">
        <f t="shared" si="7"/>
        <v>100.28517000000001</v>
      </c>
      <c r="L46" s="11">
        <f t="shared" si="7"/>
        <v>101.71716500000001</v>
      </c>
      <c r="M46" s="11">
        <f t="shared" si="7"/>
        <v>101.84581000000001</v>
      </c>
      <c r="N46" s="11">
        <f t="shared" si="7"/>
        <v>101.49977</v>
      </c>
      <c r="O46" s="11">
        <f t="shared" si="7"/>
        <v>101.02196000000001</v>
      </c>
      <c r="P46" s="11">
        <f t="shared" si="7"/>
        <v>101.93064</v>
      </c>
    </row>
    <row r="47" spans="1:18" x14ac:dyDescent="0.25">
      <c r="A47" t="s">
        <v>5</v>
      </c>
      <c r="B47" t="s">
        <v>15</v>
      </c>
      <c r="G47" s="11">
        <f t="shared" si="7"/>
        <v>7.4002949999999998</v>
      </c>
      <c r="H47" s="11">
        <f t="shared" si="7"/>
        <v>7.9397999999999991</v>
      </c>
      <c r="I47" s="11">
        <f t="shared" si="7"/>
        <v>8.9087999999999994</v>
      </c>
      <c r="J47" s="11">
        <f t="shared" si="7"/>
        <v>9.9402299999999997</v>
      </c>
      <c r="K47" s="11">
        <f t="shared" si="7"/>
        <v>10.473405000000001</v>
      </c>
      <c r="L47" s="11">
        <f t="shared" si="7"/>
        <v>10.813345000000002</v>
      </c>
      <c r="M47" s="11">
        <f t="shared" si="7"/>
        <v>10.839634999999999</v>
      </c>
      <c r="N47" s="11">
        <f t="shared" si="7"/>
        <v>10.912700000000001</v>
      </c>
      <c r="O47" s="11">
        <f t="shared" si="7"/>
        <v>10.699</v>
      </c>
      <c r="P47" s="11">
        <f t="shared" si="7"/>
        <v>10.787520000000001</v>
      </c>
    </row>
    <row r="48" spans="1:18" x14ac:dyDescent="0.25">
      <c r="A48" t="s">
        <v>30</v>
      </c>
      <c r="B48" t="s">
        <v>15</v>
      </c>
      <c r="G48" s="11">
        <f t="shared" si="7"/>
        <v>2.1536504491579307</v>
      </c>
      <c r="H48" s="11">
        <f t="shared" si="7"/>
        <v>2.3663365896115773</v>
      </c>
      <c r="I48" s="11">
        <f t="shared" si="7"/>
        <v>2.6784436716606881</v>
      </c>
      <c r="J48" s="11">
        <f t="shared" si="7"/>
        <v>3.0710190033065654</v>
      </c>
      <c r="K48" s="11">
        <f t="shared" si="7"/>
        <v>3.1526265121847095</v>
      </c>
      <c r="L48" s="11">
        <f t="shared" si="7"/>
        <v>3.0015555983518056</v>
      </c>
      <c r="M48" s="11">
        <f t="shared" si="7"/>
        <v>2.8843131896327736</v>
      </c>
      <c r="N48" s="11">
        <f t="shared" si="7"/>
        <v>2.8520058868083762</v>
      </c>
      <c r="O48" s="11">
        <f t="shared" si="7"/>
        <v>2.7899803715401461</v>
      </c>
      <c r="P48" s="11">
        <f t="shared" si="7"/>
        <v>2.8071760981221181</v>
      </c>
    </row>
    <row r="49" spans="1:48" x14ac:dyDescent="0.25">
      <c r="A49" t="s">
        <v>31</v>
      </c>
      <c r="B49" t="s">
        <v>15</v>
      </c>
      <c r="G49" s="11">
        <f t="shared" si="7"/>
        <v>1.2411495508420691</v>
      </c>
      <c r="H49" s="11">
        <f t="shared" si="7"/>
        <v>1.4394634103884225</v>
      </c>
      <c r="I49" s="11">
        <f t="shared" si="7"/>
        <v>1.7457963283393119</v>
      </c>
      <c r="J49" s="11">
        <f t="shared" si="7"/>
        <v>1.9900109966934341</v>
      </c>
      <c r="K49" s="11">
        <f t="shared" si="7"/>
        <v>2.1415184878152909</v>
      </c>
      <c r="L49" s="11">
        <f t="shared" si="7"/>
        <v>2.1737644016481945</v>
      </c>
      <c r="M49" s="11">
        <f t="shared" si="7"/>
        <v>2.1286368103672273</v>
      </c>
      <c r="N49" s="11">
        <f t="shared" si="7"/>
        <v>2.0383041131916242</v>
      </c>
      <c r="O49" s="11">
        <f t="shared" si="7"/>
        <v>1.9898596284598542</v>
      </c>
      <c r="P49" s="11">
        <f t="shared" si="7"/>
        <v>2.0021239018778823</v>
      </c>
    </row>
    <row r="50" spans="1:48" s="6" customFormat="1" x14ac:dyDescent="0.25">
      <c r="A50" s="7"/>
      <c r="B50" s="7"/>
      <c r="C50" s="7"/>
      <c r="D50" s="60"/>
      <c r="E50" s="60"/>
      <c r="F50" s="60"/>
    </row>
    <row r="51" spans="1:48" s="6" customFormat="1" x14ac:dyDescent="0.25">
      <c r="A51" s="2" t="s">
        <v>16</v>
      </c>
      <c r="B51" s="2" t="s">
        <v>14</v>
      </c>
      <c r="C51" s="2"/>
      <c r="D51" s="8"/>
      <c r="E51" s="8"/>
      <c r="F51" s="8"/>
    </row>
    <row r="52" spans="1:48" x14ac:dyDescent="0.25">
      <c r="B52" t="s">
        <v>14</v>
      </c>
      <c r="D52" s="8">
        <v>2006</v>
      </c>
      <c r="E52" s="8">
        <v>2007</v>
      </c>
      <c r="F52" s="8">
        <v>2008</v>
      </c>
      <c r="G52" s="2">
        <v>2009</v>
      </c>
      <c r="H52" s="2">
        <v>2010</v>
      </c>
      <c r="I52" s="2">
        <v>2011</v>
      </c>
      <c r="J52" s="2">
        <v>2012</v>
      </c>
      <c r="K52" s="2">
        <v>2013</v>
      </c>
      <c r="L52" s="2">
        <v>2014</v>
      </c>
      <c r="M52" s="2">
        <v>2015</v>
      </c>
      <c r="N52" s="2">
        <v>2016</v>
      </c>
      <c r="O52" s="2">
        <v>2017</v>
      </c>
      <c r="P52" s="2">
        <v>2018</v>
      </c>
    </row>
    <row r="53" spans="1:48" ht="30" x14ac:dyDescent="0.25">
      <c r="A53" s="15" t="s">
        <v>24</v>
      </c>
      <c r="B53" s="15" t="s">
        <v>14</v>
      </c>
      <c r="C53" s="15"/>
      <c r="D53" s="61"/>
      <c r="E53" s="61"/>
      <c r="F53" s="61"/>
      <c r="G53" s="11">
        <f>G4/G41</f>
        <v>5.128073826707725</v>
      </c>
      <c r="H53" s="11">
        <f t="shared" ref="H53:P53" si="8">H4/H41</f>
        <v>5.8110158233700702</v>
      </c>
      <c r="I53" s="11">
        <f t="shared" si="8"/>
        <v>3.4014735432703622</v>
      </c>
      <c r="J53" s="11">
        <f t="shared" si="8"/>
        <v>2.7632962653303927</v>
      </c>
      <c r="K53" s="11">
        <f t="shared" si="8"/>
        <v>2.4768212148771886</v>
      </c>
      <c r="L53" s="11">
        <f t="shared" si="8"/>
        <v>2.1550663894702327</v>
      </c>
      <c r="M53" s="11">
        <f t="shared" si="8"/>
        <v>1.8638608541401938</v>
      </c>
      <c r="N53" s="11">
        <f t="shared" si="8"/>
        <v>1.406158507679202</v>
      </c>
      <c r="O53" s="11">
        <f t="shared" si="8"/>
        <v>0.59957522802085672</v>
      </c>
      <c r="P53" s="11">
        <f t="shared" si="8"/>
        <v>0.89785301737435996</v>
      </c>
    </row>
    <row r="54" spans="1:48" x14ac:dyDescent="0.25">
      <c r="A54" t="s">
        <v>0</v>
      </c>
      <c r="B54" t="s">
        <v>14</v>
      </c>
      <c r="G54" s="10">
        <f t="shared" ref="G54:P54" si="9">G6/G42</f>
        <v>0.20408666667287212</v>
      </c>
      <c r="H54" s="10">
        <f t="shared" si="9"/>
        <v>0.16954916844476495</v>
      </c>
      <c r="I54" s="10">
        <f t="shared" si="9"/>
        <v>0.15611759736191763</v>
      </c>
      <c r="J54" s="10">
        <f t="shared" si="9"/>
        <v>0.17807439591635457</v>
      </c>
      <c r="K54" s="10">
        <f t="shared" si="9"/>
        <v>0.19779672213300525</v>
      </c>
      <c r="L54" s="10">
        <f t="shared" si="9"/>
        <v>0.20961613037812421</v>
      </c>
      <c r="M54" s="10">
        <f t="shared" si="9"/>
        <v>0.26331601831267282</v>
      </c>
      <c r="N54" s="10">
        <f t="shared" si="9"/>
        <v>0.29326316386546269</v>
      </c>
      <c r="O54" s="10">
        <f t="shared" si="9"/>
        <v>0.34126243494503739</v>
      </c>
      <c r="P54" s="10">
        <f t="shared" si="9"/>
        <v>0.39329922672076689</v>
      </c>
    </row>
    <row r="55" spans="1:48" x14ac:dyDescent="0.25">
      <c r="A55" t="s">
        <v>1</v>
      </c>
      <c r="B55" t="s">
        <v>14</v>
      </c>
      <c r="G55" s="10">
        <f t="shared" ref="G55:P55" si="10">G7/G43</f>
        <v>0.86061755693488839</v>
      </c>
      <c r="H55" s="10">
        <f t="shared" si="10"/>
        <v>0.87554924613275908</v>
      </c>
      <c r="I55" s="10">
        <f t="shared" si="10"/>
        <v>0.87688274135773181</v>
      </c>
      <c r="J55" s="10">
        <f t="shared" si="10"/>
        <v>0.98717319893964361</v>
      </c>
      <c r="K55" s="10">
        <f t="shared" si="10"/>
        <v>1.0928850748110612</v>
      </c>
      <c r="L55" s="10">
        <f t="shared" si="10"/>
        <v>1.0989174018646195</v>
      </c>
      <c r="M55" s="10">
        <f t="shared" si="10"/>
        <v>1.0722775373649951</v>
      </c>
      <c r="N55" s="10">
        <f t="shared" si="10"/>
        <v>1.0126447228039672</v>
      </c>
      <c r="O55" s="10">
        <f t="shared" si="10"/>
        <v>1.0706734442028558</v>
      </c>
      <c r="P55" s="10">
        <f t="shared" si="10"/>
        <v>0.99273757699286758</v>
      </c>
    </row>
    <row r="56" spans="1:48" x14ac:dyDescent="0.25">
      <c r="A56" t="s">
        <v>2</v>
      </c>
      <c r="B56" t="s">
        <v>14</v>
      </c>
      <c r="G56" s="10">
        <f t="shared" ref="G56:P56" si="11">G8/G44</f>
        <v>6.7341757982797228</v>
      </c>
      <c r="H56" s="10">
        <f t="shared" si="11"/>
        <v>5.861146145357087</v>
      </c>
      <c r="I56" s="10">
        <f t="shared" si="11"/>
        <v>5.4773023163300367</v>
      </c>
      <c r="J56" s="10">
        <f t="shared" si="11"/>
        <v>4.6864926704643128</v>
      </c>
      <c r="K56" s="10">
        <f t="shared" si="11"/>
        <v>4.6390134762081505</v>
      </c>
      <c r="L56" s="10">
        <f t="shared" si="11"/>
        <v>4.756188989279889</v>
      </c>
      <c r="M56" s="10">
        <f t="shared" si="11"/>
        <v>5.1587009645019393</v>
      </c>
      <c r="N56" s="10">
        <f t="shared" si="11"/>
        <v>5.6233428964625958</v>
      </c>
      <c r="O56" s="10">
        <f t="shared" si="11"/>
        <v>5.6907155888063201</v>
      </c>
      <c r="P56" s="10">
        <f t="shared" si="11"/>
        <v>4.3045765496018129</v>
      </c>
    </row>
    <row r="57" spans="1:48" x14ac:dyDescent="0.25">
      <c r="A57" t="s">
        <v>3</v>
      </c>
      <c r="B57" t="s">
        <v>14</v>
      </c>
      <c r="G57" s="10">
        <f t="shared" ref="G57:P57" si="12">G9/G45</f>
        <v>4.6402413852772495E-2</v>
      </c>
      <c r="H57" s="10">
        <f t="shared" si="12"/>
        <v>4.5258209686762016E-2</v>
      </c>
      <c r="I57" s="10">
        <f t="shared" si="12"/>
        <v>3.9601048061659684E-2</v>
      </c>
      <c r="J57" s="10">
        <f t="shared" si="12"/>
        <v>3.4879053092631895E-2</v>
      </c>
      <c r="K57" s="10">
        <f t="shared" si="12"/>
        <v>3.6459214113085781E-2</v>
      </c>
      <c r="L57" s="10">
        <f t="shared" si="12"/>
        <v>3.8769472888657272E-2</v>
      </c>
      <c r="M57" s="10">
        <f t="shared" si="12"/>
        <v>3.9642977046737193E-2</v>
      </c>
      <c r="N57" s="10">
        <f t="shared" si="12"/>
        <v>5.24540077704264E-2</v>
      </c>
      <c r="O57" s="10">
        <f t="shared" si="12"/>
        <v>5.9585292458153097E-2</v>
      </c>
      <c r="P57" s="10">
        <f t="shared" si="12"/>
        <v>8.0206353824282539E-2</v>
      </c>
    </row>
    <row r="58" spans="1:48" x14ac:dyDescent="0.25">
      <c r="A58" t="s">
        <v>4</v>
      </c>
      <c r="B58" t="s">
        <v>14</v>
      </c>
      <c r="G58" s="10">
        <f t="shared" ref="G58:P58" si="13">G10/G46</f>
        <v>2.8991511387966254E-2</v>
      </c>
      <c r="H58" s="10">
        <f t="shared" si="13"/>
        <v>4.1661102168865531E-2</v>
      </c>
      <c r="I58" s="10">
        <f t="shared" si="13"/>
        <v>3.4749265118277174E-2</v>
      </c>
      <c r="J58" s="10">
        <f t="shared" si="13"/>
        <v>3.4589849389972817E-2</v>
      </c>
      <c r="K58" s="10">
        <f t="shared" si="13"/>
        <v>2.2249850102462804E-2</v>
      </c>
      <c r="L58" s="10">
        <f t="shared" si="13"/>
        <v>2.5497466430567547E-2</v>
      </c>
      <c r="M58" s="10">
        <f t="shared" si="13"/>
        <v>4.1256876448820028E-2</v>
      </c>
      <c r="N58" s="10">
        <f t="shared" si="13"/>
        <v>3.8167278605655955E-2</v>
      </c>
      <c r="O58" s="10">
        <f t="shared" si="13"/>
        <v>5.1467027565095746E-2</v>
      </c>
      <c r="P58" s="10">
        <f t="shared" si="13"/>
        <v>3.9711906056903008E-2</v>
      </c>
    </row>
    <row r="59" spans="1:48" x14ac:dyDescent="0.25">
      <c r="A59" t="s">
        <v>5</v>
      </c>
      <c r="B59" t="s">
        <v>14</v>
      </c>
      <c r="G59" s="10">
        <f t="shared" ref="G59:P59" si="14">G11/G47</f>
        <v>0.50370964941262475</v>
      </c>
      <c r="H59" s="10">
        <f t="shared" si="14"/>
        <v>0.48978311796266916</v>
      </c>
      <c r="I59" s="10">
        <f t="shared" si="14"/>
        <v>0.53436377514367817</v>
      </c>
      <c r="J59" s="10">
        <f t="shared" si="14"/>
        <v>0.52574839817589736</v>
      </c>
      <c r="K59" s="10">
        <f t="shared" si="14"/>
        <v>0.53236936793717038</v>
      </c>
      <c r="L59" s="10">
        <f t="shared" si="14"/>
        <v>0.5297287749535412</v>
      </c>
      <c r="M59" s="10">
        <f t="shared" si="14"/>
        <v>0.54033000188659486</v>
      </c>
      <c r="N59" s="10">
        <f t="shared" si="14"/>
        <v>0.55955263133779898</v>
      </c>
      <c r="O59" s="10">
        <f t="shared" si="14"/>
        <v>0.60921020656136082</v>
      </c>
      <c r="P59" s="10">
        <f t="shared" si="14"/>
        <v>0.61064823054789241</v>
      </c>
    </row>
    <row r="60" spans="1:48" x14ac:dyDescent="0.25">
      <c r="A60" t="s">
        <v>30</v>
      </c>
      <c r="B60" s="18" t="s">
        <v>14</v>
      </c>
      <c r="G60" s="10">
        <f>G13/G48</f>
        <v>5.5501462250632718</v>
      </c>
      <c r="H60" s="10">
        <f t="shared" ref="H60:P61" si="15">H13/H48</f>
        <v>5.4276473426980694</v>
      </c>
      <c r="I60" s="10">
        <f t="shared" si="15"/>
        <v>5.067205885927569</v>
      </c>
      <c r="J60" s="10">
        <f t="shared" si="15"/>
        <v>4.5544217556553059</v>
      </c>
      <c r="K60" s="10">
        <f t="shared" si="15"/>
        <v>4.7299541848941447</v>
      </c>
      <c r="L60" s="10">
        <f t="shared" si="15"/>
        <v>5.2411048328705778</v>
      </c>
      <c r="M60" s="10">
        <f t="shared" si="15"/>
        <v>5.5830760242822102</v>
      </c>
      <c r="N60" s="10">
        <f t="shared" si="15"/>
        <v>5.7340662380763101</v>
      </c>
      <c r="O60" s="10">
        <f t="shared" si="15"/>
        <v>5.9435946736446548</v>
      </c>
      <c r="P60" s="10">
        <f t="shared" si="15"/>
        <v>5.9358535691261611</v>
      </c>
    </row>
    <row r="61" spans="1:48" x14ac:dyDescent="0.25">
      <c r="A61" t="s">
        <v>31</v>
      </c>
      <c r="B61" s="18" t="s">
        <v>14</v>
      </c>
      <c r="G61" s="10">
        <f>G14/G49</f>
        <v>8.7887113056598132</v>
      </c>
      <c r="H61" s="10">
        <f t="shared" si="15"/>
        <v>6.5737756369313383</v>
      </c>
      <c r="I61" s="10">
        <f t="shared" si="15"/>
        <v>6.1064823477870842</v>
      </c>
      <c r="J61" s="10">
        <f t="shared" si="15"/>
        <v>4.8903067648770913</v>
      </c>
      <c r="K61" s="10">
        <f t="shared" si="15"/>
        <v>4.5051355335839816</v>
      </c>
      <c r="L61" s="10">
        <f t="shared" si="15"/>
        <v>4.086612348887984</v>
      </c>
      <c r="M61" s="10">
        <f t="shared" si="15"/>
        <v>4.5836707027334862</v>
      </c>
      <c r="N61" s="10">
        <f t="shared" si="15"/>
        <v>5.4684182117476414</v>
      </c>
      <c r="O61" s="10">
        <f t="shared" si="15"/>
        <v>5.3361540544240844</v>
      </c>
      <c r="P61" s="10">
        <f t="shared" si="15"/>
        <v>2.0173645272441942</v>
      </c>
    </row>
    <row r="63" spans="1:48" x14ac:dyDescent="0.25">
      <c r="A63" s="2" t="s">
        <v>12</v>
      </c>
      <c r="B63" s="2" t="s">
        <v>12</v>
      </c>
      <c r="C63" s="2"/>
      <c r="D63" s="8"/>
      <c r="E63" s="8"/>
      <c r="F63" s="8"/>
    </row>
    <row r="64" spans="1:48" x14ac:dyDescent="0.25">
      <c r="A64" s="2"/>
      <c r="B64" s="2"/>
      <c r="C64" s="2"/>
      <c r="D64" s="8">
        <v>2006</v>
      </c>
      <c r="E64" s="8">
        <v>2007</v>
      </c>
      <c r="F64" s="8">
        <v>2008</v>
      </c>
      <c r="G64" s="2">
        <v>2009</v>
      </c>
      <c r="H64" s="2">
        <v>2010</v>
      </c>
      <c r="I64" s="2">
        <v>2011</v>
      </c>
      <c r="J64" s="2">
        <v>2012</v>
      </c>
      <c r="K64" s="2">
        <v>2013</v>
      </c>
      <c r="L64" s="2">
        <v>2014</v>
      </c>
      <c r="M64" s="2">
        <v>2015</v>
      </c>
      <c r="N64" s="2">
        <v>2016</v>
      </c>
      <c r="O64" s="2">
        <v>2017</v>
      </c>
      <c r="P64" s="2">
        <v>2018</v>
      </c>
      <c r="Q64" s="8">
        <v>2019</v>
      </c>
      <c r="R64" s="2">
        <v>2020</v>
      </c>
      <c r="S64" s="2">
        <v>2021</v>
      </c>
      <c r="T64" s="2">
        <v>2022</v>
      </c>
      <c r="U64" s="2">
        <v>2023</v>
      </c>
      <c r="V64" s="2">
        <v>2024</v>
      </c>
      <c r="W64" s="2">
        <v>2025</v>
      </c>
      <c r="X64" s="2">
        <v>2026</v>
      </c>
      <c r="Y64" s="2">
        <v>2027</v>
      </c>
      <c r="Z64" s="2">
        <v>2028</v>
      </c>
      <c r="AA64" s="2">
        <v>2029</v>
      </c>
      <c r="AB64" s="2">
        <v>2030</v>
      </c>
      <c r="AC64" s="2">
        <v>2031</v>
      </c>
      <c r="AD64" s="2">
        <v>2032</v>
      </c>
      <c r="AE64" s="2">
        <v>2033</v>
      </c>
      <c r="AF64" s="2">
        <v>2034</v>
      </c>
      <c r="AG64" s="2">
        <v>2035</v>
      </c>
      <c r="AH64" s="2">
        <v>2036</v>
      </c>
      <c r="AI64" s="2">
        <v>2037</v>
      </c>
      <c r="AJ64" s="2">
        <v>2038</v>
      </c>
      <c r="AK64" s="2">
        <v>2039</v>
      </c>
      <c r="AL64" s="2">
        <v>2040</v>
      </c>
      <c r="AM64" s="2">
        <v>2041</v>
      </c>
      <c r="AN64" s="2">
        <v>2042</v>
      </c>
      <c r="AO64" s="2">
        <v>2043</v>
      </c>
      <c r="AP64" s="2">
        <v>2044</v>
      </c>
      <c r="AQ64" s="2">
        <v>2045</v>
      </c>
      <c r="AR64" s="2">
        <v>2046</v>
      </c>
      <c r="AS64" s="2">
        <v>2047</v>
      </c>
      <c r="AT64" s="2">
        <v>2048</v>
      </c>
      <c r="AU64" s="2">
        <v>2049</v>
      </c>
      <c r="AV64" s="2">
        <v>2050</v>
      </c>
    </row>
    <row r="65" spans="1:48" x14ac:dyDescent="0.25">
      <c r="A65" t="s">
        <v>6</v>
      </c>
      <c r="B65" t="s">
        <v>6</v>
      </c>
      <c r="C65">
        <v>2.0299360000000002</v>
      </c>
      <c r="D65" s="3">
        <v>2.076867</v>
      </c>
      <c r="E65" s="3">
        <v>2.1350060000000002</v>
      </c>
      <c r="F65" s="3">
        <v>2.2089279999999998</v>
      </c>
      <c r="G65" s="10">
        <v>2.2402500000000001</v>
      </c>
      <c r="H65" s="10">
        <v>2.290845</v>
      </c>
      <c r="I65" s="10">
        <v>2.3534090000000001</v>
      </c>
      <c r="J65" s="10">
        <v>2.4255070000000001</v>
      </c>
      <c r="K65" s="10">
        <v>2.4869439999999998</v>
      </c>
      <c r="L65" s="10">
        <v>2.5176080000000001</v>
      </c>
      <c r="M65" s="10">
        <v>2.5406719999999998</v>
      </c>
      <c r="N65" s="10">
        <v>2.5559780000000001</v>
      </c>
      <c r="O65" s="10">
        <v>2.5747620000000002</v>
      </c>
      <c r="P65" s="10">
        <v>2.5980919999999998</v>
      </c>
      <c r="Q65" s="11">
        <v>2.6252979999999999</v>
      </c>
      <c r="R65" s="10">
        <v>2.6556570000000002</v>
      </c>
      <c r="S65" s="10">
        <v>2.6889940000000001</v>
      </c>
      <c r="T65" s="10">
        <v>2.7252149999999999</v>
      </c>
      <c r="U65" s="10">
        <v>2.763493</v>
      </c>
      <c r="V65" s="10">
        <v>2.804354</v>
      </c>
      <c r="W65" s="10">
        <v>2.8476240000000002</v>
      </c>
      <c r="X65" s="10">
        <v>2.8933800000000001</v>
      </c>
      <c r="Y65" s="10">
        <v>2.9414039999999999</v>
      </c>
      <c r="Z65" s="10">
        <v>2.9893149999999999</v>
      </c>
      <c r="AA65" s="10">
        <v>3.0371679999999999</v>
      </c>
      <c r="AB65" s="10">
        <v>3.0849639999999998</v>
      </c>
      <c r="AC65" s="10">
        <v>3.1327039999999999</v>
      </c>
      <c r="AD65" s="10">
        <v>3.180358</v>
      </c>
      <c r="AE65" s="10">
        <v>3.2279230000000001</v>
      </c>
      <c r="AF65" s="10">
        <v>3.2753999999999999</v>
      </c>
      <c r="AG65" s="10">
        <v>3.3227859999999998</v>
      </c>
      <c r="AH65" s="10">
        <v>3.370088</v>
      </c>
      <c r="AI65" s="10">
        <v>3.4173149999999999</v>
      </c>
      <c r="AJ65" s="10">
        <v>3.4644659999999998</v>
      </c>
      <c r="AK65" s="10">
        <v>3.5115440000000002</v>
      </c>
      <c r="AL65" s="10">
        <v>3.558535</v>
      </c>
      <c r="AM65" s="10">
        <v>3.6054409999999999</v>
      </c>
      <c r="AN65" s="10">
        <v>3.65225</v>
      </c>
      <c r="AO65" s="10">
        <v>3.6989610000000002</v>
      </c>
      <c r="AP65" s="10">
        <v>3.7455699999999998</v>
      </c>
      <c r="AQ65" s="10">
        <v>3.7920790000000002</v>
      </c>
      <c r="AR65" s="10">
        <v>3.8384879999999999</v>
      </c>
      <c r="AS65" s="10">
        <v>3.8848020000000001</v>
      </c>
      <c r="AT65" s="10">
        <v>3.9310299999999998</v>
      </c>
      <c r="AU65" s="10">
        <v>3.9771830000000001</v>
      </c>
      <c r="AV65" s="10">
        <v>4.0232640000000002</v>
      </c>
    </row>
    <row r="66" spans="1:48" x14ac:dyDescent="0.25">
      <c r="A66" t="s">
        <v>13</v>
      </c>
      <c r="B66" t="s">
        <v>13</v>
      </c>
      <c r="G66" s="10">
        <f t="shared" ref="G66:P66" si="16">G12/G65</f>
        <v>2.9153755161254327</v>
      </c>
      <c r="H66" s="10">
        <f t="shared" si="16"/>
        <v>2.8392580030512757</v>
      </c>
      <c r="I66" s="10">
        <f t="shared" si="16"/>
        <v>2.7915844632191003</v>
      </c>
      <c r="J66" s="10">
        <f t="shared" si="16"/>
        <v>2.7924141220783945</v>
      </c>
      <c r="K66" s="10">
        <f t="shared" si="16"/>
        <v>2.7248381949895135</v>
      </c>
      <c r="L66" s="10">
        <f t="shared" si="16"/>
        <v>2.7702525571892047</v>
      </c>
      <c r="M66" s="10">
        <f t="shared" si="16"/>
        <v>2.9184011159252359</v>
      </c>
      <c r="N66" s="10">
        <f t="shared" si="16"/>
        <v>3.1096277041508182</v>
      </c>
      <c r="O66" s="10">
        <f t="shared" si="16"/>
        <v>3.0930664659490854</v>
      </c>
      <c r="P66" s="10">
        <f t="shared" si="16"/>
        <v>3.0118140543137044</v>
      </c>
    </row>
    <row r="67" spans="1:48" x14ac:dyDescent="0.25">
      <c r="A67" t="s">
        <v>18</v>
      </c>
      <c r="B67" t="s">
        <v>18</v>
      </c>
      <c r="G67" s="17">
        <f t="shared" ref="G67:P67" si="17">G20/G65</f>
        <v>37.181153889074885</v>
      </c>
      <c r="H67" s="17">
        <f t="shared" si="17"/>
        <v>35.227245841599931</v>
      </c>
      <c r="I67" s="17">
        <f t="shared" si="17"/>
        <v>31.137435099466352</v>
      </c>
      <c r="J67" s="17">
        <f t="shared" si="17"/>
        <v>30.370161784732019</v>
      </c>
      <c r="K67" s="17">
        <f t="shared" si="17"/>
        <v>31.326117516116167</v>
      </c>
      <c r="L67" s="17">
        <f t="shared" si="17"/>
        <v>30.388166068744621</v>
      </c>
      <c r="M67" s="17">
        <f t="shared" si="17"/>
        <v>32.495272904176524</v>
      </c>
      <c r="N67" s="17">
        <f t="shared" si="17"/>
        <v>34.139980860555134</v>
      </c>
      <c r="O67" s="17">
        <f t="shared" si="17"/>
        <v>34.408457946792744</v>
      </c>
      <c r="P67" s="17">
        <f t="shared" si="17"/>
        <v>35.278165669268063</v>
      </c>
    </row>
    <row r="68" spans="1:48" x14ac:dyDescent="0.25">
      <c r="G68" s="4"/>
    </row>
    <row r="69" spans="1:48" x14ac:dyDescent="0.25">
      <c r="A69" s="2"/>
      <c r="B69" s="2"/>
      <c r="C69" s="2">
        <v>2005</v>
      </c>
      <c r="D69" s="8">
        <v>2006</v>
      </c>
      <c r="E69" s="8">
        <v>2007</v>
      </c>
      <c r="F69" s="8">
        <v>2008</v>
      </c>
      <c r="G69" s="2">
        <v>2009</v>
      </c>
      <c r="H69" s="2">
        <v>2010</v>
      </c>
      <c r="I69" s="2">
        <v>2011</v>
      </c>
      <c r="J69" s="2">
        <v>2012</v>
      </c>
      <c r="K69" s="2">
        <v>2013</v>
      </c>
      <c r="L69" s="2">
        <v>2014</v>
      </c>
      <c r="M69" s="2">
        <v>2015</v>
      </c>
      <c r="N69" s="2">
        <v>2016</v>
      </c>
      <c r="O69" s="2">
        <v>2017</v>
      </c>
      <c r="P69" s="2">
        <v>2018</v>
      </c>
      <c r="Q69" s="2">
        <v>2019</v>
      </c>
      <c r="R69" s="2">
        <v>2020</v>
      </c>
      <c r="S69" s="2"/>
      <c r="T69" s="2"/>
      <c r="U69" s="2"/>
      <c r="V69" s="2"/>
    </row>
    <row r="70" spans="1:48" x14ac:dyDescent="0.25">
      <c r="A70" s="15" t="s">
        <v>32</v>
      </c>
      <c r="B70" s="15" t="s">
        <v>32</v>
      </c>
      <c r="C70" s="15">
        <v>16560.165734667997</v>
      </c>
      <c r="D70" s="61">
        <v>16818.324028093444</v>
      </c>
      <c r="E70" s="61">
        <v>17080.506780303433</v>
      </c>
      <c r="F70" s="61">
        <v>17346.77672904035</v>
      </c>
      <c r="G70" s="15">
        <v>17617.197590072337</v>
      </c>
      <c r="H70" s="15">
        <v>18929.769469632374</v>
      </c>
      <c r="I70" s="15">
        <v>20003.604163213073</v>
      </c>
      <c r="J70" s="15">
        <v>20614.506061182103</v>
      </c>
      <c r="K70" s="15">
        <v>21977.922702561631</v>
      </c>
      <c r="L70" s="15">
        <v>23186.031571961845</v>
      </c>
      <c r="M70" s="15">
        <v>23826.612609287116</v>
      </c>
      <c r="N70" s="15">
        <v>24529.413844558396</v>
      </c>
      <c r="O70" s="15">
        <v>25289.684199148222</v>
      </c>
      <c r="P70" s="15">
        <v>25872.557286554133</v>
      </c>
      <c r="Q70" s="15"/>
      <c r="R70" s="15"/>
      <c r="S70" s="22"/>
    </row>
    <row r="71" spans="1:48" x14ac:dyDescent="0.25">
      <c r="A71" t="s">
        <v>33</v>
      </c>
      <c r="B71" t="s">
        <v>33</v>
      </c>
      <c r="C71" s="10">
        <f>(C13*1000000000)/(C70*1000000)</f>
        <v>0.67848900765213171</v>
      </c>
      <c r="D71" s="10">
        <f t="shared" ref="D71:G71" si="18">(D13*1000000000)/(D70*1000000)</f>
        <v>0.67848900765213171</v>
      </c>
      <c r="E71" s="10">
        <f t="shared" si="18"/>
        <v>0.67848900765213171</v>
      </c>
      <c r="F71" s="10">
        <f t="shared" si="18"/>
        <v>0.67848900765213183</v>
      </c>
      <c r="G71" s="10">
        <f t="shared" si="18"/>
        <v>0.67848900765213183</v>
      </c>
      <c r="H71" s="10">
        <f t="shared" ref="H71:P71" si="19">(H13*1000000000)/(H70*1000000)</f>
        <v>0.67848900765213171</v>
      </c>
      <c r="I71" s="10">
        <f t="shared" si="19"/>
        <v>0.6784890076521316</v>
      </c>
      <c r="J71" s="10">
        <f t="shared" si="19"/>
        <v>0.6784890076521316</v>
      </c>
      <c r="K71" s="10">
        <f t="shared" si="19"/>
        <v>0.67848900765213171</v>
      </c>
      <c r="L71" s="10">
        <f t="shared" si="19"/>
        <v>0.67848900765213171</v>
      </c>
      <c r="M71" s="10">
        <f t="shared" si="19"/>
        <v>0.67585519098434232</v>
      </c>
      <c r="N71" s="10">
        <f t="shared" si="19"/>
        <v>0.66669308814204198</v>
      </c>
      <c r="O71" s="10">
        <f t="shared" si="19"/>
        <v>0.65570263136847162</v>
      </c>
      <c r="P71" s="10">
        <f t="shared" si="19"/>
        <v>0.64404094564952474</v>
      </c>
      <c r="Q71" s="15"/>
      <c r="R71" s="15"/>
      <c r="S71" s="10"/>
    </row>
    <row r="72" spans="1:48" x14ac:dyDescent="0.25">
      <c r="A72" t="s">
        <v>34</v>
      </c>
      <c r="B72" t="s">
        <v>34</v>
      </c>
      <c r="C72" s="10"/>
      <c r="D72" s="61"/>
      <c r="E72" s="61"/>
      <c r="F72" s="61"/>
      <c r="G72" s="10">
        <f>(G48*1000000000)/(G70*1000)</f>
        <v>122.2470508233136</v>
      </c>
      <c r="H72" s="10">
        <f t="shared" ref="H72:P72" si="20">(H48*1000000000)/(H70*1000)</f>
        <v>125.00609653000348</v>
      </c>
      <c r="I72" s="10">
        <f t="shared" si="20"/>
        <v>133.89805406099694</v>
      </c>
      <c r="J72" s="10">
        <f t="shared" si="20"/>
        <v>148.97368844017129</v>
      </c>
      <c r="K72" s="10">
        <f t="shared" si="20"/>
        <v>143.44515425096367</v>
      </c>
      <c r="L72" s="10">
        <f t="shared" si="20"/>
        <v>129.45533991170333</v>
      </c>
      <c r="M72" s="10">
        <f t="shared" si="20"/>
        <v>121.054269733186</v>
      </c>
      <c r="N72" s="10">
        <f t="shared" si="20"/>
        <v>116.26881526323407</v>
      </c>
      <c r="O72" s="10">
        <f t="shared" si="20"/>
        <v>110.3208861593501</v>
      </c>
      <c r="P72" s="10">
        <f t="shared" si="20"/>
        <v>108.50014040092576</v>
      </c>
      <c r="Q72" s="15"/>
      <c r="R72" s="15"/>
      <c r="S7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National</vt:lpstr>
      <vt:lpstr>ACT</vt:lpstr>
      <vt:lpstr>NSW</vt:lpstr>
      <vt:lpstr>NT</vt:lpstr>
      <vt:lpstr>QLD</vt:lpstr>
      <vt:lpstr>SA</vt:lpstr>
      <vt:lpstr>TAS</vt:lpstr>
      <vt:lpstr>VIC</vt:lpstr>
      <vt:lpstr>WA</vt:lpstr>
      <vt:lpstr>worksheet rows to keep natio</vt:lpstr>
      <vt:lpstr>worksheet rows to keep 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Wyrwoll</dc:creator>
  <cp:lastModifiedBy>jorrit gosens</cp:lastModifiedBy>
  <dcterms:created xsi:type="dcterms:W3CDTF">2020-03-16T23:19:24Z</dcterms:created>
  <dcterms:modified xsi:type="dcterms:W3CDTF">2020-12-20T01:07:28Z</dcterms:modified>
</cp:coreProperties>
</file>