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SEMANA 5\"/>
    </mc:Choice>
  </mc:AlternateContent>
  <xr:revisionPtr revIDLastSave="0" documentId="13_ncr:1_{3285FE4B-7E21-4C45-9D3F-60E96C9CE959}" xr6:coauthVersionLast="47" xr6:coauthVersionMax="47" xr10:uidLastSave="{00000000-0000-0000-0000-000000000000}"/>
  <bookViews>
    <workbookView xWindow="10260" yWindow="24" windowWidth="12696" windowHeight="12312" firstSheet="17" activeTab="19" xr2:uid="{96C97BC7-CCDB-49AC-AA9B-012E50BBA134}"/>
  </bookViews>
  <sheets>
    <sheet name="Hoja1" sheetId="1" r:id="rId1"/>
    <sheet name="Hoja2" sheetId="2" r:id="rId2"/>
    <sheet name="Hoja3" sheetId="3" r:id="rId3"/>
    <sheet name="Hoja4" sheetId="4" r:id="rId4"/>
    <sheet name="Monto (vf) ejemplo 1" sheetId="5" r:id="rId5"/>
    <sheet name="Monto (vf) ejemplo 2" sheetId="6" r:id="rId6"/>
    <sheet name="Monto VF" sheetId="8" r:id="rId7"/>
    <sheet name="Monto vf 2" sheetId="9" r:id="rId8"/>
    <sheet name="Fraccion de timpo" sheetId="10" r:id="rId9"/>
    <sheet name="EJERCICIO 1" sheetId="11" r:id="rId10"/>
    <sheet name="Ejercicio 2" sheetId="12" r:id="rId11"/>
    <sheet name="VALOR ACTUAL PRESENTE" sheetId="13" r:id="rId12"/>
    <sheet name="Hoja5" sheetId="14" r:id="rId13"/>
    <sheet name="INTERES" sheetId="15" r:id="rId14"/>
    <sheet name="Ejercicio 1 (Interes)" sheetId="16" r:id="rId15"/>
    <sheet name="Tasas y tipos de intereses" sheetId="17" r:id="rId16"/>
    <sheet name="Ejercicio 1 (Tasasytipo)" sheetId="18" r:id="rId17"/>
    <sheet name="ejercicio (Tasaytipo)" sheetId="19" r:id="rId18"/>
    <sheet name="Plazo o tiempo" sheetId="20" r:id="rId19"/>
    <sheet name="Hoja6" sheetId="21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9" l="1"/>
  <c r="D23" i="20"/>
  <c r="E23" i="20" s="1"/>
  <c r="D7" i="20"/>
  <c r="E7" i="20" s="1"/>
  <c r="F6" i="19"/>
  <c r="C5" i="19"/>
  <c r="D6" i="19"/>
  <c r="D6" i="18"/>
  <c r="C5" i="18"/>
  <c r="C7" i="18" s="1"/>
  <c r="C10" i="18" s="1"/>
  <c r="D30" i="16"/>
  <c r="D18" i="16"/>
  <c r="D21" i="16" s="1"/>
  <c r="D11" i="16"/>
  <c r="D14" i="15"/>
  <c r="D17" i="15" s="1"/>
  <c r="B8" i="15"/>
  <c r="D19" i="14"/>
  <c r="E6" i="14"/>
  <c r="D9" i="14" s="1"/>
  <c r="E11" i="13"/>
  <c r="D14" i="13" s="1"/>
  <c r="E7" i="12"/>
  <c r="D10" i="12" s="1"/>
  <c r="C12" i="11"/>
  <c r="D9" i="11"/>
  <c r="C8" i="9"/>
  <c r="E6" i="9"/>
  <c r="E6" i="8"/>
  <c r="C8" i="8" s="1"/>
  <c r="F6" i="6"/>
  <c r="D9" i="6" s="1"/>
  <c r="E5" i="5"/>
  <c r="C7" i="5" s="1"/>
  <c r="D9" i="3"/>
  <c r="E7" i="4"/>
  <c r="C9" i="4" s="1"/>
  <c r="F7" i="3"/>
  <c r="E8" i="2"/>
  <c r="D5" i="2"/>
  <c r="D6" i="2" s="1"/>
  <c r="C11" i="2" s="1"/>
  <c r="E10" i="1"/>
  <c r="D8" i="1"/>
  <c r="C13" i="1" s="1"/>
  <c r="C7" i="19" l="1"/>
  <c r="C9" i="19" s="1"/>
  <c r="D9" i="19" s="1"/>
</calcChain>
</file>

<file path=xl/sharedStrings.xml><?xml version="1.0" encoding="utf-8"?>
<sst xmlns="http://schemas.openxmlformats.org/spreadsheetml/2006/main" count="217" uniqueCount="89">
  <si>
    <t>EJERCICIO #1</t>
  </si>
  <si>
    <t>Jose Eduardo Cruz Aguilar 1501200300438</t>
  </si>
  <si>
    <t>Valor de compra</t>
  </si>
  <si>
    <t>prima</t>
  </si>
  <si>
    <t>saldo a pagar</t>
  </si>
  <si>
    <t>t</t>
  </si>
  <si>
    <t>i</t>
  </si>
  <si>
    <t>anual</t>
  </si>
  <si>
    <t>mensual</t>
  </si>
  <si>
    <t>MONTO (VF)</t>
  </si>
  <si>
    <t>EJERCICIO #2</t>
  </si>
  <si>
    <t>EJERCICIO #3</t>
  </si>
  <si>
    <t>Ejercicio #4</t>
  </si>
  <si>
    <t>EJERCICIO #5</t>
  </si>
  <si>
    <t>EJERCICIO #6</t>
  </si>
  <si>
    <t>TIPO II SOLO DATOS</t>
  </si>
  <si>
    <t>Capital</t>
  </si>
  <si>
    <t>Ejercicio #7</t>
  </si>
  <si>
    <t>Ejercicio #8</t>
  </si>
  <si>
    <t>Inversion bursatil es lo mismo que bono</t>
  </si>
  <si>
    <t>M = C*(1+it)</t>
  </si>
  <si>
    <t>C = 150,000</t>
  </si>
  <si>
    <t>i = 2.8% mensual</t>
  </si>
  <si>
    <t>t = 24/30 = 0.8</t>
  </si>
  <si>
    <t>24 dias</t>
  </si>
  <si>
    <t>30 dias que tiene un mes</t>
  </si>
  <si>
    <t>M = 150,000.00*(1+(0.028)(0.8))</t>
  </si>
  <si>
    <t>M = 150,000 * (1+0.0224)</t>
  </si>
  <si>
    <t>M = 150,000 * (1.0224)</t>
  </si>
  <si>
    <t>M = 153,360</t>
  </si>
  <si>
    <t>Ejercicio #1</t>
  </si>
  <si>
    <t>lll TIPO FRACCION DE TIEMPO</t>
  </si>
  <si>
    <t>EJERCICIO 1</t>
  </si>
  <si>
    <t>CAPITAL</t>
  </si>
  <si>
    <t xml:space="preserve">MONTO (VF) </t>
  </si>
  <si>
    <t>EJECICIO #2</t>
  </si>
  <si>
    <t>Valor actual presente</t>
  </si>
  <si>
    <t>C = M / (1+it)</t>
  </si>
  <si>
    <t>Formula</t>
  </si>
  <si>
    <t>VA</t>
  </si>
  <si>
    <t>VF</t>
  </si>
  <si>
    <t>tasa</t>
  </si>
  <si>
    <t>C</t>
  </si>
  <si>
    <t>M</t>
  </si>
  <si>
    <t>Tasa Mensual</t>
  </si>
  <si>
    <t>Ejercicio Practica #1</t>
  </si>
  <si>
    <t>Ejercicio practica #2</t>
  </si>
  <si>
    <t>Interes</t>
  </si>
  <si>
    <t>c</t>
  </si>
  <si>
    <t>3.5%</t>
  </si>
  <si>
    <t>I = 50000*(0.035)(1)</t>
  </si>
  <si>
    <t>EJERCICIO DE EJEMPLO</t>
  </si>
  <si>
    <t>I</t>
  </si>
  <si>
    <t>TASA MENSUAL</t>
  </si>
  <si>
    <t>Tasas y tipos de intereses</t>
  </si>
  <si>
    <t>c = 1500 - 800 = 700</t>
  </si>
  <si>
    <t>t = 3</t>
  </si>
  <si>
    <t>I = 800 (saldo a pagar 3 meses despues) - 700 = 100</t>
  </si>
  <si>
    <t>lo que va a cancelar</t>
  </si>
  <si>
    <t>i = I/C</t>
  </si>
  <si>
    <t>i = 100/700</t>
  </si>
  <si>
    <t>i = 0,1429</t>
  </si>
  <si>
    <t>i = 0,1429 * 4 = 0,5714 * 100 = 57,14%</t>
  </si>
  <si>
    <t>(trimestral)</t>
  </si>
  <si>
    <t>(trimestre que hay en un anio)</t>
  </si>
  <si>
    <t>SOLUCION:</t>
  </si>
  <si>
    <t>SOLUCION 2:</t>
  </si>
  <si>
    <t>C = 1.500 - 800 = 700</t>
  </si>
  <si>
    <t>t = 3/12 = 0,25</t>
  </si>
  <si>
    <t>I = 800-700=100</t>
  </si>
  <si>
    <t>I=Cit</t>
  </si>
  <si>
    <t>100=700i(0,25)</t>
  </si>
  <si>
    <t>100=i(700)(0,25)</t>
  </si>
  <si>
    <t>100=i(175)</t>
  </si>
  <si>
    <t>i=1,75</t>
  </si>
  <si>
    <t>Ejercicio 1 (Tasa y tipo de ientrese)</t>
  </si>
  <si>
    <t>Compra</t>
  </si>
  <si>
    <t>Prima</t>
  </si>
  <si>
    <t>Saldo a pagar</t>
  </si>
  <si>
    <t>Mensual</t>
  </si>
  <si>
    <t>Ejercicio #2</t>
  </si>
  <si>
    <t>12 entre 9</t>
  </si>
  <si>
    <t xml:space="preserve">                  </t>
  </si>
  <si>
    <t>Comprobacion</t>
  </si>
  <si>
    <t>PLAZO O TIEMPO</t>
  </si>
  <si>
    <t>t=</t>
  </si>
  <si>
    <t>dias</t>
  </si>
  <si>
    <t>Interes compuesto</t>
  </si>
  <si>
    <t>II PARCIAL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</si>
</sst>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&quot;€&quot;_-;\-* #,##0.00\ &quot;€&quot;_-;_-* &quot;-&quot;??\ &quot;€&quot;_-;_-@_-"/>
    <numFmt numFmtId="165" formatCode="0.000"/>
    <numFmt numFmtId="166" formatCode="_-* #,##0.00\ [$HNL]_-;\-* #,##0.00\ [$HNL]_-;_-* &quot;-&quot;??\ [$HNL]_-;_-@_-"/>
    <numFmt numFmtId="167" formatCode="_-* #,##0\ [$HNL]_-;\-* #,##0\ [$HNL]_-;_-* &quot;-&quot;??\ [$HNL]_-;_-@_-"/>
    <numFmt numFmtId="168" formatCode="_-* #,##0\ [$HNL]_-;\-* #,##0\ [$HNL]_-;_-* &quot;-&quot;\ [$HNL]_-;_-@_-"/>
    <numFmt numFmtId="169" formatCode="0.0000"/>
    <numFmt numFmtId="170" formatCode="_-* #,##0\ [$HNL]_-;\-* #,##0\ [$HNL]_-;_-* &quot;-&quot;????\ [$HNL]_-;_-@_-"/>
    <numFmt numFmtId="171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Bauhaus 93"/>
      <family val="5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/>
      <bottom style="thin">
        <color theme="4" tint="0.59999389629810485"/>
      </bottom>
      <diagonal/>
    </border>
    <border>
      <left/>
      <right style="thin">
        <color theme="0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0"/>
      </left>
      <right/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0"/>
      </left>
      <right/>
      <top style="thin">
        <color theme="4" tint="0.59999389629810485"/>
      </top>
      <bottom/>
      <diagonal/>
    </border>
    <border>
      <left/>
      <right/>
      <top style="thin">
        <color theme="4" tint="0.59999389629810485"/>
      </top>
      <bottom/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0"/>
      </left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/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1"/>
      </bottom>
      <diagonal/>
    </border>
    <border>
      <left style="thin">
        <color indexed="64"/>
      </left>
      <right/>
      <top style="thin">
        <color theme="0"/>
      </top>
      <bottom style="thin">
        <color theme="1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7">
    <xf numFmtId="0" fontId="0" fillId="0" borderId="0" xfId="0"/>
    <xf numFmtId="9" fontId="0" fillId="0" borderId="0" xfId="2" applyFont="1"/>
    <xf numFmtId="165" fontId="0" fillId="0" borderId="0" xfId="0" applyNumberFormat="1"/>
    <xf numFmtId="2" fontId="0" fillId="0" borderId="0" xfId="0" applyNumberFormat="1"/>
    <xf numFmtId="9" fontId="0" fillId="0" borderId="1" xfId="2" applyFont="1" applyBorder="1"/>
    <xf numFmtId="0" fontId="0" fillId="0" borderId="1" xfId="0" applyBorder="1"/>
    <xf numFmtId="2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7" fontId="0" fillId="0" borderId="0" xfId="0" applyNumberFormat="1"/>
    <xf numFmtId="9" fontId="0" fillId="0" borderId="0" xfId="0" applyNumberFormat="1"/>
    <xf numFmtId="166" fontId="0" fillId="0" borderId="0" xfId="1" applyNumberFormat="1" applyFont="1"/>
    <xf numFmtId="0" fontId="0" fillId="0" borderId="0" xfId="1" applyNumberFormat="1" applyFont="1"/>
    <xf numFmtId="167" fontId="0" fillId="0" borderId="0" xfId="1" applyNumberFormat="1" applyFont="1"/>
    <xf numFmtId="0" fontId="0" fillId="2" borderId="0" xfId="0" applyFill="1"/>
    <xf numFmtId="167" fontId="0" fillId="2" borderId="0" xfId="1" applyNumberFormat="1" applyFont="1" applyFill="1"/>
    <xf numFmtId="168" fontId="0" fillId="0" borderId="0" xfId="0" applyNumberFormat="1"/>
    <xf numFmtId="0" fontId="0" fillId="6" borderId="0" xfId="0" applyFill="1"/>
    <xf numFmtId="0" fontId="0" fillId="7" borderId="0" xfId="0" applyFill="1"/>
    <xf numFmtId="167" fontId="0" fillId="7" borderId="0" xfId="0" applyNumberFormat="1" applyFill="1"/>
    <xf numFmtId="0" fontId="0" fillId="0" borderId="2" xfId="0" applyBorder="1"/>
    <xf numFmtId="168" fontId="0" fillId="0" borderId="3" xfId="0" applyNumberFormat="1" applyBorder="1"/>
    <xf numFmtId="0" fontId="0" fillId="0" borderId="4" xfId="0" applyBorder="1"/>
    <xf numFmtId="9" fontId="0" fillId="0" borderId="4" xfId="2" applyFont="1" applyBorder="1"/>
    <xf numFmtId="165" fontId="0" fillId="0" borderId="4" xfId="0" applyNumberFormat="1" applyBorder="1"/>
    <xf numFmtId="0" fontId="0" fillId="0" borderId="3" xfId="0" applyBorder="1"/>
    <xf numFmtId="168" fontId="0" fillId="0" borderId="0" xfId="1" applyNumberFormat="1" applyFont="1"/>
    <xf numFmtId="0" fontId="0" fillId="9" borderId="5" xfId="0" applyFill="1" applyBorder="1"/>
    <xf numFmtId="0" fontId="0" fillId="9" borderId="6" xfId="0" applyFill="1" applyBorder="1"/>
    <xf numFmtId="10" fontId="0" fillId="9" borderId="5" xfId="0" applyNumberFormat="1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8" borderId="0" xfId="0" applyFill="1"/>
    <xf numFmtId="0" fontId="2" fillId="10" borderId="0" xfId="0" applyFont="1" applyFill="1"/>
    <xf numFmtId="0" fontId="0" fillId="0" borderId="12" xfId="0" applyBorder="1"/>
    <xf numFmtId="0" fontId="0" fillId="0" borderId="11" xfId="0" applyBorder="1"/>
    <xf numFmtId="9" fontId="0" fillId="0" borderId="11" xfId="0" applyNumberFormat="1" applyBorder="1"/>
    <xf numFmtId="166" fontId="0" fillId="0" borderId="11" xfId="1" applyNumberFormat="1" applyFont="1" applyBorder="1"/>
    <xf numFmtId="170" fontId="0" fillId="0" borderId="0" xfId="0" applyNumberFormat="1"/>
    <xf numFmtId="169" fontId="0" fillId="0" borderId="11" xfId="0" applyNumberFormat="1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166" fontId="0" fillId="0" borderId="15" xfId="1" applyNumberFormat="1" applyFont="1" applyBorder="1"/>
    <xf numFmtId="0" fontId="0" fillId="0" borderId="0" xfId="0" applyFill="1"/>
    <xf numFmtId="0" fontId="0" fillId="7" borderId="17" xfId="0" applyFill="1" applyBorder="1"/>
    <xf numFmtId="0" fontId="0" fillId="7" borderId="11" xfId="0" applyFill="1" applyBorder="1"/>
    <xf numFmtId="0" fontId="0" fillId="0" borderId="19" xfId="0" applyBorder="1"/>
    <xf numFmtId="9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7" borderId="22" xfId="0" applyFill="1" applyBorder="1"/>
    <xf numFmtId="0" fontId="0" fillId="0" borderId="22" xfId="0" applyBorder="1"/>
    <xf numFmtId="0" fontId="0" fillId="7" borderId="20" xfId="0" applyFill="1" applyBorder="1"/>
    <xf numFmtId="0" fontId="0" fillId="2" borderId="20" xfId="0" applyFill="1" applyBorder="1"/>
    <xf numFmtId="0" fontId="0" fillId="0" borderId="18" xfId="0" applyFill="1" applyBorder="1"/>
    <xf numFmtId="166" fontId="0" fillId="0" borderId="19" xfId="1" applyNumberFormat="1" applyFont="1" applyBorder="1"/>
    <xf numFmtId="0" fontId="0" fillId="0" borderId="0" xfId="0" applyAlignment="1">
      <alignment horizontal="right"/>
    </xf>
    <xf numFmtId="0" fontId="0" fillId="0" borderId="23" xfId="0" applyBorder="1"/>
    <xf numFmtId="171" fontId="0" fillId="0" borderId="24" xfId="0" applyNumberFormat="1" applyBorder="1"/>
    <xf numFmtId="166" fontId="0" fillId="0" borderId="24" xfId="1" applyNumberFormat="1" applyFont="1" applyBorder="1"/>
    <xf numFmtId="0" fontId="0" fillId="0" borderId="28" xfId="0" applyBorder="1"/>
    <xf numFmtId="0" fontId="0" fillId="0" borderId="0" xfId="0" applyBorder="1"/>
    <xf numFmtId="0" fontId="0" fillId="0" borderId="29" xfId="0" applyBorder="1"/>
    <xf numFmtId="0" fontId="2" fillId="10" borderId="28" xfId="0" applyFont="1" applyFill="1" applyBorder="1"/>
    <xf numFmtId="166" fontId="0" fillId="0" borderId="0" xfId="1" applyNumberFormat="1" applyFont="1" applyBorder="1"/>
    <xf numFmtId="0" fontId="0" fillId="0" borderId="30" xfId="0" applyBorder="1"/>
    <xf numFmtId="0" fontId="0" fillId="0" borderId="31" xfId="0" applyBorder="1"/>
    <xf numFmtId="0" fontId="0" fillId="11" borderId="25" xfId="0" applyFill="1" applyBorder="1"/>
    <xf numFmtId="0" fontId="0" fillId="11" borderId="26" xfId="0" applyFill="1" applyBorder="1"/>
    <xf numFmtId="0" fontId="0" fillId="11" borderId="27" xfId="0" applyFill="1" applyBorder="1"/>
    <xf numFmtId="0" fontId="0" fillId="11" borderId="28" xfId="0" applyFill="1" applyBorder="1"/>
    <xf numFmtId="0" fontId="0" fillId="11" borderId="0" xfId="0" applyFill="1" applyBorder="1"/>
    <xf numFmtId="0" fontId="0" fillId="11" borderId="29" xfId="0" applyFill="1" applyBorder="1"/>
    <xf numFmtId="0" fontId="0" fillId="2" borderId="31" xfId="0" applyFill="1" applyBorder="1"/>
    <xf numFmtId="166" fontId="0" fillId="2" borderId="31" xfId="1" applyNumberFormat="1" applyFont="1" applyFill="1" applyBorder="1"/>
    <xf numFmtId="0" fontId="0" fillId="0" borderId="32" xfId="0" applyBorder="1"/>
    <xf numFmtId="0" fontId="0" fillId="0" borderId="33" xfId="0" applyBorder="1"/>
    <xf numFmtId="9" fontId="0" fillId="0" borderId="37" xfId="0" applyNumberFormat="1" applyBorder="1"/>
    <xf numFmtId="0" fontId="0" fillId="0" borderId="38" xfId="0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0" xfId="0" applyFill="1" applyBorder="1"/>
    <xf numFmtId="0" fontId="0" fillId="3" borderId="29" xfId="0" applyFill="1" applyBorder="1"/>
    <xf numFmtId="0" fontId="0" fillId="6" borderId="31" xfId="0" applyFill="1" applyBorder="1"/>
    <xf numFmtId="166" fontId="0" fillId="6" borderId="31" xfId="1" applyNumberFormat="1" applyFont="1" applyFill="1" applyBorder="1"/>
    <xf numFmtId="0" fontId="0" fillId="12" borderId="25" xfId="0" applyFill="1" applyBorder="1"/>
    <xf numFmtId="0" fontId="0" fillId="12" borderId="26" xfId="0" applyFill="1" applyBorder="1"/>
    <xf numFmtId="0" fontId="0" fillId="12" borderId="27" xfId="0" applyFill="1" applyBorder="1"/>
    <xf numFmtId="0" fontId="0" fillId="12" borderId="28" xfId="0" applyFill="1" applyBorder="1"/>
    <xf numFmtId="0" fontId="0" fillId="12" borderId="0" xfId="0" applyFill="1" applyBorder="1"/>
    <xf numFmtId="0" fontId="0" fillId="12" borderId="29" xfId="0" applyFill="1" applyBorder="1"/>
    <xf numFmtId="0" fontId="0" fillId="5" borderId="31" xfId="0" applyFill="1" applyBorder="1"/>
    <xf numFmtId="166" fontId="0" fillId="5" borderId="31" xfId="1" applyNumberFormat="1" applyFont="1" applyFill="1" applyBorder="1"/>
    <xf numFmtId="0" fontId="0" fillId="5" borderId="0" xfId="0" applyFill="1"/>
    <xf numFmtId="0" fontId="0" fillId="5" borderId="39" xfId="0" applyFill="1" applyBorder="1"/>
    <xf numFmtId="0" fontId="0" fillId="0" borderId="41" xfId="0" applyBorder="1"/>
    <xf numFmtId="0" fontId="0" fillId="5" borderId="42" xfId="0" applyFill="1" applyBorder="1"/>
    <xf numFmtId="0" fontId="0" fillId="10" borderId="0" xfId="0" applyFill="1" applyBorder="1"/>
    <xf numFmtId="0" fontId="0" fillId="0" borderId="43" xfId="0" applyBorder="1"/>
    <xf numFmtId="0" fontId="0" fillId="0" borderId="44" xfId="0" applyFill="1" applyBorder="1"/>
    <xf numFmtId="0" fontId="0" fillId="0" borderId="45" xfId="0" applyBorder="1"/>
    <xf numFmtId="166" fontId="0" fillId="10" borderId="40" xfId="0" applyNumberFormat="1" applyFill="1" applyBorder="1"/>
    <xf numFmtId="166" fontId="0" fillId="10" borderId="0" xfId="0" applyNumberFormat="1" applyFill="1" applyBorder="1"/>
    <xf numFmtId="166" fontId="0" fillId="13" borderId="0" xfId="0" applyNumberFormat="1" applyFill="1" applyBorder="1"/>
    <xf numFmtId="166" fontId="0" fillId="13" borderId="1" xfId="0" applyNumberFormat="1" applyFill="1" applyBorder="1"/>
    <xf numFmtId="0" fontId="0" fillId="5" borderId="1" xfId="0" applyFill="1" applyBorder="1"/>
    <xf numFmtId="9" fontId="0" fillId="5" borderId="1" xfId="2" applyFont="1" applyFill="1" applyBorder="1"/>
    <xf numFmtId="0" fontId="0" fillId="2" borderId="42" xfId="0" applyFill="1" applyBorder="1"/>
    <xf numFmtId="0" fontId="0" fillId="2" borderId="1" xfId="0" applyFill="1" applyBorder="1"/>
    <xf numFmtId="16" fontId="0" fillId="0" borderId="0" xfId="0" applyNumberFormat="1"/>
    <xf numFmtId="0" fontId="0" fillId="2" borderId="0" xfId="0" applyFill="1" applyBorder="1"/>
    <xf numFmtId="0" fontId="0" fillId="2" borderId="44" xfId="0" applyFill="1" applyBorder="1"/>
    <xf numFmtId="0" fontId="0" fillId="8" borderId="45" xfId="0" applyFill="1" applyBorder="1"/>
    <xf numFmtId="0" fontId="0" fillId="8" borderId="29" xfId="0" applyFill="1" applyBorder="1"/>
    <xf numFmtId="0" fontId="0" fillId="8" borderId="52" xfId="0" applyFill="1" applyBorder="1" applyAlignment="1">
      <alignment horizontal="center" vertical="center"/>
    </xf>
    <xf numFmtId="9" fontId="0" fillId="2" borderId="1" xfId="2" applyFont="1" applyFill="1" applyBorder="1"/>
    <xf numFmtId="166" fontId="0" fillId="8" borderId="43" xfId="1" applyNumberFormat="1" applyFont="1" applyFill="1" applyBorder="1"/>
    <xf numFmtId="166" fontId="0" fillId="8" borderId="43" xfId="1" applyNumberFormat="1" applyFont="1" applyFill="1" applyBorder="1" applyAlignment="1">
      <alignment horizontal="center"/>
    </xf>
    <xf numFmtId="0" fontId="0" fillId="6" borderId="49" xfId="0" applyFill="1" applyBorder="1"/>
    <xf numFmtId="0" fontId="0" fillId="6" borderId="46" xfId="0" applyFill="1" applyBorder="1"/>
    <xf numFmtId="0" fontId="0" fillId="6" borderId="57" xfId="0" applyFill="1" applyBorder="1"/>
    <xf numFmtId="0" fontId="0" fillId="6" borderId="56" xfId="0" applyFill="1" applyBorder="1"/>
    <xf numFmtId="0" fontId="0" fillId="6" borderId="47" xfId="0" applyFill="1" applyBorder="1"/>
    <xf numFmtId="0" fontId="0" fillId="6" borderId="58" xfId="0" applyFill="1" applyBorder="1"/>
    <xf numFmtId="0" fontId="0" fillId="6" borderId="2" xfId="0" applyFill="1" applyBorder="1"/>
    <xf numFmtId="0" fontId="0" fillId="6" borderId="48" xfId="0" applyFill="1" applyBorder="1"/>
    <xf numFmtId="0" fontId="0" fillId="6" borderId="43" xfId="0" applyFill="1" applyBorder="1"/>
    <xf numFmtId="0" fontId="0" fillId="6" borderId="55" xfId="0" applyFill="1" applyBorder="1"/>
    <xf numFmtId="0" fontId="0" fillId="6" borderId="59" xfId="0" applyFill="1" applyBorder="1"/>
    <xf numFmtId="0" fontId="0" fillId="6" borderId="54" xfId="0" applyFill="1" applyBorder="1"/>
    <xf numFmtId="0" fontId="0" fillId="6" borderId="51" xfId="0" applyFill="1" applyBorder="1"/>
    <xf numFmtId="0" fontId="0" fillId="6" borderId="53" xfId="0" applyFill="1" applyBorder="1"/>
    <xf numFmtId="0" fontId="0" fillId="6" borderId="45" xfId="0" applyFill="1" applyBorder="1"/>
    <xf numFmtId="0" fontId="0" fillId="14" borderId="44" xfId="0" applyFill="1" applyBorder="1"/>
    <xf numFmtId="166" fontId="0" fillId="14" borderId="50" xfId="1" applyNumberFormat="1" applyFont="1" applyFill="1" applyBorder="1"/>
    <xf numFmtId="166" fontId="0" fillId="6" borderId="0" xfId="1" applyNumberFormat="1" applyFont="1" applyFill="1"/>
    <xf numFmtId="2" fontId="0" fillId="6" borderId="0" xfId="0" applyNumberFormat="1" applyFill="1"/>
    <xf numFmtId="0" fontId="0" fillId="2" borderId="23" xfId="0" applyFill="1" applyBorder="1"/>
    <xf numFmtId="0" fontId="0" fillId="6" borderId="28" xfId="0" applyFill="1" applyBorder="1"/>
    <xf numFmtId="166" fontId="0" fillId="2" borderId="29" xfId="1" applyNumberFormat="1" applyFont="1" applyFill="1" applyBorder="1"/>
    <xf numFmtId="166" fontId="0" fillId="2" borderId="61" xfId="1" applyNumberFormat="1" applyFont="1" applyFill="1" applyBorder="1"/>
    <xf numFmtId="9" fontId="0" fillId="2" borderId="29" xfId="0" applyNumberFormat="1" applyFill="1" applyBorder="1"/>
    <xf numFmtId="0" fontId="0" fillId="0" borderId="62" xfId="0" applyBorder="1"/>
    <xf numFmtId="0" fontId="0" fillId="10" borderId="60" xfId="0" applyFill="1" applyBorder="1" applyAlignment="1">
      <alignment horizontal="left"/>
    </xf>
    <xf numFmtId="1" fontId="0" fillId="10" borderId="36" xfId="0" applyNumberFormat="1" applyFill="1" applyBorder="1" applyAlignment="1"/>
    <xf numFmtId="0" fontId="0" fillId="8" borderId="28" xfId="0" applyFill="1" applyBorder="1"/>
    <xf numFmtId="0" fontId="0" fillId="5" borderId="23" xfId="0" applyFill="1" applyBorder="1"/>
    <xf numFmtId="166" fontId="0" fillId="5" borderId="29" xfId="1" applyNumberFormat="1" applyFont="1" applyFill="1" applyBorder="1"/>
    <xf numFmtId="166" fontId="0" fillId="5" borderId="61" xfId="1" applyNumberFormat="1" applyFont="1" applyFill="1" applyBorder="1"/>
    <xf numFmtId="9" fontId="0" fillId="5" borderId="29" xfId="0" applyNumberFormat="1" applyFill="1" applyBorder="1"/>
    <xf numFmtId="166" fontId="0" fillId="10" borderId="60" xfId="0" applyNumberFormat="1" applyFill="1" applyBorder="1"/>
    <xf numFmtId="1" fontId="0" fillId="10" borderId="36" xfId="0" applyNumberFormat="1" applyFill="1" applyBorder="1"/>
    <xf numFmtId="0" fontId="0" fillId="10" borderId="60" xfId="0" applyNumberFormat="1" applyFill="1" applyBorder="1" applyAlignment="1"/>
    <xf numFmtId="167" fontId="0" fillId="0" borderId="18" xfId="0" applyNumberFormat="1" applyBorder="1"/>
    <xf numFmtId="165" fontId="0" fillId="0" borderId="22" xfId="0" applyNumberFormat="1" applyBorder="1"/>
    <xf numFmtId="167" fontId="0" fillId="0" borderId="11" xfId="1" applyNumberFormat="1" applyFont="1" applyBorder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right"/>
    </xf>
    <xf numFmtId="0" fontId="0" fillId="4" borderId="0" xfId="0" applyFill="1" applyAlignment="1">
      <alignment horizontal="center"/>
    </xf>
    <xf numFmtId="0" fontId="2" fillId="0" borderId="0" xfId="0" applyFont="1" applyFill="1" applyAlignment="1">
      <alignment horizontal="right"/>
    </xf>
    <xf numFmtId="0" fontId="0" fillId="5" borderId="0" xfId="0" applyFill="1" applyAlignment="1">
      <alignment horizontal="center"/>
    </xf>
    <xf numFmtId="168" fontId="0" fillId="9" borderId="5" xfId="1" applyNumberFormat="1" applyFont="1" applyFill="1" applyBorder="1" applyAlignment="1">
      <alignment horizontal="right"/>
    </xf>
    <xf numFmtId="168" fontId="0" fillId="9" borderId="6" xfId="1" applyNumberFormat="1" applyFont="1" applyFill="1" applyBorder="1" applyAlignment="1">
      <alignment horizontal="right"/>
    </xf>
    <xf numFmtId="0" fontId="0" fillId="8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4" xfId="0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67687-BC9E-4390-8E47-DB3A5066CBF0}">
  <dimension ref="B2:G13"/>
  <sheetViews>
    <sheetView workbookViewId="0">
      <selection activeCell="D10" sqref="D10"/>
    </sheetView>
  </sheetViews>
  <sheetFormatPr baseColWidth="10" defaultRowHeight="14.4" x14ac:dyDescent="0.3"/>
  <cols>
    <col min="3" max="4" width="14.21875" bestFit="1" customWidth="1"/>
  </cols>
  <sheetData>
    <row r="2" spans="2:7" x14ac:dyDescent="0.3">
      <c r="D2" s="162" t="s">
        <v>0</v>
      </c>
      <c r="E2" s="162"/>
      <c r="F2" s="162"/>
      <c r="G2" s="162"/>
    </row>
    <row r="4" spans="2:7" x14ac:dyDescent="0.3">
      <c r="B4" t="s">
        <v>1</v>
      </c>
    </row>
    <row r="6" spans="2:7" x14ac:dyDescent="0.3">
      <c r="B6" s="161" t="s">
        <v>2</v>
      </c>
      <c r="C6" s="161"/>
      <c r="D6" s="8">
        <v>30000</v>
      </c>
    </row>
    <row r="7" spans="2:7" x14ac:dyDescent="0.3">
      <c r="B7" s="161" t="s">
        <v>3</v>
      </c>
      <c r="C7" s="161"/>
      <c r="D7" s="8">
        <v>3000</v>
      </c>
    </row>
    <row r="8" spans="2:7" x14ac:dyDescent="0.3">
      <c r="B8" s="161" t="s">
        <v>4</v>
      </c>
      <c r="C8" s="161"/>
      <c r="D8" s="8">
        <f>D6-D7</f>
        <v>27000</v>
      </c>
    </row>
    <row r="9" spans="2:7" x14ac:dyDescent="0.3">
      <c r="B9" s="161" t="s">
        <v>5</v>
      </c>
      <c r="C9" s="161"/>
      <c r="D9" s="5">
        <v>5</v>
      </c>
    </row>
    <row r="10" spans="2:7" x14ac:dyDescent="0.3">
      <c r="B10" s="161" t="s">
        <v>6</v>
      </c>
      <c r="C10" s="161"/>
      <c r="D10" s="4">
        <v>0.4</v>
      </c>
      <c r="E10" s="6">
        <f>D10/12</f>
        <v>3.3333333333333333E-2</v>
      </c>
    </row>
    <row r="11" spans="2:7" x14ac:dyDescent="0.3">
      <c r="D11" t="s">
        <v>7</v>
      </c>
      <c r="E11" t="s">
        <v>8</v>
      </c>
    </row>
    <row r="13" spans="2:7" x14ac:dyDescent="0.3">
      <c r="B13" t="s">
        <v>9</v>
      </c>
      <c r="C13" s="9">
        <f>D8*(1+E10*D9)</f>
        <v>31500.000000000004</v>
      </c>
    </row>
  </sheetData>
  <mergeCells count="6">
    <mergeCell ref="B10:C10"/>
    <mergeCell ref="D2:G2"/>
    <mergeCell ref="B6:C6"/>
    <mergeCell ref="B7:C7"/>
    <mergeCell ref="B8:C8"/>
    <mergeCell ref="B9:C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F509B-5EC9-4118-9175-58D86E7214D8}">
  <dimension ref="B2:F12"/>
  <sheetViews>
    <sheetView workbookViewId="0">
      <selection activeCell="C12" sqref="C12"/>
    </sheetView>
  </sheetViews>
  <sheetFormatPr baseColWidth="10" defaultRowHeight="14.4" x14ac:dyDescent="0.3"/>
  <cols>
    <col min="3" max="3" width="16.44140625" customWidth="1"/>
    <col min="4" max="4" width="20" customWidth="1"/>
  </cols>
  <sheetData>
    <row r="2" spans="2:6" x14ac:dyDescent="0.3">
      <c r="C2" s="162" t="s">
        <v>30</v>
      </c>
      <c r="D2" s="162"/>
      <c r="E2" s="162"/>
      <c r="F2" s="162"/>
    </row>
    <row r="5" spans="2:6" x14ac:dyDescent="0.3">
      <c r="B5" s="162" t="s">
        <v>31</v>
      </c>
      <c r="C5" s="162"/>
      <c r="D5" s="162"/>
    </row>
    <row r="6" spans="2:6" x14ac:dyDescent="0.3">
      <c r="B6" s="169" t="s">
        <v>32</v>
      </c>
      <c r="C6" s="169"/>
      <c r="D6" s="169"/>
    </row>
    <row r="7" spans="2:6" x14ac:dyDescent="0.3">
      <c r="C7" s="30"/>
      <c r="D7" s="31"/>
    </row>
    <row r="8" spans="2:6" x14ac:dyDescent="0.3">
      <c r="B8" s="18" t="s">
        <v>33</v>
      </c>
      <c r="C8" s="167">
        <v>150000</v>
      </c>
      <c r="D8" s="168"/>
    </row>
    <row r="9" spans="2:6" x14ac:dyDescent="0.3">
      <c r="B9" s="18" t="s">
        <v>5</v>
      </c>
      <c r="C9" s="27">
        <v>24</v>
      </c>
      <c r="D9" s="28">
        <f>C9/30</f>
        <v>0.8</v>
      </c>
    </row>
    <row r="10" spans="2:6" x14ac:dyDescent="0.3">
      <c r="B10" s="18" t="s">
        <v>6</v>
      </c>
      <c r="C10" s="29">
        <v>2.8000000000000001E-2</v>
      </c>
      <c r="D10" s="28"/>
    </row>
    <row r="11" spans="2:6" x14ac:dyDescent="0.3">
      <c r="C11" s="32"/>
      <c r="D11" s="33"/>
    </row>
    <row r="12" spans="2:6" x14ac:dyDescent="0.3">
      <c r="B12" s="17" t="s">
        <v>34</v>
      </c>
      <c r="C12" s="26">
        <f>C8*(1+D9*C10)</f>
        <v>153360</v>
      </c>
    </row>
  </sheetData>
  <mergeCells count="4">
    <mergeCell ref="C2:F2"/>
    <mergeCell ref="B5:D5"/>
    <mergeCell ref="C8:D8"/>
    <mergeCell ref="B6:D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4A35-D1DB-4AE8-B287-1D9974C9E89B}">
  <dimension ref="C2:G10"/>
  <sheetViews>
    <sheetView workbookViewId="0">
      <selection activeCell="D7" sqref="D7"/>
    </sheetView>
  </sheetViews>
  <sheetFormatPr baseColWidth="10" defaultRowHeight="14.4" x14ac:dyDescent="0.3"/>
  <cols>
    <col min="4" max="4" width="12.77734375" bestFit="1" customWidth="1"/>
  </cols>
  <sheetData>
    <row r="2" spans="3:7" x14ac:dyDescent="0.3">
      <c r="E2" s="162" t="s">
        <v>10</v>
      </c>
      <c r="F2" s="162"/>
      <c r="G2" s="162"/>
    </row>
    <row r="4" spans="3:7" x14ac:dyDescent="0.3">
      <c r="C4" s="162" t="s">
        <v>31</v>
      </c>
      <c r="D4" s="162"/>
      <c r="E4" s="162"/>
    </row>
    <row r="5" spans="3:7" x14ac:dyDescent="0.3">
      <c r="C5" s="18"/>
      <c r="D5" s="18" t="s">
        <v>35</v>
      </c>
      <c r="E5" s="18"/>
    </row>
    <row r="6" spans="3:7" x14ac:dyDescent="0.3">
      <c r="C6" s="34" t="s">
        <v>33</v>
      </c>
      <c r="D6" s="26">
        <v>255000</v>
      </c>
    </row>
    <row r="7" spans="3:7" x14ac:dyDescent="0.3">
      <c r="C7" s="34" t="s">
        <v>5</v>
      </c>
      <c r="D7">
        <v>40</v>
      </c>
      <c r="E7" s="3">
        <f>D7/30</f>
        <v>1.3333333333333333</v>
      </c>
    </row>
    <row r="8" spans="3:7" x14ac:dyDescent="0.3">
      <c r="C8" s="34" t="s">
        <v>6</v>
      </c>
      <c r="D8" s="10">
        <v>0.05</v>
      </c>
    </row>
    <row r="10" spans="3:7" x14ac:dyDescent="0.3">
      <c r="C10" s="17" t="s">
        <v>34</v>
      </c>
      <c r="D10" s="26">
        <f>D6*(1+E7*D8)</f>
        <v>272000</v>
      </c>
    </row>
  </sheetData>
  <mergeCells count="2">
    <mergeCell ref="E2:G2"/>
    <mergeCell ref="C4:E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AB50-F452-4DC4-950F-0ADD491D4470}">
  <dimension ref="B1:F14"/>
  <sheetViews>
    <sheetView workbookViewId="0">
      <selection activeCell="D14" sqref="D14"/>
    </sheetView>
  </sheetViews>
  <sheetFormatPr baseColWidth="10" defaultRowHeight="14.4" x14ac:dyDescent="0.3"/>
  <cols>
    <col min="4" max="4" width="16.33203125" bestFit="1" customWidth="1"/>
  </cols>
  <sheetData>
    <row r="1" spans="2:6" x14ac:dyDescent="0.3">
      <c r="D1" s="170" t="s">
        <v>36</v>
      </c>
      <c r="E1" s="170"/>
      <c r="F1" s="170"/>
    </row>
    <row r="3" spans="2:6" x14ac:dyDescent="0.3">
      <c r="B3" s="162" t="s">
        <v>38</v>
      </c>
      <c r="C3" s="162"/>
    </row>
    <row r="5" spans="2:6" x14ac:dyDescent="0.3">
      <c r="B5" t="s">
        <v>37</v>
      </c>
    </row>
    <row r="7" spans="2:6" x14ac:dyDescent="0.3">
      <c r="B7" s="162" t="s">
        <v>30</v>
      </c>
      <c r="C7" s="162"/>
      <c r="D7" s="162"/>
    </row>
    <row r="8" spans="2:6" x14ac:dyDescent="0.3">
      <c r="C8" s="37"/>
      <c r="D8" s="37"/>
      <c r="E8" s="37"/>
      <c r="F8" s="37"/>
    </row>
    <row r="9" spans="2:6" ht="19.8" customHeight="1" x14ac:dyDescent="0.3">
      <c r="B9" s="35" t="s">
        <v>39</v>
      </c>
      <c r="C9" s="36" t="s">
        <v>42</v>
      </c>
      <c r="D9" s="39">
        <v>0</v>
      </c>
      <c r="E9" s="37"/>
      <c r="F9" s="37"/>
    </row>
    <row r="10" spans="2:6" ht="20.399999999999999" customHeight="1" x14ac:dyDescent="0.3">
      <c r="B10" s="35" t="s">
        <v>40</v>
      </c>
      <c r="C10" s="36" t="s">
        <v>43</v>
      </c>
      <c r="D10" s="39">
        <v>30000</v>
      </c>
      <c r="E10" s="37"/>
      <c r="F10" s="37"/>
    </row>
    <row r="11" spans="2:6" ht="20.399999999999999" customHeight="1" x14ac:dyDescent="0.3">
      <c r="B11" s="35" t="s">
        <v>41</v>
      </c>
      <c r="C11" s="36" t="s">
        <v>6</v>
      </c>
      <c r="D11" s="38">
        <v>0.2</v>
      </c>
      <c r="E11" s="41">
        <f>D11/12</f>
        <v>1.6666666666666666E-2</v>
      </c>
      <c r="F11" s="37" t="s">
        <v>44</v>
      </c>
    </row>
    <row r="12" spans="2:6" x14ac:dyDescent="0.3">
      <c r="C12" s="36" t="s">
        <v>5</v>
      </c>
      <c r="D12" s="37">
        <v>18</v>
      </c>
      <c r="E12" s="42"/>
      <c r="F12" s="43"/>
    </row>
    <row r="14" spans="2:6" x14ac:dyDescent="0.3">
      <c r="C14" t="s">
        <v>42</v>
      </c>
      <c r="D14" s="40">
        <f>D10/(1+E11*D12)</f>
        <v>23076.923076923074</v>
      </c>
    </row>
  </sheetData>
  <mergeCells count="3">
    <mergeCell ref="D1:F1"/>
    <mergeCell ref="B3:C3"/>
    <mergeCell ref="B7:D7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C21C-4A15-4DA6-B829-88E578036005}">
  <dimension ref="A1:E19"/>
  <sheetViews>
    <sheetView zoomScale="130" zoomScaleNormal="130" workbookViewId="0">
      <selection activeCell="D9" sqref="D9"/>
    </sheetView>
  </sheetViews>
  <sheetFormatPr baseColWidth="10" defaultRowHeight="14.4" x14ac:dyDescent="0.3"/>
  <cols>
    <col min="4" max="4" width="15.21875" bestFit="1" customWidth="1"/>
  </cols>
  <sheetData>
    <row r="1" spans="1:5" x14ac:dyDescent="0.3">
      <c r="B1" s="37"/>
      <c r="C1" s="37"/>
      <c r="D1" s="37"/>
      <c r="E1" s="37"/>
    </row>
    <row r="2" spans="1:5" x14ac:dyDescent="0.3">
      <c r="A2" s="51"/>
      <c r="B2" s="171" t="s">
        <v>45</v>
      </c>
      <c r="C2" s="171"/>
      <c r="D2" s="171"/>
      <c r="E2" s="172"/>
    </row>
    <row r="3" spans="1:5" x14ac:dyDescent="0.3">
      <c r="A3" s="51"/>
      <c r="B3" s="18"/>
      <c r="C3" s="48"/>
      <c r="D3" s="48"/>
      <c r="E3" s="53"/>
    </row>
    <row r="4" spans="1:5" x14ac:dyDescent="0.3">
      <c r="A4" s="51"/>
      <c r="B4" s="35" t="s">
        <v>39</v>
      </c>
      <c r="C4" s="36" t="s">
        <v>42</v>
      </c>
      <c r="D4" s="39">
        <v>0</v>
      </c>
      <c r="E4" s="54"/>
    </row>
    <row r="5" spans="1:5" x14ac:dyDescent="0.3">
      <c r="A5" s="51"/>
      <c r="B5" s="35" t="s">
        <v>40</v>
      </c>
      <c r="C5" s="36" t="s">
        <v>43</v>
      </c>
      <c r="D5" s="45">
        <v>45000</v>
      </c>
      <c r="E5" s="43"/>
    </row>
    <row r="6" spans="1:5" x14ac:dyDescent="0.3">
      <c r="A6" s="51"/>
      <c r="B6" s="35" t="s">
        <v>41</v>
      </c>
      <c r="C6" s="36" t="s">
        <v>6</v>
      </c>
      <c r="D6" s="10">
        <v>0.42</v>
      </c>
      <c r="E6" s="54">
        <f>D6/12</f>
        <v>3.4999999999999996E-2</v>
      </c>
    </row>
    <row r="7" spans="1:5" x14ac:dyDescent="0.3">
      <c r="A7" s="51"/>
      <c r="C7" s="36" t="s">
        <v>5</v>
      </c>
      <c r="D7" s="44">
        <v>2</v>
      </c>
      <c r="E7" s="43"/>
    </row>
    <row r="8" spans="1:5" x14ac:dyDescent="0.3">
      <c r="A8" s="51"/>
      <c r="B8" s="18"/>
      <c r="C8" s="18"/>
      <c r="D8" s="47"/>
      <c r="E8" s="55"/>
    </row>
    <row r="9" spans="1:5" x14ac:dyDescent="0.3">
      <c r="A9" s="51"/>
      <c r="B9" s="52"/>
      <c r="C9" s="37" t="s">
        <v>42</v>
      </c>
      <c r="D9" s="160">
        <f>D5/(1+E6*D7)</f>
        <v>42056.074766355137</v>
      </c>
      <c r="E9" s="54"/>
    </row>
    <row r="11" spans="1:5" x14ac:dyDescent="0.3">
      <c r="B11" s="37"/>
      <c r="C11" s="37"/>
      <c r="D11" s="37"/>
      <c r="E11" s="37"/>
    </row>
    <row r="12" spans="1:5" x14ac:dyDescent="0.3">
      <c r="A12" s="51"/>
      <c r="B12" s="171" t="s">
        <v>46</v>
      </c>
      <c r="C12" s="171"/>
      <c r="D12" s="171"/>
      <c r="E12" s="172"/>
    </row>
    <row r="13" spans="1:5" x14ac:dyDescent="0.3">
      <c r="A13" s="51"/>
      <c r="B13" s="14"/>
      <c r="C13" s="14"/>
      <c r="D13" s="14"/>
      <c r="E13" s="56"/>
    </row>
    <row r="14" spans="1:5" x14ac:dyDescent="0.3">
      <c r="A14" s="51"/>
      <c r="B14" s="35" t="s">
        <v>39</v>
      </c>
      <c r="C14" s="36" t="s">
        <v>42</v>
      </c>
      <c r="D14" s="58"/>
      <c r="E14" s="54"/>
    </row>
    <row r="15" spans="1:5" x14ac:dyDescent="0.3">
      <c r="A15" s="51"/>
      <c r="B15" s="35" t="s">
        <v>40</v>
      </c>
      <c r="C15" s="36" t="s">
        <v>43</v>
      </c>
      <c r="D15" s="58">
        <v>2000</v>
      </c>
      <c r="E15" s="54"/>
    </row>
    <row r="16" spans="1:5" x14ac:dyDescent="0.3">
      <c r="A16" s="51"/>
      <c r="B16" s="35" t="s">
        <v>41</v>
      </c>
      <c r="C16" s="36" t="s">
        <v>6</v>
      </c>
      <c r="D16" s="50">
        <v>0.4</v>
      </c>
      <c r="E16" s="159"/>
    </row>
    <row r="17" spans="1:5" x14ac:dyDescent="0.3">
      <c r="A17" s="51"/>
      <c r="C17" s="36" t="s">
        <v>5</v>
      </c>
      <c r="D17" s="49">
        <v>12</v>
      </c>
      <c r="E17" s="54"/>
    </row>
    <row r="18" spans="1:5" x14ac:dyDescent="0.3">
      <c r="A18" s="51"/>
      <c r="B18" s="14"/>
      <c r="C18" s="14"/>
      <c r="D18" s="14"/>
      <c r="E18" s="56"/>
    </row>
    <row r="19" spans="1:5" x14ac:dyDescent="0.3">
      <c r="A19" s="51"/>
      <c r="B19" s="42"/>
      <c r="C19" s="57" t="s">
        <v>42</v>
      </c>
      <c r="D19" s="158">
        <f>D15/(1+E16*D17)</f>
        <v>2000</v>
      </c>
      <c r="E19" s="43"/>
    </row>
  </sheetData>
  <mergeCells count="2">
    <mergeCell ref="B12:E12"/>
    <mergeCell ref="B2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16E9B-2DB6-4F9B-B13E-CFEFCB4666F9}">
  <dimension ref="B1:G17"/>
  <sheetViews>
    <sheetView workbookViewId="0">
      <selection activeCell="C29" sqref="C29"/>
    </sheetView>
  </sheetViews>
  <sheetFormatPr baseColWidth="10" defaultRowHeight="14.4" x14ac:dyDescent="0.3"/>
  <cols>
    <col min="4" max="4" width="14.21875" bestFit="1" customWidth="1"/>
  </cols>
  <sheetData>
    <row r="1" spans="2:7" x14ac:dyDescent="0.3">
      <c r="D1" s="170" t="s">
        <v>47</v>
      </c>
      <c r="E1" s="170"/>
      <c r="F1" s="170"/>
      <c r="G1" s="170"/>
    </row>
    <row r="3" spans="2:7" x14ac:dyDescent="0.3">
      <c r="B3" s="14" t="s">
        <v>48</v>
      </c>
      <c r="C3">
        <v>50000</v>
      </c>
    </row>
    <row r="4" spans="2:7" x14ac:dyDescent="0.3">
      <c r="B4" s="14" t="s">
        <v>6</v>
      </c>
      <c r="C4" s="59" t="s">
        <v>49</v>
      </c>
    </row>
    <row r="5" spans="2:7" x14ac:dyDescent="0.3">
      <c r="B5" s="14" t="s">
        <v>5</v>
      </c>
      <c r="C5">
        <v>1</v>
      </c>
    </row>
    <row r="7" spans="2:7" x14ac:dyDescent="0.3">
      <c r="B7" s="46" t="s">
        <v>50</v>
      </c>
    </row>
    <row r="8" spans="2:7" x14ac:dyDescent="0.3">
      <c r="B8">
        <f>1750</f>
        <v>1750</v>
      </c>
    </row>
    <row r="10" spans="2:7" x14ac:dyDescent="0.3">
      <c r="B10" s="175" t="s">
        <v>51</v>
      </c>
      <c r="C10" s="173"/>
      <c r="D10" s="173"/>
      <c r="E10" s="173"/>
      <c r="F10" s="174"/>
    </row>
    <row r="11" spans="2:7" x14ac:dyDescent="0.3">
      <c r="B11" s="70"/>
      <c r="C11" s="71"/>
      <c r="D11" s="71"/>
      <c r="E11" s="71"/>
      <c r="F11" s="72"/>
    </row>
    <row r="12" spans="2:7" x14ac:dyDescent="0.3">
      <c r="B12" s="66" t="s">
        <v>39</v>
      </c>
      <c r="C12" s="60" t="s">
        <v>42</v>
      </c>
      <c r="D12" s="67">
        <v>50000</v>
      </c>
      <c r="E12" s="78"/>
      <c r="F12" s="65"/>
    </row>
    <row r="13" spans="2:7" x14ac:dyDescent="0.3">
      <c r="B13" s="66" t="s">
        <v>40</v>
      </c>
      <c r="C13" s="64" t="s">
        <v>43</v>
      </c>
      <c r="D13" s="62">
        <v>0</v>
      </c>
      <c r="E13" s="80">
        <v>0.42</v>
      </c>
      <c r="F13" s="81"/>
    </row>
    <row r="14" spans="2:7" x14ac:dyDescent="0.3">
      <c r="B14" s="66" t="s">
        <v>41</v>
      </c>
      <c r="C14" s="64" t="s">
        <v>6</v>
      </c>
      <c r="D14" s="61">
        <f>0.42/12</f>
        <v>3.4999999999999996E-2</v>
      </c>
      <c r="E14" s="173" t="s">
        <v>53</v>
      </c>
      <c r="F14" s="174"/>
    </row>
    <row r="15" spans="2:7" x14ac:dyDescent="0.3">
      <c r="B15" s="63"/>
      <c r="C15" s="60" t="s">
        <v>5</v>
      </c>
      <c r="D15" s="64">
        <v>1</v>
      </c>
      <c r="E15" s="60"/>
      <c r="F15" s="65"/>
    </row>
    <row r="16" spans="2:7" x14ac:dyDescent="0.3">
      <c r="B16" s="73"/>
      <c r="C16" s="74"/>
      <c r="D16" s="74"/>
      <c r="E16" s="74"/>
      <c r="F16" s="75"/>
    </row>
    <row r="17" spans="2:6" x14ac:dyDescent="0.3">
      <c r="B17" s="68"/>
      <c r="C17" s="76" t="s">
        <v>52</v>
      </c>
      <c r="D17" s="77">
        <f>D12*D14*D15</f>
        <v>1749.9999999999998</v>
      </c>
      <c r="E17" s="69"/>
      <c r="F17" s="79"/>
    </row>
  </sheetData>
  <mergeCells count="3">
    <mergeCell ref="D1:G1"/>
    <mergeCell ref="E14:F14"/>
    <mergeCell ref="B10:F10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3734-FEAB-49B6-8E14-782E9DD2D042}">
  <dimension ref="B4:F30"/>
  <sheetViews>
    <sheetView topLeftCell="A13" zoomScaleNormal="100" workbookViewId="0">
      <selection activeCell="E33" sqref="E33"/>
    </sheetView>
  </sheetViews>
  <sheetFormatPr baseColWidth="10" defaultRowHeight="14.4" x14ac:dyDescent="0.3"/>
  <cols>
    <col min="4" max="4" width="16.44140625" customWidth="1"/>
  </cols>
  <sheetData>
    <row r="4" spans="2:6" x14ac:dyDescent="0.3">
      <c r="B4" s="175" t="s">
        <v>0</v>
      </c>
      <c r="C4" s="173"/>
      <c r="D4" s="173"/>
      <c r="E4" s="173"/>
      <c r="F4" s="174"/>
    </row>
    <row r="5" spans="2:6" x14ac:dyDescent="0.3">
      <c r="B5" s="70"/>
      <c r="C5" s="71"/>
      <c r="D5" s="71"/>
      <c r="E5" s="71"/>
      <c r="F5" s="72"/>
    </row>
    <row r="6" spans="2:6" x14ac:dyDescent="0.3">
      <c r="B6" s="66" t="s">
        <v>39</v>
      </c>
      <c r="C6" s="60" t="s">
        <v>42</v>
      </c>
      <c r="D6" s="67">
        <v>75000</v>
      </c>
      <c r="E6" s="78"/>
      <c r="F6" s="65"/>
    </row>
    <row r="7" spans="2:6" x14ac:dyDescent="0.3">
      <c r="B7" s="66" t="s">
        <v>40</v>
      </c>
      <c r="C7" s="64" t="s">
        <v>43</v>
      </c>
      <c r="D7" s="62">
        <v>0</v>
      </c>
      <c r="E7" s="80"/>
      <c r="F7" s="81"/>
    </row>
    <row r="8" spans="2:6" x14ac:dyDescent="0.3">
      <c r="B8" s="66" t="s">
        <v>41</v>
      </c>
      <c r="C8" s="64" t="s">
        <v>6</v>
      </c>
      <c r="D8" s="61">
        <v>2.35E-2</v>
      </c>
      <c r="E8" s="173" t="s">
        <v>53</v>
      </c>
      <c r="F8" s="174"/>
    </row>
    <row r="9" spans="2:6" x14ac:dyDescent="0.3">
      <c r="B9" s="63"/>
      <c r="C9" s="60" t="s">
        <v>5</v>
      </c>
      <c r="D9" s="64">
        <v>1</v>
      </c>
      <c r="E9" s="60"/>
      <c r="F9" s="65"/>
    </row>
    <row r="10" spans="2:6" x14ac:dyDescent="0.3">
      <c r="B10" s="73"/>
      <c r="C10" s="74"/>
      <c r="D10" s="74"/>
      <c r="E10" s="74"/>
      <c r="F10" s="75"/>
    </row>
    <row r="11" spans="2:6" x14ac:dyDescent="0.3">
      <c r="B11" s="68"/>
      <c r="C11" s="76" t="s">
        <v>52</v>
      </c>
      <c r="D11" s="77">
        <f>D6*D8*D9</f>
        <v>1762.5</v>
      </c>
      <c r="E11" s="69"/>
      <c r="F11" s="79"/>
    </row>
    <row r="14" spans="2:6" x14ac:dyDescent="0.3">
      <c r="B14" s="175" t="s">
        <v>10</v>
      </c>
      <c r="C14" s="173"/>
      <c r="D14" s="173"/>
      <c r="E14" s="173"/>
      <c r="F14" s="174"/>
    </row>
    <row r="15" spans="2:6" x14ac:dyDescent="0.3">
      <c r="B15" s="90"/>
      <c r="C15" s="91"/>
      <c r="D15" s="91"/>
      <c r="E15" s="91"/>
      <c r="F15" s="92"/>
    </row>
    <row r="16" spans="2:6" x14ac:dyDescent="0.3">
      <c r="B16" s="66" t="s">
        <v>39</v>
      </c>
      <c r="C16" s="60" t="s">
        <v>42</v>
      </c>
      <c r="D16" s="67">
        <v>1200</v>
      </c>
      <c r="E16" s="78"/>
      <c r="F16" s="65"/>
    </row>
    <row r="17" spans="2:6" x14ac:dyDescent="0.3">
      <c r="B17" s="66" t="s">
        <v>40</v>
      </c>
      <c r="C17" s="64" t="s">
        <v>43</v>
      </c>
      <c r="D17" s="62">
        <v>0</v>
      </c>
      <c r="E17" s="80">
        <v>0.04</v>
      </c>
      <c r="F17" s="81"/>
    </row>
    <row r="18" spans="2:6" x14ac:dyDescent="0.3">
      <c r="B18" s="66" t="s">
        <v>41</v>
      </c>
      <c r="C18" s="64" t="s">
        <v>6</v>
      </c>
      <c r="D18" s="61">
        <f>E17/12</f>
        <v>3.3333333333333335E-3</v>
      </c>
      <c r="E18" s="173" t="s">
        <v>53</v>
      </c>
      <c r="F18" s="174"/>
    </row>
    <row r="19" spans="2:6" x14ac:dyDescent="0.3">
      <c r="B19" s="63"/>
      <c r="C19" s="60" t="s">
        <v>5</v>
      </c>
      <c r="D19" s="64">
        <v>1</v>
      </c>
      <c r="E19" s="60"/>
      <c r="F19" s="65"/>
    </row>
    <row r="20" spans="2:6" x14ac:dyDescent="0.3">
      <c r="B20" s="93"/>
      <c r="C20" s="94"/>
      <c r="D20" s="94"/>
      <c r="E20" s="94"/>
      <c r="F20" s="95"/>
    </row>
    <row r="21" spans="2:6" x14ac:dyDescent="0.3">
      <c r="B21" s="68"/>
      <c r="C21" s="96" t="s">
        <v>52</v>
      </c>
      <c r="D21" s="97">
        <f>D16*D18*D19</f>
        <v>4</v>
      </c>
      <c r="E21" s="69"/>
      <c r="F21" s="79"/>
    </row>
    <row r="23" spans="2:6" x14ac:dyDescent="0.3">
      <c r="B23" s="175" t="s">
        <v>11</v>
      </c>
      <c r="C23" s="173"/>
      <c r="D23" s="173"/>
      <c r="E23" s="173"/>
      <c r="F23" s="174"/>
    </row>
    <row r="24" spans="2:6" x14ac:dyDescent="0.3">
      <c r="B24" s="82"/>
      <c r="C24" s="83"/>
      <c r="D24" s="83"/>
      <c r="E24" s="83"/>
      <c r="F24" s="84"/>
    </row>
    <row r="25" spans="2:6" x14ac:dyDescent="0.3">
      <c r="B25" s="66" t="s">
        <v>39</v>
      </c>
      <c r="C25" s="60" t="s">
        <v>42</v>
      </c>
      <c r="D25" s="67">
        <v>75000</v>
      </c>
      <c r="E25" s="78"/>
      <c r="F25" s="65"/>
    </row>
    <row r="26" spans="2:6" x14ac:dyDescent="0.3">
      <c r="B26" s="66" t="s">
        <v>40</v>
      </c>
      <c r="C26" s="64" t="s">
        <v>43</v>
      </c>
      <c r="D26" s="62">
        <v>0</v>
      </c>
      <c r="E26" s="80"/>
      <c r="F26" s="81"/>
    </row>
    <row r="27" spans="2:6" x14ac:dyDescent="0.3">
      <c r="B27" s="66" t="s">
        <v>41</v>
      </c>
      <c r="C27" s="64" t="s">
        <v>6</v>
      </c>
      <c r="D27" s="61">
        <v>0.04</v>
      </c>
      <c r="E27" s="173" t="s">
        <v>53</v>
      </c>
      <c r="F27" s="174"/>
    </row>
    <row r="28" spans="2:6" x14ac:dyDescent="0.3">
      <c r="B28" s="63"/>
      <c r="C28" s="60" t="s">
        <v>5</v>
      </c>
      <c r="D28" s="64">
        <v>1</v>
      </c>
      <c r="E28" s="60"/>
      <c r="F28" s="65"/>
    </row>
    <row r="29" spans="2:6" x14ac:dyDescent="0.3">
      <c r="B29" s="85"/>
      <c r="C29" s="86"/>
      <c r="D29" s="86"/>
      <c r="E29" s="86"/>
      <c r="F29" s="87"/>
    </row>
    <row r="30" spans="2:6" x14ac:dyDescent="0.3">
      <c r="B30" s="68"/>
      <c r="C30" s="88" t="s">
        <v>52</v>
      </c>
      <c r="D30" s="89">
        <f>D25*D27*D28</f>
        <v>3000</v>
      </c>
      <c r="E30" s="69"/>
      <c r="F30" s="79"/>
    </row>
  </sheetData>
  <mergeCells count="6">
    <mergeCell ref="E27:F27"/>
    <mergeCell ref="B4:F4"/>
    <mergeCell ref="E8:F8"/>
    <mergeCell ref="B14:F14"/>
    <mergeCell ref="E18:F18"/>
    <mergeCell ref="B23:F2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56C3A-C867-4EDD-8D66-037B99A50BA2}">
  <dimension ref="B1:F24"/>
  <sheetViews>
    <sheetView workbookViewId="0">
      <selection activeCell="D18" sqref="D18"/>
    </sheetView>
  </sheetViews>
  <sheetFormatPr baseColWidth="10" defaultRowHeight="14.4" x14ac:dyDescent="0.3"/>
  <sheetData>
    <row r="1" spans="2:6" x14ac:dyDescent="0.3">
      <c r="D1" s="162" t="s">
        <v>54</v>
      </c>
      <c r="E1" s="162"/>
      <c r="F1" s="162"/>
    </row>
    <row r="2" spans="2:6" x14ac:dyDescent="0.3">
      <c r="B2" t="s">
        <v>65</v>
      </c>
    </row>
    <row r="3" spans="2:6" x14ac:dyDescent="0.3">
      <c r="B3" t="s">
        <v>55</v>
      </c>
    </row>
    <row r="4" spans="2:6" x14ac:dyDescent="0.3">
      <c r="B4" t="s">
        <v>56</v>
      </c>
    </row>
    <row r="5" spans="2:6" x14ac:dyDescent="0.3">
      <c r="B5" t="s">
        <v>57</v>
      </c>
    </row>
    <row r="6" spans="2:6" x14ac:dyDescent="0.3">
      <c r="C6" s="162" t="s">
        <v>58</v>
      </c>
      <c r="D6" s="162"/>
    </row>
    <row r="8" spans="2:6" x14ac:dyDescent="0.3">
      <c r="B8" t="s">
        <v>59</v>
      </c>
    </row>
    <row r="9" spans="2:6" x14ac:dyDescent="0.3">
      <c r="B9" t="s">
        <v>60</v>
      </c>
    </row>
    <row r="10" spans="2:6" x14ac:dyDescent="0.3">
      <c r="B10" t="s">
        <v>61</v>
      </c>
      <c r="C10" t="s">
        <v>63</v>
      </c>
    </row>
    <row r="11" spans="2:6" x14ac:dyDescent="0.3">
      <c r="B11" t="s">
        <v>62</v>
      </c>
    </row>
    <row r="12" spans="2:6" x14ac:dyDescent="0.3">
      <c r="C12" t="s">
        <v>64</v>
      </c>
    </row>
    <row r="14" spans="2:6" x14ac:dyDescent="0.3">
      <c r="B14" s="162" t="s">
        <v>66</v>
      </c>
      <c r="C14" s="162"/>
    </row>
    <row r="16" spans="2:6" x14ac:dyDescent="0.3">
      <c r="B16" t="s">
        <v>67</v>
      </c>
    </row>
    <row r="17" spans="2:2" x14ac:dyDescent="0.3">
      <c r="B17" t="s">
        <v>68</v>
      </c>
    </row>
    <row r="18" spans="2:2" x14ac:dyDescent="0.3">
      <c r="B18" t="s">
        <v>69</v>
      </c>
    </row>
    <row r="20" spans="2:2" x14ac:dyDescent="0.3">
      <c r="B20" t="s">
        <v>70</v>
      </c>
    </row>
    <row r="21" spans="2:2" x14ac:dyDescent="0.3">
      <c r="B21" t="s">
        <v>71</v>
      </c>
    </row>
    <row r="22" spans="2:2" x14ac:dyDescent="0.3">
      <c r="B22" t="s">
        <v>72</v>
      </c>
    </row>
    <row r="23" spans="2:2" x14ac:dyDescent="0.3">
      <c r="B23" t="s">
        <v>73</v>
      </c>
    </row>
    <row r="24" spans="2:2" x14ac:dyDescent="0.3">
      <c r="B24" t="s">
        <v>74</v>
      </c>
    </row>
  </sheetData>
  <mergeCells count="3">
    <mergeCell ref="D1:F1"/>
    <mergeCell ref="C6:D6"/>
    <mergeCell ref="B14:C1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8E7A-1AF5-48B1-8B69-4C70923C0C7A}">
  <dimension ref="B1:E11"/>
  <sheetViews>
    <sheetView workbookViewId="0">
      <selection activeCell="C11" sqref="C11"/>
    </sheetView>
  </sheetViews>
  <sheetFormatPr baseColWidth="10" defaultRowHeight="14.4" x14ac:dyDescent="0.3"/>
  <cols>
    <col min="2" max="2" width="16.5546875" customWidth="1"/>
    <col min="3" max="3" width="13.21875" bestFit="1" customWidth="1"/>
  </cols>
  <sheetData>
    <row r="1" spans="2:5" x14ac:dyDescent="0.3">
      <c r="C1" s="162" t="s">
        <v>75</v>
      </c>
      <c r="D1" s="162"/>
      <c r="E1" s="162"/>
    </row>
    <row r="2" spans="2:5" x14ac:dyDescent="0.3">
      <c r="C2" s="46"/>
    </row>
    <row r="3" spans="2:5" x14ac:dyDescent="0.3">
      <c r="B3" s="99" t="s">
        <v>76</v>
      </c>
      <c r="C3" s="106">
        <v>1500</v>
      </c>
      <c r="D3" s="100"/>
    </row>
    <row r="4" spans="2:5" x14ac:dyDescent="0.3">
      <c r="B4" s="101" t="s">
        <v>77</v>
      </c>
      <c r="C4" s="107">
        <v>800</v>
      </c>
      <c r="D4" s="103"/>
    </row>
    <row r="5" spans="2:5" x14ac:dyDescent="0.3">
      <c r="B5" s="101" t="s">
        <v>78</v>
      </c>
      <c r="C5" s="108">
        <f>C3-C4</f>
        <v>700</v>
      </c>
      <c r="D5" s="103"/>
    </row>
    <row r="6" spans="2:5" x14ac:dyDescent="0.3">
      <c r="B6" s="101" t="s">
        <v>5</v>
      </c>
      <c r="C6" s="102">
        <v>3</v>
      </c>
      <c r="D6" s="103">
        <f>C6/12</f>
        <v>0.25</v>
      </c>
    </row>
    <row r="7" spans="2:5" x14ac:dyDescent="0.3">
      <c r="B7" s="104" t="s">
        <v>52</v>
      </c>
      <c r="C7" s="109">
        <f>C4-C5</f>
        <v>100</v>
      </c>
      <c r="D7" s="105"/>
    </row>
    <row r="10" spans="2:5" x14ac:dyDescent="0.3">
      <c r="B10" s="110" t="s">
        <v>6</v>
      </c>
      <c r="C10" s="111">
        <f>C7/C5*4</f>
        <v>0.5714285714285714</v>
      </c>
      <c r="D10" s="1"/>
    </row>
    <row r="11" spans="2:5" x14ac:dyDescent="0.3">
      <c r="B11" s="46"/>
      <c r="C11" s="98">
        <v>4</v>
      </c>
      <c r="D11" t="s">
        <v>79</v>
      </c>
    </row>
  </sheetData>
  <mergeCells count="1">
    <mergeCell ref="C1:E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E61A-2184-48B4-ABE4-7B7E37062110}">
  <dimension ref="A1:F12"/>
  <sheetViews>
    <sheetView workbookViewId="0">
      <selection activeCell="C9" sqref="C9"/>
    </sheetView>
  </sheetViews>
  <sheetFormatPr baseColWidth="10" defaultRowHeight="14.4" x14ac:dyDescent="0.3"/>
  <cols>
    <col min="3" max="3" width="14.21875" bestFit="1" customWidth="1"/>
    <col min="4" max="4" width="15.109375" customWidth="1"/>
    <col min="5" max="5" width="14.21875" customWidth="1"/>
    <col min="6" max="6" width="14.21875" bestFit="1" customWidth="1"/>
  </cols>
  <sheetData>
    <row r="1" spans="1:6" x14ac:dyDescent="0.3">
      <c r="C1" s="162" t="s">
        <v>80</v>
      </c>
      <c r="D1" s="162"/>
      <c r="E1" s="162"/>
    </row>
    <row r="2" spans="1:6" x14ac:dyDescent="0.3">
      <c r="B2" s="123"/>
      <c r="C2" s="124"/>
      <c r="D2" s="125"/>
      <c r="E2" s="126"/>
      <c r="F2" s="127"/>
    </row>
    <row r="3" spans="1:6" x14ac:dyDescent="0.3">
      <c r="A3" s="64"/>
      <c r="B3" s="112" t="s">
        <v>76</v>
      </c>
      <c r="C3" s="121">
        <v>5000</v>
      </c>
      <c r="D3" s="128"/>
      <c r="E3" s="129"/>
      <c r="F3" s="130"/>
    </row>
    <row r="4" spans="1:6" x14ac:dyDescent="0.3">
      <c r="A4" s="64"/>
      <c r="B4" s="112" t="s">
        <v>77</v>
      </c>
      <c r="C4" s="121">
        <v>1000</v>
      </c>
      <c r="D4" s="128"/>
      <c r="E4" s="129"/>
      <c r="F4" s="131"/>
    </row>
    <row r="5" spans="1:6" x14ac:dyDescent="0.3">
      <c r="A5" s="64"/>
      <c r="B5" s="112" t="s">
        <v>78</v>
      </c>
      <c r="C5" s="121">
        <f>C3-C4</f>
        <v>4000</v>
      </c>
      <c r="D5" s="132"/>
      <c r="E5" s="133"/>
      <c r="F5" s="134"/>
    </row>
    <row r="6" spans="1:6" x14ac:dyDescent="0.3">
      <c r="A6" s="64"/>
      <c r="B6" s="116" t="s">
        <v>5</v>
      </c>
      <c r="C6" s="117">
        <v>12</v>
      </c>
      <c r="D6" s="118">
        <f>C6/12</f>
        <v>1</v>
      </c>
      <c r="E6" s="119" t="s">
        <v>4</v>
      </c>
      <c r="F6" s="122">
        <f>C3+C4</f>
        <v>6000</v>
      </c>
    </row>
    <row r="7" spans="1:6" x14ac:dyDescent="0.3">
      <c r="A7" s="64"/>
      <c r="B7" s="138" t="s">
        <v>52</v>
      </c>
      <c r="C7" s="139">
        <f>F6-C5</f>
        <v>2000</v>
      </c>
      <c r="D7" s="135"/>
      <c r="E7" s="136"/>
      <c r="F7" s="137"/>
    </row>
    <row r="8" spans="1:6" x14ac:dyDescent="0.3">
      <c r="B8" s="64"/>
      <c r="D8" t="s">
        <v>83</v>
      </c>
    </row>
    <row r="9" spans="1:6" x14ac:dyDescent="0.3">
      <c r="B9" s="113" t="s">
        <v>6</v>
      </c>
      <c r="C9" s="120">
        <f>C7/C5*C10</f>
        <v>0.5</v>
      </c>
      <c r="D9" s="140">
        <f>C9*C5*D6</f>
        <v>2000</v>
      </c>
    </row>
    <row r="10" spans="1:6" x14ac:dyDescent="0.3">
      <c r="B10" s="17"/>
      <c r="C10" s="141">
        <f>12/12</f>
        <v>1</v>
      </c>
      <c r="D10" s="17"/>
    </row>
    <row r="12" spans="1:6" x14ac:dyDescent="0.3">
      <c r="C12" s="114" t="s">
        <v>81</v>
      </c>
      <c r="E12" t="s">
        <v>82</v>
      </c>
    </row>
  </sheetData>
  <mergeCells count="1">
    <mergeCell ref="C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CD87-7D1A-4FD0-A1AA-BC91A8175430}">
  <dimension ref="B1:F23"/>
  <sheetViews>
    <sheetView workbookViewId="0">
      <selection activeCell="D7" sqref="D7"/>
    </sheetView>
  </sheetViews>
  <sheetFormatPr baseColWidth="10" defaultRowHeight="14.4" x14ac:dyDescent="0.3"/>
  <sheetData>
    <row r="1" spans="2:6" x14ac:dyDescent="0.3">
      <c r="C1" s="175" t="s">
        <v>84</v>
      </c>
      <c r="D1" s="173"/>
      <c r="E1" s="174"/>
    </row>
    <row r="2" spans="2:6" x14ac:dyDescent="0.3">
      <c r="C2" s="63"/>
      <c r="D2" s="64"/>
      <c r="E2" s="65"/>
    </row>
    <row r="3" spans="2:6" x14ac:dyDescent="0.3">
      <c r="C3" s="143" t="s">
        <v>39</v>
      </c>
      <c r="D3" s="142" t="s">
        <v>42</v>
      </c>
      <c r="E3" s="144">
        <v>1</v>
      </c>
    </row>
    <row r="4" spans="2:6" x14ac:dyDescent="0.3">
      <c r="C4" s="143" t="s">
        <v>40</v>
      </c>
      <c r="D4" s="115" t="s">
        <v>43</v>
      </c>
      <c r="E4" s="145">
        <v>2</v>
      </c>
    </row>
    <row r="5" spans="2:6" x14ac:dyDescent="0.3">
      <c r="C5" s="143" t="s">
        <v>41</v>
      </c>
      <c r="D5" s="142" t="s">
        <v>6</v>
      </c>
      <c r="E5" s="146">
        <v>0.1</v>
      </c>
    </row>
    <row r="6" spans="2:6" x14ac:dyDescent="0.3">
      <c r="C6" s="68"/>
      <c r="D6" s="69"/>
      <c r="E6" s="147"/>
    </row>
    <row r="7" spans="2:6" x14ac:dyDescent="0.3">
      <c r="B7" s="65"/>
      <c r="C7" s="148" t="s">
        <v>85</v>
      </c>
      <c r="D7" s="157">
        <f>((E4/E3)-1)/E5</f>
        <v>10</v>
      </c>
      <c r="E7" s="149">
        <f>(D7-10)*365</f>
        <v>0</v>
      </c>
      <c r="F7" t="s">
        <v>86</v>
      </c>
    </row>
    <row r="10" spans="2:6" x14ac:dyDescent="0.3">
      <c r="D10" s="46"/>
    </row>
    <row r="15" spans="2:6" x14ac:dyDescent="0.3">
      <c r="C15" s="162" t="s">
        <v>30</v>
      </c>
      <c r="D15" s="162"/>
      <c r="E15" s="162"/>
    </row>
    <row r="17" spans="3:5" x14ac:dyDescent="0.3">
      <c r="C17" s="175" t="s">
        <v>84</v>
      </c>
      <c r="D17" s="173"/>
      <c r="E17" s="174"/>
    </row>
    <row r="18" spans="3:5" x14ac:dyDescent="0.3">
      <c r="C18" s="63"/>
      <c r="E18" s="65"/>
    </row>
    <row r="19" spans="3:5" x14ac:dyDescent="0.3">
      <c r="C19" s="150" t="s">
        <v>39</v>
      </c>
      <c r="D19" s="151" t="s">
        <v>42</v>
      </c>
      <c r="E19" s="152">
        <v>1</v>
      </c>
    </row>
    <row r="20" spans="3:5" x14ac:dyDescent="0.3">
      <c r="C20" s="150" t="s">
        <v>40</v>
      </c>
      <c r="D20" s="98" t="s">
        <v>43</v>
      </c>
      <c r="E20" s="153">
        <v>3</v>
      </c>
    </row>
    <row r="21" spans="3:5" x14ac:dyDescent="0.3">
      <c r="C21" s="150" t="s">
        <v>41</v>
      </c>
      <c r="D21" s="151" t="s">
        <v>6</v>
      </c>
      <c r="E21" s="154">
        <v>0.5</v>
      </c>
    </row>
    <row r="22" spans="3:5" x14ac:dyDescent="0.3">
      <c r="C22" s="68"/>
      <c r="D22" s="69"/>
      <c r="E22" s="147"/>
    </row>
    <row r="23" spans="3:5" x14ac:dyDescent="0.3">
      <c r="C23" s="148" t="s">
        <v>85</v>
      </c>
      <c r="D23" s="155">
        <f>((E20/E19)-1)/E21</f>
        <v>4</v>
      </c>
      <c r="E23" s="156">
        <f>(D23-3)*365</f>
        <v>365</v>
      </c>
    </row>
  </sheetData>
  <mergeCells count="3">
    <mergeCell ref="C1:E1"/>
    <mergeCell ref="C15:E15"/>
    <mergeCell ref="C17:E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9333-E348-4488-98CD-BF04137A6D4D}">
  <dimension ref="B2:F11"/>
  <sheetViews>
    <sheetView workbookViewId="0">
      <selection activeCell="E8" sqref="E8"/>
    </sheetView>
  </sheetViews>
  <sheetFormatPr baseColWidth="10" defaultRowHeight="14.4" x14ac:dyDescent="0.3"/>
  <cols>
    <col min="3" max="4" width="14.21875" bestFit="1" customWidth="1"/>
  </cols>
  <sheetData>
    <row r="2" spans="2:6" x14ac:dyDescent="0.3">
      <c r="D2" s="162" t="s">
        <v>10</v>
      </c>
      <c r="E2" s="162"/>
      <c r="F2" s="162"/>
    </row>
    <row r="4" spans="2:6" x14ac:dyDescent="0.3">
      <c r="B4" s="161" t="s">
        <v>2</v>
      </c>
      <c r="C4" s="161"/>
      <c r="D4" s="11">
        <v>40000</v>
      </c>
      <c r="E4" s="1">
        <v>0.15</v>
      </c>
    </row>
    <row r="5" spans="2:6" x14ac:dyDescent="0.3">
      <c r="B5" s="161" t="s">
        <v>3</v>
      </c>
      <c r="C5" s="161"/>
      <c r="D5" s="11">
        <f>D4*E4</f>
        <v>6000</v>
      </c>
    </row>
    <row r="6" spans="2:6" x14ac:dyDescent="0.3">
      <c r="B6" s="161" t="s">
        <v>4</v>
      </c>
      <c r="C6" s="161"/>
      <c r="D6" s="11">
        <f>D4-D5</f>
        <v>34000</v>
      </c>
    </row>
    <row r="7" spans="2:6" x14ac:dyDescent="0.3">
      <c r="B7" s="161" t="s">
        <v>5</v>
      </c>
      <c r="C7" s="161"/>
      <c r="D7" s="12">
        <v>6</v>
      </c>
    </row>
    <row r="8" spans="2:6" x14ac:dyDescent="0.3">
      <c r="B8" s="161" t="s">
        <v>6</v>
      </c>
      <c r="C8" s="161"/>
      <c r="D8" s="1">
        <v>0.3</v>
      </c>
      <c r="E8" s="2">
        <f>D8/12</f>
        <v>2.4999999999999998E-2</v>
      </c>
    </row>
    <row r="11" spans="2:6" x14ac:dyDescent="0.3">
      <c r="B11" t="s">
        <v>9</v>
      </c>
      <c r="C11" s="13">
        <f>D6*(1+D7*E8)</f>
        <v>39100</v>
      </c>
    </row>
  </sheetData>
  <mergeCells count="6">
    <mergeCell ref="B8:C8"/>
    <mergeCell ref="D2:F2"/>
    <mergeCell ref="B4:C4"/>
    <mergeCell ref="B5:C5"/>
    <mergeCell ref="B6:C6"/>
    <mergeCell ref="B7:C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3147-6641-4B56-9254-1B3A3154A549}">
  <dimension ref="B1:F2"/>
  <sheetViews>
    <sheetView tabSelected="1" workbookViewId="0">
      <selection activeCell="B1" sqref="B1:F3"/>
    </sheetView>
  </sheetViews>
  <sheetFormatPr baseColWidth="10" defaultRowHeight="14.4" x14ac:dyDescent="0.3"/>
  <sheetData>
    <row r="1" spans="2:6" ht="31.2" x14ac:dyDescent="0.7">
      <c r="D1" s="176" t="s">
        <v>87</v>
      </c>
      <c r="E1" s="176"/>
      <c r="F1" s="176"/>
    </row>
    <row r="2" spans="2:6" x14ac:dyDescent="0.3">
      <c r="B2" t="s">
        <v>88</v>
      </c>
    </row>
  </sheetData>
  <mergeCells count="1">
    <mergeCell ref="D1:F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A509-4D71-4F75-BC46-35D589E1F7A6}">
  <dimension ref="C1:F9"/>
  <sheetViews>
    <sheetView workbookViewId="0">
      <selection activeCell="D9" sqref="D9"/>
    </sheetView>
  </sheetViews>
  <sheetFormatPr baseColWidth="10" defaultRowHeight="14.4" x14ac:dyDescent="0.3"/>
  <cols>
    <col min="4" max="5" width="14.21875" bestFit="1" customWidth="1"/>
  </cols>
  <sheetData>
    <row r="1" spans="3:6" x14ac:dyDescent="0.3">
      <c r="D1" s="162" t="s">
        <v>11</v>
      </c>
      <c r="E1" s="162"/>
      <c r="F1" s="162"/>
    </row>
    <row r="3" spans="3:6" x14ac:dyDescent="0.3">
      <c r="C3" s="161" t="s">
        <v>2</v>
      </c>
      <c r="D3" s="161"/>
      <c r="E3" s="11">
        <v>81400</v>
      </c>
    </row>
    <row r="4" spans="3:6" x14ac:dyDescent="0.3">
      <c r="C4" s="161" t="s">
        <v>3</v>
      </c>
      <c r="D4" s="161"/>
      <c r="E4" s="11">
        <v>0</v>
      </c>
    </row>
    <row r="5" spans="3:6" x14ac:dyDescent="0.3">
      <c r="C5" s="161" t="s">
        <v>4</v>
      </c>
      <c r="D5" s="161"/>
      <c r="E5" s="11">
        <v>81400</v>
      </c>
    </row>
    <row r="6" spans="3:6" x14ac:dyDescent="0.3">
      <c r="C6" s="161" t="s">
        <v>5</v>
      </c>
      <c r="D6" s="161"/>
      <c r="E6" s="12">
        <v>8</v>
      </c>
    </row>
    <row r="7" spans="3:6" x14ac:dyDescent="0.3">
      <c r="C7" s="161" t="s">
        <v>6</v>
      </c>
      <c r="D7" s="161"/>
      <c r="E7" s="10">
        <v>0.3</v>
      </c>
      <c r="F7" s="3">
        <f>E7/12</f>
        <v>2.4999999999999998E-2</v>
      </c>
    </row>
    <row r="9" spans="3:6" x14ac:dyDescent="0.3">
      <c r="C9" t="s">
        <v>9</v>
      </c>
      <c r="D9" s="13">
        <f>E5*(1+E6*F7)</f>
        <v>97680</v>
      </c>
    </row>
  </sheetData>
  <mergeCells count="6">
    <mergeCell ref="C7:D7"/>
    <mergeCell ref="D1:F1"/>
    <mergeCell ref="C3:D3"/>
    <mergeCell ref="C4:D4"/>
    <mergeCell ref="C5:D5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134A-4633-40B9-85DF-0AF597CB8878}">
  <dimension ref="B1:E9"/>
  <sheetViews>
    <sheetView workbookViewId="0">
      <selection activeCell="E11" sqref="E11"/>
    </sheetView>
  </sheetViews>
  <sheetFormatPr baseColWidth="10" defaultRowHeight="14.4" x14ac:dyDescent="0.3"/>
  <cols>
    <col min="3" max="4" width="14.21875" bestFit="1" customWidth="1"/>
  </cols>
  <sheetData>
    <row r="1" spans="2:5" x14ac:dyDescent="0.3">
      <c r="C1" s="162" t="s">
        <v>12</v>
      </c>
      <c r="D1" s="162"/>
      <c r="E1" s="162"/>
    </row>
    <row r="3" spans="2:5" x14ac:dyDescent="0.3">
      <c r="B3" s="161" t="s">
        <v>2</v>
      </c>
      <c r="C3" s="161"/>
      <c r="D3" s="7">
        <v>70000</v>
      </c>
    </row>
    <row r="4" spans="2:5" x14ac:dyDescent="0.3">
      <c r="B4" s="161" t="s">
        <v>3</v>
      </c>
      <c r="C4" s="161"/>
      <c r="D4" s="7">
        <v>0</v>
      </c>
    </row>
    <row r="5" spans="2:5" x14ac:dyDescent="0.3">
      <c r="B5" s="161" t="s">
        <v>4</v>
      </c>
      <c r="C5" s="161"/>
      <c r="D5" s="7">
        <v>70000</v>
      </c>
    </row>
    <row r="6" spans="2:5" x14ac:dyDescent="0.3">
      <c r="B6" s="161" t="s">
        <v>5</v>
      </c>
      <c r="C6" s="161"/>
      <c r="D6">
        <v>7</v>
      </c>
    </row>
    <row r="7" spans="2:5" x14ac:dyDescent="0.3">
      <c r="B7" s="161" t="s">
        <v>6</v>
      </c>
      <c r="C7" s="161"/>
      <c r="D7" s="10">
        <v>0.45</v>
      </c>
      <c r="E7" s="3">
        <f>D7/12</f>
        <v>3.7499999999999999E-2</v>
      </c>
    </row>
    <row r="9" spans="2:5" x14ac:dyDescent="0.3">
      <c r="B9" t="s">
        <v>9</v>
      </c>
      <c r="C9" s="13">
        <f>D5*(1+D6*E7)</f>
        <v>88375</v>
      </c>
    </row>
  </sheetData>
  <mergeCells count="6">
    <mergeCell ref="B7:C7"/>
    <mergeCell ref="C1:E1"/>
    <mergeCell ref="B3:C3"/>
    <mergeCell ref="B4:C4"/>
    <mergeCell ref="B5:C5"/>
    <mergeCell ref="B6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6E72-A193-435C-A2BB-F6F5148E4065}">
  <dimension ref="B1:F7"/>
  <sheetViews>
    <sheetView workbookViewId="0">
      <selection activeCell="D5" sqref="D5"/>
    </sheetView>
  </sheetViews>
  <sheetFormatPr baseColWidth="10" defaultRowHeight="14.4" x14ac:dyDescent="0.3"/>
  <cols>
    <col min="3" max="4" width="15.21875" bestFit="1" customWidth="1"/>
  </cols>
  <sheetData>
    <row r="1" spans="2:6" x14ac:dyDescent="0.3">
      <c r="D1" s="162" t="s">
        <v>13</v>
      </c>
      <c r="E1" s="162"/>
      <c r="F1" s="162"/>
    </row>
    <row r="2" spans="2:6" x14ac:dyDescent="0.3">
      <c r="B2" s="164" t="s">
        <v>15</v>
      </c>
      <c r="C2" s="164"/>
    </row>
    <row r="3" spans="2:6" x14ac:dyDescent="0.3">
      <c r="B3" s="163" t="s">
        <v>16</v>
      </c>
      <c r="C3" s="163"/>
      <c r="D3" s="11">
        <v>130000</v>
      </c>
    </row>
    <row r="4" spans="2:6" x14ac:dyDescent="0.3">
      <c r="B4" s="163" t="s">
        <v>5</v>
      </c>
      <c r="C4" s="163"/>
      <c r="D4" s="12">
        <v>15</v>
      </c>
    </row>
    <row r="5" spans="2:6" x14ac:dyDescent="0.3">
      <c r="B5" s="163" t="s">
        <v>6</v>
      </c>
      <c r="C5" s="163"/>
      <c r="D5" s="10">
        <v>0.5</v>
      </c>
      <c r="E5" s="3">
        <f>D5/12</f>
        <v>4.1666666666666664E-2</v>
      </c>
    </row>
    <row r="7" spans="2:6" x14ac:dyDescent="0.3">
      <c r="B7" s="14" t="s">
        <v>9</v>
      </c>
      <c r="C7" s="15">
        <f>D3*(1+D4*E5)</f>
        <v>211250</v>
      </c>
    </row>
  </sheetData>
  <mergeCells count="5">
    <mergeCell ref="B5:C5"/>
    <mergeCell ref="B2:C2"/>
    <mergeCell ref="D1:F1"/>
    <mergeCell ref="B3:C3"/>
    <mergeCell ref="B4:C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E107-804D-40A3-9C9C-A40158E13DE4}">
  <dimension ref="C1:F9"/>
  <sheetViews>
    <sheetView workbookViewId="0">
      <selection activeCell="D9" sqref="D9"/>
    </sheetView>
  </sheetViews>
  <sheetFormatPr baseColWidth="10" defaultRowHeight="14.4" x14ac:dyDescent="0.3"/>
  <cols>
    <col min="4" max="5" width="15.21875" bestFit="1" customWidth="1"/>
  </cols>
  <sheetData>
    <row r="1" spans="3:6" x14ac:dyDescent="0.3">
      <c r="D1" s="162" t="s">
        <v>14</v>
      </c>
      <c r="E1" s="162"/>
      <c r="F1" s="162"/>
    </row>
    <row r="3" spans="3:6" x14ac:dyDescent="0.3">
      <c r="C3" s="164" t="s">
        <v>15</v>
      </c>
      <c r="D3" s="164"/>
    </row>
    <row r="4" spans="3:6" x14ac:dyDescent="0.3">
      <c r="C4" s="163" t="s">
        <v>16</v>
      </c>
      <c r="D4" s="163"/>
      <c r="E4" s="11">
        <v>125000</v>
      </c>
    </row>
    <row r="5" spans="3:6" x14ac:dyDescent="0.3">
      <c r="C5" s="163" t="s">
        <v>5</v>
      </c>
      <c r="D5" s="163"/>
      <c r="E5">
        <v>6</v>
      </c>
    </row>
    <row r="6" spans="3:6" x14ac:dyDescent="0.3">
      <c r="C6" s="163" t="s">
        <v>6</v>
      </c>
      <c r="D6" s="163"/>
      <c r="E6" s="10">
        <v>0.45</v>
      </c>
      <c r="F6" s="2">
        <f>E6/12</f>
        <v>3.7499999999999999E-2</v>
      </c>
    </row>
    <row r="7" spans="3:6" x14ac:dyDescent="0.3">
      <c r="C7" s="165"/>
      <c r="D7" s="165"/>
    </row>
    <row r="8" spans="3:6" x14ac:dyDescent="0.3">
      <c r="C8" s="165"/>
      <c r="D8" s="165"/>
    </row>
    <row r="9" spans="3:6" x14ac:dyDescent="0.3">
      <c r="C9" s="14" t="s">
        <v>9</v>
      </c>
      <c r="D9" s="15">
        <f>E4*(1+E5*F6)</f>
        <v>153125</v>
      </c>
    </row>
  </sheetData>
  <mergeCells count="7">
    <mergeCell ref="C8:D8"/>
    <mergeCell ref="C3:D3"/>
    <mergeCell ref="D1:F1"/>
    <mergeCell ref="C4:D4"/>
    <mergeCell ref="C5:D5"/>
    <mergeCell ref="C6:D6"/>
    <mergeCell ref="C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045D-39F5-4300-924D-8255F39664A9}">
  <dimension ref="A1:H19"/>
  <sheetViews>
    <sheetView workbookViewId="0">
      <selection activeCell="B8" sqref="B8:C8"/>
    </sheetView>
  </sheetViews>
  <sheetFormatPr baseColWidth="10" defaultRowHeight="14.4" x14ac:dyDescent="0.3"/>
  <cols>
    <col min="3" max="3" width="15.21875" bestFit="1" customWidth="1"/>
    <col min="4" max="4" width="12.77734375" bestFit="1" customWidth="1"/>
  </cols>
  <sheetData>
    <row r="1" spans="1:8" x14ac:dyDescent="0.3">
      <c r="A1" s="17"/>
      <c r="D1" s="162" t="s">
        <v>17</v>
      </c>
      <c r="E1" s="162"/>
      <c r="F1" s="162"/>
      <c r="G1" s="17"/>
      <c r="H1" s="17"/>
    </row>
    <row r="2" spans="1:8" x14ac:dyDescent="0.3">
      <c r="A2" s="17"/>
      <c r="G2" s="17"/>
      <c r="H2" s="17"/>
    </row>
    <row r="3" spans="1:8" x14ac:dyDescent="0.3">
      <c r="A3" s="17"/>
      <c r="B3" s="166" t="s">
        <v>15</v>
      </c>
      <c r="C3" s="166"/>
      <c r="G3" s="17"/>
      <c r="H3" s="17"/>
    </row>
    <row r="4" spans="1:8" x14ac:dyDescent="0.3">
      <c r="A4" s="17"/>
      <c r="B4" s="161" t="s">
        <v>16</v>
      </c>
      <c r="C4" s="161"/>
      <c r="D4" s="16">
        <v>150000</v>
      </c>
      <c r="G4" s="17"/>
      <c r="H4" s="17"/>
    </row>
    <row r="5" spans="1:8" x14ac:dyDescent="0.3">
      <c r="A5" s="17"/>
      <c r="B5" s="161" t="s">
        <v>5</v>
      </c>
      <c r="C5" s="161"/>
      <c r="D5">
        <v>18</v>
      </c>
      <c r="G5" s="17"/>
      <c r="H5" s="17"/>
    </row>
    <row r="6" spans="1:8" x14ac:dyDescent="0.3">
      <c r="A6" s="17"/>
      <c r="B6" s="161" t="s">
        <v>6</v>
      </c>
      <c r="C6" s="161"/>
      <c r="D6" s="1">
        <v>0.06</v>
      </c>
      <c r="E6" s="2">
        <f>D6/12</f>
        <v>5.0000000000000001E-3</v>
      </c>
      <c r="G6" s="17"/>
      <c r="H6" s="17"/>
    </row>
    <row r="7" spans="1:8" x14ac:dyDescent="0.3">
      <c r="A7" s="17"/>
      <c r="G7" s="17"/>
      <c r="H7" s="17"/>
    </row>
    <row r="8" spans="1:8" x14ac:dyDescent="0.3">
      <c r="A8" s="17"/>
      <c r="B8" s="18" t="s">
        <v>9</v>
      </c>
      <c r="C8" s="19">
        <f>D4*(1+D5*E6)</f>
        <v>163500</v>
      </c>
      <c r="G8" s="17"/>
      <c r="H8" s="17"/>
    </row>
    <row r="9" spans="1:8" x14ac:dyDescent="0.3">
      <c r="A9" s="17"/>
      <c r="G9" s="17"/>
      <c r="H9" s="17"/>
    </row>
    <row r="10" spans="1:8" x14ac:dyDescent="0.3">
      <c r="A10" s="17"/>
      <c r="G10" s="17"/>
      <c r="H10" s="17"/>
    </row>
    <row r="11" spans="1:8" x14ac:dyDescent="0.3">
      <c r="A11" s="17"/>
      <c r="G11" s="17"/>
      <c r="H11" s="17"/>
    </row>
    <row r="12" spans="1:8" x14ac:dyDescent="0.3">
      <c r="A12" s="17"/>
      <c r="G12" s="17"/>
      <c r="H12" s="17"/>
    </row>
    <row r="13" spans="1:8" x14ac:dyDescent="0.3">
      <c r="A13" s="17"/>
      <c r="G13" s="17"/>
      <c r="H13" s="17"/>
    </row>
    <row r="14" spans="1:8" x14ac:dyDescent="0.3">
      <c r="A14" s="17"/>
      <c r="G14" s="17"/>
      <c r="H14" s="17"/>
    </row>
    <row r="15" spans="1:8" x14ac:dyDescent="0.3">
      <c r="A15" s="17"/>
      <c r="G15" s="17"/>
      <c r="H15" s="17"/>
    </row>
    <row r="16" spans="1:8" x14ac:dyDescent="0.3">
      <c r="A16" s="17"/>
      <c r="G16" s="17"/>
      <c r="H16" s="17"/>
    </row>
    <row r="17" spans="1:8" x14ac:dyDescent="0.3">
      <c r="A17" s="17"/>
      <c r="G17" s="17"/>
      <c r="H17" s="17"/>
    </row>
    <row r="18" spans="1:8" x14ac:dyDescent="0.3">
      <c r="A18" s="17"/>
      <c r="B18" s="17"/>
      <c r="C18" s="17"/>
      <c r="D18" s="17"/>
      <c r="E18" s="17"/>
      <c r="F18" s="17"/>
      <c r="G18" s="17"/>
      <c r="H18" s="17"/>
    </row>
    <row r="19" spans="1:8" x14ac:dyDescent="0.3">
      <c r="A19" s="17"/>
      <c r="B19" s="17"/>
      <c r="C19" s="17"/>
      <c r="D19" s="17"/>
      <c r="E19" s="17"/>
      <c r="F19" s="17"/>
      <c r="G19" s="17"/>
      <c r="H19" s="17"/>
    </row>
  </sheetData>
  <mergeCells count="5">
    <mergeCell ref="D1:F1"/>
    <mergeCell ref="B3:C3"/>
    <mergeCell ref="B4:C4"/>
    <mergeCell ref="B5:C5"/>
    <mergeCell ref="B6:C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7FD0-73C3-4195-8946-7BCBA767EB11}">
  <dimension ref="A1:H17"/>
  <sheetViews>
    <sheetView workbookViewId="0">
      <selection activeCell="E6" sqref="E6"/>
    </sheetView>
  </sheetViews>
  <sheetFormatPr baseColWidth="10" defaultRowHeight="14.4" x14ac:dyDescent="0.3"/>
  <cols>
    <col min="3" max="4" width="11.77734375" bestFit="1" customWidth="1"/>
  </cols>
  <sheetData>
    <row r="1" spans="1:8" x14ac:dyDescent="0.3">
      <c r="A1" s="17"/>
      <c r="D1" s="162" t="s">
        <v>18</v>
      </c>
      <c r="E1" s="162"/>
      <c r="F1" s="162"/>
      <c r="G1" s="17"/>
      <c r="H1" s="17"/>
    </row>
    <row r="2" spans="1:8" x14ac:dyDescent="0.3">
      <c r="A2" s="17"/>
      <c r="G2" s="17"/>
      <c r="H2" s="17"/>
    </row>
    <row r="3" spans="1:8" x14ac:dyDescent="0.3">
      <c r="A3" s="17"/>
      <c r="B3" s="166" t="s">
        <v>15</v>
      </c>
      <c r="C3" s="166"/>
      <c r="D3" s="25"/>
      <c r="E3" s="20"/>
      <c r="G3" s="17"/>
      <c r="H3" s="17"/>
    </row>
    <row r="4" spans="1:8" x14ac:dyDescent="0.3">
      <c r="A4" s="17"/>
      <c r="B4" s="161" t="s">
        <v>16</v>
      </c>
      <c r="C4" s="161"/>
      <c r="D4" s="21">
        <v>50000</v>
      </c>
      <c r="E4" s="20"/>
      <c r="G4" s="17"/>
      <c r="H4" s="17"/>
    </row>
    <row r="5" spans="1:8" x14ac:dyDescent="0.3">
      <c r="A5" s="17"/>
      <c r="B5" s="161" t="s">
        <v>5</v>
      </c>
      <c r="C5" s="161"/>
      <c r="D5" s="22">
        <v>9</v>
      </c>
      <c r="E5" s="22"/>
      <c r="G5" s="17"/>
      <c r="H5" s="17"/>
    </row>
    <row r="6" spans="1:8" x14ac:dyDescent="0.3">
      <c r="A6" s="17"/>
      <c r="B6" s="161" t="s">
        <v>6</v>
      </c>
      <c r="C6" s="161"/>
      <c r="D6" s="23">
        <v>0.05</v>
      </c>
      <c r="E6" s="24">
        <f>D6/12</f>
        <v>4.1666666666666666E-3</v>
      </c>
      <c r="G6" s="17"/>
      <c r="H6" s="17"/>
    </row>
    <row r="7" spans="1:8" x14ac:dyDescent="0.3">
      <c r="A7" s="17"/>
      <c r="G7" s="17"/>
      <c r="H7" s="17"/>
    </row>
    <row r="8" spans="1:8" x14ac:dyDescent="0.3">
      <c r="A8" s="17"/>
      <c r="B8" s="18" t="s">
        <v>9</v>
      </c>
      <c r="C8" s="19">
        <f>D4*(1+D5*E6)</f>
        <v>51875.000000000007</v>
      </c>
      <c r="G8" s="17"/>
      <c r="H8" s="17"/>
    </row>
    <row r="9" spans="1:8" x14ac:dyDescent="0.3">
      <c r="A9" s="17"/>
      <c r="G9" s="17"/>
      <c r="H9" s="17"/>
    </row>
    <row r="10" spans="1:8" x14ac:dyDescent="0.3">
      <c r="A10" s="17"/>
      <c r="G10" s="17"/>
      <c r="H10" s="17"/>
    </row>
    <row r="11" spans="1:8" x14ac:dyDescent="0.3">
      <c r="A11" s="17"/>
      <c r="G11" s="17"/>
      <c r="H11" s="17"/>
    </row>
    <row r="12" spans="1:8" x14ac:dyDescent="0.3">
      <c r="A12" s="17"/>
      <c r="G12" s="17"/>
      <c r="H12" s="17"/>
    </row>
    <row r="13" spans="1:8" x14ac:dyDescent="0.3">
      <c r="A13" s="17"/>
      <c r="G13" s="17"/>
      <c r="H13" s="17"/>
    </row>
    <row r="14" spans="1:8" x14ac:dyDescent="0.3">
      <c r="A14" s="17"/>
      <c r="G14" s="17"/>
      <c r="H14" s="17"/>
    </row>
    <row r="15" spans="1:8" x14ac:dyDescent="0.3">
      <c r="A15" s="17"/>
      <c r="G15" s="17"/>
      <c r="H15" s="17"/>
    </row>
    <row r="16" spans="1:8" x14ac:dyDescent="0.3">
      <c r="A16" s="17"/>
      <c r="B16" s="17"/>
      <c r="C16" s="17"/>
      <c r="D16" s="17"/>
      <c r="E16" s="17"/>
      <c r="F16" s="17"/>
      <c r="G16" s="17"/>
      <c r="H16" s="17"/>
    </row>
    <row r="17" spans="1:8" x14ac:dyDescent="0.3">
      <c r="A17" s="17"/>
      <c r="B17" s="17"/>
      <c r="C17" s="17"/>
      <c r="D17" s="17"/>
      <c r="E17" s="17"/>
      <c r="F17" s="17"/>
      <c r="G17" s="17"/>
      <c r="H17" s="17"/>
    </row>
  </sheetData>
  <mergeCells count="5">
    <mergeCell ref="D1:F1"/>
    <mergeCell ref="B3:C3"/>
    <mergeCell ref="B4:C4"/>
    <mergeCell ref="B5:C5"/>
    <mergeCell ref="B6:C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6E981-02DC-4547-83D5-16703F0C6A23}">
  <dimension ref="B2:B15"/>
  <sheetViews>
    <sheetView workbookViewId="0">
      <selection activeCell="D20" sqref="D20"/>
    </sheetView>
  </sheetViews>
  <sheetFormatPr baseColWidth="10" defaultRowHeight="14.4" x14ac:dyDescent="0.3"/>
  <sheetData>
    <row r="2" spans="2:2" x14ac:dyDescent="0.3">
      <c r="B2" t="s">
        <v>19</v>
      </c>
    </row>
    <row r="4" spans="2:2" x14ac:dyDescent="0.3">
      <c r="B4" t="s">
        <v>20</v>
      </c>
    </row>
    <row r="5" spans="2:2" x14ac:dyDescent="0.3">
      <c r="B5" t="s">
        <v>21</v>
      </c>
    </row>
    <row r="6" spans="2:2" x14ac:dyDescent="0.3">
      <c r="B6" t="s">
        <v>22</v>
      </c>
    </row>
    <row r="7" spans="2:2" x14ac:dyDescent="0.3">
      <c r="B7" t="s">
        <v>23</v>
      </c>
    </row>
    <row r="9" spans="2:2" x14ac:dyDescent="0.3">
      <c r="B9" t="s">
        <v>24</v>
      </c>
    </row>
    <row r="10" spans="2:2" x14ac:dyDescent="0.3">
      <c r="B10" t="s">
        <v>25</v>
      </c>
    </row>
    <row r="12" spans="2:2" x14ac:dyDescent="0.3">
      <c r="B12" t="s">
        <v>26</v>
      </c>
    </row>
    <row r="13" spans="2:2" x14ac:dyDescent="0.3">
      <c r="B13" t="s">
        <v>27</v>
      </c>
    </row>
    <row r="14" spans="2:2" x14ac:dyDescent="0.3">
      <c r="B14" t="s">
        <v>28</v>
      </c>
    </row>
    <row r="15" spans="2:2" x14ac:dyDescent="0.3">
      <c r="B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Hoja1</vt:lpstr>
      <vt:lpstr>Hoja2</vt:lpstr>
      <vt:lpstr>Hoja3</vt:lpstr>
      <vt:lpstr>Hoja4</vt:lpstr>
      <vt:lpstr>Monto (vf) ejemplo 1</vt:lpstr>
      <vt:lpstr>Monto (vf) ejemplo 2</vt:lpstr>
      <vt:lpstr>Monto VF</vt:lpstr>
      <vt:lpstr>Monto vf 2</vt:lpstr>
      <vt:lpstr>Fraccion de timpo</vt:lpstr>
      <vt:lpstr>EJERCICIO 1</vt:lpstr>
      <vt:lpstr>Ejercicio 2</vt:lpstr>
      <vt:lpstr>VALOR ACTUAL PRESENTE</vt:lpstr>
      <vt:lpstr>Hoja5</vt:lpstr>
      <vt:lpstr>INTERES</vt:lpstr>
      <vt:lpstr>Ejercicio 1 (Interes)</vt:lpstr>
      <vt:lpstr>Tasas y tipos de intereses</vt:lpstr>
      <vt:lpstr>Ejercicio 1 (Tasasytipo)</vt:lpstr>
      <vt:lpstr>ejercicio (Tasaytipo)</vt:lpstr>
      <vt:lpstr>Plazo o tiempo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2022-09-26T17:13:42Z</dcterms:created>
  <dcterms:modified xsi:type="dcterms:W3CDTF">2022-10-17T17:16:47Z</dcterms:modified>
</cp:coreProperties>
</file>