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rodrigo.garcia\Desktop\"/>
    </mc:Choice>
  </mc:AlternateContent>
  <xr:revisionPtr revIDLastSave="0" documentId="13_ncr:1_{C62A86B5-4018-4D6E-A5E9-352D4A4DB0BC}" xr6:coauthVersionLast="47" xr6:coauthVersionMax="47" xr10:uidLastSave="{00000000-0000-0000-0000-000000000000}"/>
  <bookViews>
    <workbookView xWindow="-120" yWindow="-120" windowWidth="29040" windowHeight="15840" tabRatio="820" activeTab="7" xr2:uid="{00000000-000D-0000-FFFF-FFFF00000000}"/>
  </bookViews>
  <sheets>
    <sheet name="1.Balance G. R.Final" sheetId="61" r:id="rId1"/>
    <sheet name="2. Estado Resultados R.Final" sheetId="62" r:id="rId2"/>
    <sheet name="3. Notas EF R.Final" sheetId="63" r:id="rId3"/>
    <sheet name="4.Préstamos R.Final" sheetId="64" r:id="rId4"/>
    <sheet name="EERR Cons x UN" sheetId="75" r:id="rId5"/>
    <sheet name="EERR Consolidado" sheetId="76" r:id="rId6"/>
    <sheet name="Resumen de Resultados" sheetId="77" r:id="rId7"/>
    <sheet name="APP's" sheetId="78" r:id="rId8"/>
    <sheet name="DB" sheetId="7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 hidden="1">'[1]HOJA COSTOS'!#REF!</definedName>
    <definedName name="__123Graph_D" hidden="1">'[1]HOJA COSTOS'!#REF!</definedName>
    <definedName name="_1__123Graph_ACHART_10" hidden="1">[2]Administración!#REF!</definedName>
    <definedName name="_Fill" hidden="1">'[3]AA-2-1-2'!#REF!</definedName>
    <definedName name="_fklasjflsa" hidden="1">[2]Administración!#REF!</definedName>
    <definedName name="_Key1" hidden="1">'[4]#¡REF'!$C$2:$C$152</definedName>
    <definedName name="_Key2" hidden="1">#REF!</definedName>
    <definedName name="_Order1" hidden="1">255</definedName>
    <definedName name="_Order2" hidden="1">0</definedName>
    <definedName name="_Parse_In" hidden="1">'[1]HOJA COSTOS'!#REF!</definedName>
    <definedName name="_Parse_Out" hidden="1">#REF!</definedName>
    <definedName name="_Regression_Int" hidden="1">1</definedName>
    <definedName name="_Sort" hidden="1">'[4]#¡REF'!$B$2:$C$153</definedName>
    <definedName name="_XO1">[5]!BotDiagOK</definedName>
    <definedName name="aa" hidden="1">[2]Administración!#REF!</definedName>
    <definedName name="aas" hidden="1">[2]Administración!#REF!</definedName>
    <definedName name="aass" hidden="1">'[6]AA-2-1-2'!#REF!</definedName>
    <definedName name="ACABADOSCIELOS">'[7]Costo&amp;Oferta'!$N$429</definedName>
    <definedName name="ACABADOSCIELOSfinal">'[7]Costo&amp;Oferta'!$N$428</definedName>
    <definedName name="ACABADOSCIELOSinicial">'[7]Costo&amp;Oferta'!$N$419</definedName>
    <definedName name="ACABADOSCUBIERTA">'[7]Costo&amp;Oferta'!$N$443</definedName>
    <definedName name="ACABADOSCUBIERTASfinal">'[7]Costo&amp;Oferta'!$N$442</definedName>
    <definedName name="ACABADOSCUBIERTASinicial">'[7]Costo&amp;Oferta'!$N$433</definedName>
    <definedName name="ACABADOSPAREDES">'[7]Costo&amp;Oferta'!$N$415</definedName>
    <definedName name="ACABADOSPAREDESfinal">'[7]Costo&amp;Oferta'!$N$414</definedName>
    <definedName name="ACABADOSPAREDESinicial">'[7]Costo&amp;Oferta'!$N$405</definedName>
    <definedName name="ACABADOSPISOS">'[7]Costo&amp;Oferta'!$N$401</definedName>
    <definedName name="ACABADOSPISOSfinal">'[7]Costo&amp;Oferta'!$N$400</definedName>
    <definedName name="ACABADOSPISOSinicial">'[7]Costo&amp;Oferta'!$N$391</definedName>
    <definedName name="AccessDatabase" hidden="1">"N:\Deptdata\To_logistics\Recombin\Fill Plan files\LOT DETAIL.mdb"</definedName>
    <definedName name="activos" hidden="1">'[6]AA-2-1-2'!#REF!</definedName>
    <definedName name="AGUACALIENTE">'[7]Costo&amp;Oferta'!$N$532</definedName>
    <definedName name="AGUAFRIA">'[7]Costo&amp;Oferta'!$N$499</definedName>
    <definedName name="AGUAFRIAfinal">'[7]Costo&amp;Oferta'!$N$498</definedName>
    <definedName name="AGUAFRIAinicial">'[7]Costo&amp;Oferta'!$N$447</definedName>
    <definedName name="AGUASNEGRAS">'[7]Costo&amp;Oferta'!$N$586</definedName>
    <definedName name="AGUASNEGRASfinal">'[7]Costo&amp;Oferta'!$N$585</definedName>
    <definedName name="AGUASNEGRASinicial">'[7]Costo&amp;Oferta'!$N$534</definedName>
    <definedName name="AGUASPLUVIALES">'[7]Costo&amp;Oferta'!$N$640</definedName>
    <definedName name="AGUASPLUVIALESfinal">'[7]Costo&amp;Oferta'!$N$639</definedName>
    <definedName name="AGUASPLUVIALESinicial">'[7]Costo&amp;Oferta'!$N$588</definedName>
    <definedName name="alicia" hidden="1">[8]Administración!#REF!</definedName>
    <definedName name="_xlnm.Print_Area" localSheetId="4">#REF!</definedName>
    <definedName name="_xlnm.Print_Area">#REF!</definedName>
    <definedName name="AREACONSTRUCCION">#REF!</definedName>
    <definedName name="AREATOTALCONSTRUCCION">'[7]Costo&amp;Oferta'!$J$978</definedName>
    <definedName name="ARTEFACTOSYACCESORIOSSANITARIOS">'[7]Costo&amp;Oferta'!$N$834</definedName>
    <definedName name="ARTEFACTOSYACCESORIOSSANITARIOSfinal">'[7]Costo&amp;Oferta'!$N$833</definedName>
    <definedName name="ARTEFACTOSYACCESORIOSSANITARIOSinicial">'[7]Costo&amp;Oferta'!$N$812</definedName>
    <definedName name="AS2DocOpenMode" hidden="1">"AS2DocumentEdit"</definedName>
    <definedName name="AS2ReportLS" hidden="1">1</definedName>
    <definedName name="AS2SyncStepLS" hidden="1">0</definedName>
    <definedName name="AS2TickmarkLS" hidden="1">#REF!</definedName>
    <definedName name="AS2VersionLS" hidden="1">300</definedName>
    <definedName name="asdfa">[5]!BotDiagCancel</definedName>
    <definedName name="_xlnm.Database">#REF!</definedName>
    <definedName name="bb" hidden="1">[2]Administración!#REF!</definedName>
    <definedName name="BG_Del" hidden="1">15</definedName>
    <definedName name="BG_Ins" hidden="1">4</definedName>
    <definedName name="BG_Mod" hidden="1">6</definedName>
    <definedName name="BOÇ">[5]!BotDiagCancel</definedName>
    <definedName name="BotDiagCancel">[5]!BotDiagCancel</definedName>
    <definedName name="BotDiagCancel_10">"[1]!botdiagcancel"</definedName>
    <definedName name="BotDiagCancel_11">"[1]!botdiagcancel"</definedName>
    <definedName name="BotDiagCancel_13">"[1]!botdiagcancel"</definedName>
    <definedName name="BotDiagCancel_14">"[1]!botdiagcancel"</definedName>
    <definedName name="BotDiagCancel_15">"[1]!botdiagcancel"</definedName>
    <definedName name="BotDiagCancel_20">"[1]!botdiagcancel"</definedName>
    <definedName name="BotDiagCancel_21">"[1]!botdiagcancel"</definedName>
    <definedName name="BotDiagCancel_22">"[1]!botdiagcancel"</definedName>
    <definedName name="BotDiagCancel_23">"[1]!botdiagcancel"</definedName>
    <definedName name="BotDiagCancel_24">"[1]!botdiagcancel"</definedName>
    <definedName name="BotDiagCancel_25">"[1]!botdiagcancel"</definedName>
    <definedName name="BotDiagCancel_26">"[1]!botdiagcancel"</definedName>
    <definedName name="BotDiagCancel_27">"[1]!botdiagcancel"</definedName>
    <definedName name="BotDiagCancel_28">"[1]!botdiagcancel"</definedName>
    <definedName name="BotDiagCancel_29">"[1]!botdiagcancel"</definedName>
    <definedName name="BotDiagCancel_3_1">"[1]!botdiagcancel"</definedName>
    <definedName name="BotDiagCancel_31">"[1]!botdiagcancel"</definedName>
    <definedName name="BotDiagCancel_32">"[1]!botdiagcancel"</definedName>
    <definedName name="BotDiagCancel_36">"[1]!botdiagcancel"</definedName>
    <definedName name="BotDiagCancel_37">"[1]!botdiagcancel"</definedName>
    <definedName name="BotDiagCancel_38">"[1]!botdiagcancel"</definedName>
    <definedName name="BotDiagCancel_39">"[1]!botdiagcancel"</definedName>
    <definedName name="BotDiagCancel_4_1">"[1]!botdiagcancel"</definedName>
    <definedName name="BotDiagCancel_40">"[1]!botdiagcancel"</definedName>
    <definedName name="BotDiagCancel_41">"[1]!botdiagcancel"</definedName>
    <definedName name="BotDiagCancel_42">"[1]!botdiagcancel"</definedName>
    <definedName name="BotDiagCancel_43">"[1]!botdiagcancel"</definedName>
    <definedName name="BotDiagCancel_44">"[1]!botdiagcancel"</definedName>
    <definedName name="BotDiagCancel_45">"[1]!botdiagcancel"</definedName>
    <definedName name="BotDiagCancel_46">"[1]!botdiagcancel"</definedName>
    <definedName name="BotDiagCancel_47">"[1]!botdiagcancel"</definedName>
    <definedName name="BotDiagCancel_48">"[1]!botdiagcancel"</definedName>
    <definedName name="BotDiagCancel_49">"[1]!botdiagcancel"</definedName>
    <definedName name="BotDiagCancel_5_1">"[1]!botdiagcancel"</definedName>
    <definedName name="BotDiagCancel_50">"[1]!botdiagcancel"</definedName>
    <definedName name="BotDiagCancel_51">"[1]!botdiagcancel"</definedName>
    <definedName name="BotDiagCancel_52">"[1]!botdiagcancel"</definedName>
    <definedName name="BotDiagCancel_6_1">"[1]!botdiagcancel"</definedName>
    <definedName name="BotDiagCancel_7_1">"[1]!botdiagcancel"</definedName>
    <definedName name="BotDiagCancel_8_1">"[1]!botdiagcancel"</definedName>
    <definedName name="BotDiagCancel_9">"[1]!botdiagcancel"</definedName>
    <definedName name="BotDiagOK">[5]!BotDiagOK</definedName>
    <definedName name="BotDiagOK_10">"[1]!botdiagok"</definedName>
    <definedName name="BotDiagOK_11">"[1]!botdiagok"</definedName>
    <definedName name="BotDiagOK_13">"[1]!botdiagok"</definedName>
    <definedName name="BotDiagOK_14">"[1]!botdiagok"</definedName>
    <definedName name="BotDiagOK_15">"[1]!botdiagok"</definedName>
    <definedName name="BotDiagOK_20">"[1]!botdiagok"</definedName>
    <definedName name="BotDiagOK_21">"[1]!botdiagok"</definedName>
    <definedName name="BotDiagOK_22">"[1]!botdiagok"</definedName>
    <definedName name="BotDiagOK_23">"[1]!botdiagok"</definedName>
    <definedName name="BotDiagOK_24">"[1]!botdiagok"</definedName>
    <definedName name="BotDiagOK_25">"[1]!botdiagok"</definedName>
    <definedName name="BotDiagOK_26">"[1]!botdiagok"</definedName>
    <definedName name="BotDiagOK_27">"[1]!botdiagok"</definedName>
    <definedName name="BotDiagOK_28">"[1]!botdiagok"</definedName>
    <definedName name="BotDiagOK_29">"[1]!botdiagok"</definedName>
    <definedName name="BotDiagOK_3_1">"[1]!botdiagok"</definedName>
    <definedName name="BotDiagOK_31">"[1]!botdiagok"</definedName>
    <definedName name="BotDiagOK_32">"[1]!botdiagok"</definedName>
    <definedName name="BotDiagOK_36">"[1]!botdiagok"</definedName>
    <definedName name="BotDiagOK_37">"[1]!botdiagok"</definedName>
    <definedName name="BotDiagOK_38">"[1]!botdiagok"</definedName>
    <definedName name="BotDiagOK_39">"[1]!botdiagok"</definedName>
    <definedName name="BotDiagOK_4_1">"[1]!botdiagok"</definedName>
    <definedName name="BotDiagOK_40">"[1]!botdiagok"</definedName>
    <definedName name="BotDiagOK_41">"[1]!botdiagok"</definedName>
    <definedName name="BotDiagOK_42">"[1]!botdiagok"</definedName>
    <definedName name="BotDiagOK_43">"[1]!botdiagok"</definedName>
    <definedName name="BotDiagOK_44">"[1]!botdiagok"</definedName>
    <definedName name="BotDiagOK_45">"[1]!botdiagok"</definedName>
    <definedName name="BotDiagOK_46">"[1]!botdiagok"</definedName>
    <definedName name="BotDiagOK_47">"[1]!botdiagok"</definedName>
    <definedName name="BotDiagOK_48">"[1]!botdiagok"</definedName>
    <definedName name="BotDiagOK_49">"[1]!botdiagok"</definedName>
    <definedName name="BotDiagOK_5_1">"[1]!botdiagok"</definedName>
    <definedName name="BotDiagOK_50">"[1]!botdiagok"</definedName>
    <definedName name="BotDiagOK_51">"[1]!botdiagok"</definedName>
    <definedName name="BotDiagOK_52">"[1]!botdiagok"</definedName>
    <definedName name="BotDiagOK_6_1">"[1]!botdiagok"</definedName>
    <definedName name="BotDiagOK_7_1">"[1]!botdiagok"</definedName>
    <definedName name="BotDiagOK_8_1">"[1]!botdiagok"</definedName>
    <definedName name="BotDiagOK_9">"[1]!botdiagok"</definedName>
    <definedName name="BuiltIn_Print_Titles___0___0___0">NA()</definedName>
    <definedName name="Calc.dep">IF(AND('[9]Estado de Resultado'!A$2&gt;=INDEX('[9]Plan de Inversion'!$G$15:$G$50,'[9]Estado de Resultado'!$B1),'[9]Estado de Resultado'!$H1=1),1,IF(AND('[9]Estado de Resultado'!A$2&gt;=INDEX('[9]Plan de Inversion'!$H$15:$H$50,'[9]Estado de Resultado'!$B1)+1),1,0))</definedName>
    <definedName name="CARPINTERIA">'[7]Costo&amp;Oferta'!$N$848</definedName>
    <definedName name="CARPINTERIAfinal">'[7]Costo&amp;Oferta'!$N$847</definedName>
    <definedName name="CARPINTERIAinicial">'[7]Costo&amp;Oferta'!$N$838</definedName>
    <definedName name="cc" hidden="1">#REF!</definedName>
    <definedName name="CentrodeCosto">[9]Inicio!$B$26</definedName>
    <definedName name="CIMIENTOSCONTENCION">'[7]Costo&amp;Oferta'!$N$187</definedName>
    <definedName name="CIMIENTOSCONTENCIONfinal">'[7]Costo&amp;Oferta'!$N$186</definedName>
    <definedName name="CIMIENTOSCONTENCIONinicio">'[7]Costo&amp;Oferta'!$N$182</definedName>
    <definedName name="CIMIENTOSCORRIDOS">'[7]Costo&amp;Oferta'!$N$327</definedName>
    <definedName name="CIMIENTOSCORRIDOSfinal">'[7]Costo&amp;Oferta'!$N$326</definedName>
    <definedName name="CIMIENTOSCORRIDOSinicial">'[7]Costo&amp;Oferta'!$N$322</definedName>
    <definedName name="CO">#REF!</definedName>
    <definedName name="Codigo">'[9]Plan de Inversion'!$A$15:$A$50</definedName>
    <definedName name="COLUMNAS">'[7]Costo&amp;Oferta'!$N$364</definedName>
    <definedName name="COLUMNASfinal">'[7]Costo&amp;Oferta'!$N$363</definedName>
    <definedName name="COLUMNASinicial">'[7]Costo&amp;Oferta'!$N$354</definedName>
    <definedName name="COMBUSTIBLESYLUBRICANTES">#REF!</definedName>
    <definedName name="COMPLEMENTOSVARIOS">'[7]Costo&amp;Oferta'!$N$876</definedName>
    <definedName name="COMPLEMENTOSVARIOSfinal">'[7]Costo&amp;Oferta'!$N$875</definedName>
    <definedName name="COMPLEMENTOSVARIOSinicial">'[7]Costo&amp;Oferta'!$N$866</definedName>
    <definedName name="CONTRAINCENDIO">'[7]Costo&amp;Oferta'!$N$748</definedName>
    <definedName name="CONTRAINCENDIOfinal">'[7]Costo&amp;Oferta'!$N$747</definedName>
    <definedName name="CONTRAINCENDIOinicial">'[7]Costo&amp;Oferta'!$N$696</definedName>
    <definedName name="Costo_de_Pro_Vta_1_1">NA()</definedName>
    <definedName name="Costo_de_Pro_Vta_10_1">NA()</definedName>
    <definedName name="Costo_de_Pro_Vta_11">NA()</definedName>
    <definedName name="Costo_de_Pro_Vta_13">NA()</definedName>
    <definedName name="Costo_de_Pro_Vta_14">NA()</definedName>
    <definedName name="Costo_de_Pro_Vta_15">NA()</definedName>
    <definedName name="Costo_de_Pro_Vta_16">NA()</definedName>
    <definedName name="Costo_de_Pro_Vta_17">NA()</definedName>
    <definedName name="Costo_de_Pro_Vta_18">NA()</definedName>
    <definedName name="Costo_de_Pro_Vta_19">NA()</definedName>
    <definedName name="Costo_de_Pro_Vta_2_1">NA()</definedName>
    <definedName name="Costo_de_Pro_Vta_20">NA()</definedName>
    <definedName name="Costo_de_Pro_Vta_21">NA()</definedName>
    <definedName name="Costo_de_Pro_Vta_22">NA()</definedName>
    <definedName name="Costo_de_Pro_Vta_23">NA()</definedName>
    <definedName name="Costo_de_Pro_Vta_24">NA()</definedName>
    <definedName name="Costo_de_Pro_Vta_25">NA()</definedName>
    <definedName name="Costo_de_Pro_Vta_26">NA()</definedName>
    <definedName name="Costo_de_Pro_Vta_27">NA()</definedName>
    <definedName name="Costo_de_Pro_Vta_28">NA()</definedName>
    <definedName name="Costo_de_Pro_Vta_29">NA()</definedName>
    <definedName name="Costo_de_Pro_Vta_3_1">NA()</definedName>
    <definedName name="Costo_de_Pro_Vta_31">NA()</definedName>
    <definedName name="Costo_de_Pro_Vta_32">NA()</definedName>
    <definedName name="Costo_de_Pro_Vta_36">NA()</definedName>
    <definedName name="Costo_de_Pro_Vta_37">NA()</definedName>
    <definedName name="Costo_de_Pro_Vta_38">NA()</definedName>
    <definedName name="Costo_de_Pro_Vta_39">NA()</definedName>
    <definedName name="Costo_de_Pro_Vta_4_1">NA()</definedName>
    <definedName name="Costo_de_Pro_Vta_40">NA()</definedName>
    <definedName name="Costo_de_Pro_Vta_41">NA()</definedName>
    <definedName name="Costo_de_Pro_Vta_42">NA()</definedName>
    <definedName name="Costo_de_Pro_Vta_43">NA()</definedName>
    <definedName name="Costo_de_Pro_Vta_44">NA()</definedName>
    <definedName name="Costo_de_Pro_Vta_45">NA()</definedName>
    <definedName name="Costo_de_Pro_Vta_46">NA()</definedName>
    <definedName name="Costo_de_Pro_Vta_47">NA()</definedName>
    <definedName name="Costo_de_Pro_Vta_48">NA()</definedName>
    <definedName name="Costo_de_Pro_Vta_49">NA()</definedName>
    <definedName name="Costo_de_Pro_Vta_5_1">NA()</definedName>
    <definedName name="Costo_de_Pro_Vta_50">NA()</definedName>
    <definedName name="Costo_de_Pro_Vta_51">NA()</definedName>
    <definedName name="Costo_de_Pro_Vta_52">NA()</definedName>
    <definedName name="Costo_de_Pro_Vta_6_1">NA()</definedName>
    <definedName name="Costo_de_Pro_Vta_7_1">NA()</definedName>
    <definedName name="Costo_de_Pro_Vta_8_1">NA()</definedName>
    <definedName name="Costo_de_Pro_Vta_9_1">NA()</definedName>
    <definedName name="COSTOTOTALDELPROYECTO">#REF!</definedName>
    <definedName name="csCalc.dep">IF(AND('[9]Costo de Servicio'!$H1=2,'[9]Costo de Servicio'!A$2&gt;=INDEX('[9]Plan de Inversion'!$G$15:$G$50,'[9]Costo de Servicio'!$B1)),1,IF(AND('[9]Costo de Servicio'!$H1=1,'[9]Costo de Servicio'!A$2&gt;=INDEX('[9]Plan de Inversion'!$H$15:$H$50,'[9]Costo de Servicio'!$B1) ),1,0 ))</definedName>
    <definedName name="CU">#REF!</definedName>
    <definedName name="cuadrículadedías">días+semanas*7</definedName>
    <definedName name="DA">[5]!BotDiagOK</definedName>
    <definedName name="dafdsa" hidden="1">'[10]AA-2-1-2'!#REF!</definedName>
    <definedName name="ddd" hidden="1">#REF!</definedName>
    <definedName name="dddddd">[11]Ingresos!$A$1:$IV$59</definedName>
    <definedName name="dddddddddddd" hidden="1">#REF!</definedName>
    <definedName name="DFDFDFDFDFF" hidden="1">#REF!</definedName>
    <definedName name="Día_de_pago">DATE(YEAR([0]!Inicio_prestamo),MONTH([0]!Inicio_prestamo)+Payment_Number,DAY([0]!Inicio_prestamo))</definedName>
    <definedName name="días">{0,1,2,3,4,5,6}</definedName>
    <definedName name="díasdelasemana">{"Lunes","Martes","Miércoles","Jueves","Viernes","Sábado","Domingo"}</definedName>
    <definedName name="díasdelasemana_invertidos">{"Domingo","Sábado","Viernes","Jueves","Miércoles","Martes","Lunes"}</definedName>
    <definedName name="Diferencia" hidden="1">{"'Estado de ResultadosM'!$D$3:$AS$22"}</definedName>
    <definedName name="DOLAR">#REF!</definedName>
    <definedName name="dra" hidden="1">'[12]AA-2-1-2'!#REF!</definedName>
    <definedName name="ds" hidden="1">'[6]AA-2-1-2'!#REF!</definedName>
    <definedName name="eee" hidden="1">'[6]AA-2-1-2'!#REF!</definedName>
    <definedName name="ESTRUCTURA">'[7]Costo&amp;Oferta'!$N$317</definedName>
    <definedName name="ESTRUCTURAMETALICA">'[7]Costo&amp;Oferta'!$N$302</definedName>
    <definedName name="ESTRUCTURAMETALICAfinal">'[7]Costo&amp;Oferta'!$N$301</definedName>
    <definedName name="ESTRUCTURAMETALICAinicial">'[7]Costo&amp;Oferta'!$N$287</definedName>
    <definedName name="ESTRUCTURASCOMPLEMENTARIAS">'[7]Costo&amp;Oferta'!$N$315</definedName>
    <definedName name="ESTRUCTURASCOMPLEMENTARIASfinal">'[7]Costo&amp;Oferta'!$N$314</definedName>
    <definedName name="ESTRUCTURASCOMPLEMENTARIASinicial">'[7]Costo&amp;Oferta'!$N$305</definedName>
    <definedName name="EtiquetaFondosRestantes">#REF!</definedName>
    <definedName name="EtiquetaFondosUsados">#REF!</definedName>
    <definedName name="Excel_BuiltIn__FilterDatabase_16">"$#REF!.$B$62:$N$171"</definedName>
    <definedName name="Excel_BuiltIn__FilterDatabase_2">#REF!</definedName>
    <definedName name="Excel_BuiltIn_Print_Area_1">#REF!</definedName>
    <definedName name="Excel_BuiltIn_Print_Area_1_1_1">#REF!</definedName>
    <definedName name="Excel_BuiltIn_Print_Area_15">"$#REF!.$B$1:$I$4"</definedName>
    <definedName name="Excel_BuiltIn_Print_Area_23">"$#REF!.$A$1:$I$26"</definedName>
    <definedName name="Excel_BuiltIn_Print_Area_37_1_1">0</definedName>
    <definedName name="Excel_BuiltIn_Print_Area_37_1_1_1">0</definedName>
    <definedName name="Excel_BuiltIn_Print_Area_37_1_2">0</definedName>
    <definedName name="Excel_BuiltIn_Print_Area_37_1_2_1">0</definedName>
    <definedName name="Excel_BuiltIn_Print_Area_37_1_3">0</definedName>
    <definedName name="Excel_BuiltIn_Print_Area_37_1_3_1">0</definedName>
    <definedName name="Excel_BuiltIn_Print_Area_37_1_4">0</definedName>
    <definedName name="Excel_BuiltIn_Print_Area_37_1_4_1">0</definedName>
    <definedName name="Excel_BuiltIn_Print_Area_37_1_5">0</definedName>
    <definedName name="Excel_BuiltIn_Print_Area_37_1_5_1">0</definedName>
    <definedName name="Excel_BuiltIn_Print_Area_37_1_6">0</definedName>
    <definedName name="Excel_BuiltIn_Print_Area_37_1_6_1">0</definedName>
    <definedName name="Excel_BuiltIn_Print_Area_37_1_7">0</definedName>
    <definedName name="Excel_BuiltIn_Print_Area_37_1_7_1">0</definedName>
    <definedName name="Excel_BuiltIn_Print_Area_37_1_8">0</definedName>
    <definedName name="Excel_BuiltIn_Print_Area_37_1_9">0</definedName>
    <definedName name="Excel_BuiltIn_Print_Area_9">"$'CTAS BANCO'.$#REF!$#REF!:$#REF!$#REF!"</definedName>
    <definedName name="ExemptionAmount">2750</definedName>
    <definedName name="FACTOR">#REF!</definedName>
    <definedName name="FACTOR1">'[7]Costo&amp;Oferta'!$V$9</definedName>
    <definedName name="FACTOR2">'[7]Costo&amp;Oferta'!$V$8</definedName>
    <definedName name="FACTOR3">'[7]Costo&amp;Oferta'!$V$7</definedName>
    <definedName name="FACTOR4">'[7]Costo&amp;Oferta'!$V$6</definedName>
    <definedName name="FACTOR5">'[7]Costo&amp;Oferta'!$V$5</definedName>
    <definedName name="FACTOR6">'[7]Costo&amp;Oferta'!$V$4</definedName>
    <definedName name="FACTOR7">'[7]Costo&amp;Oferta'!$V$3</definedName>
    <definedName name="fffffffffff" hidden="1">'[13]AA-2-1-2'!#REF!</definedName>
    <definedName name="FIANZAS">#REF!</definedName>
    <definedName name="FIL" hidden="1">'[14]AA-2-1-2'!#REF!</definedName>
    <definedName name="FondosAcumulados">#REF!</definedName>
    <definedName name="FondosRestantes">INDEX(#REF!,ROWS(#REF!),1)</definedName>
    <definedName name="FondosUsados">#REF!</definedName>
    <definedName name="g">#REF!</definedName>
    <definedName name="GEN_BotonIngresoCancel">[15]!GEN_BotonIngresoCancel</definedName>
    <definedName name="GEN_BotonIngresoCancel_10">"[6]!gen_botoningresocancel"</definedName>
    <definedName name="GEN_BotonIngresoCancel_11">"[6]!gen_botoningresocancel"</definedName>
    <definedName name="GEN_BotonIngresoCancel_13">"[6]!gen_botoningresocancel"</definedName>
    <definedName name="GEN_BotonIngresoCancel_14">"[6]!gen_botoningresocancel"</definedName>
    <definedName name="GEN_BotonIngresoCancel_15">"[6]!gen_botoningresocancel"</definedName>
    <definedName name="GEN_BotonIngresoCancel_20">"[6]!gen_botoningresocancel"</definedName>
    <definedName name="GEN_BotonIngresoCancel_21">"[6]!gen_botoningresocancel"</definedName>
    <definedName name="GEN_BotonIngresoCancel_22">"[6]!gen_botoningresocancel"</definedName>
    <definedName name="GEN_BotonIngresoCancel_23">"[6]!gen_botoningresocancel"</definedName>
    <definedName name="GEN_BotonIngresoCancel_24">"[6]!gen_botoningresocancel"</definedName>
    <definedName name="GEN_BotonIngresoCancel_25">"[6]!gen_botoningresocancel"</definedName>
    <definedName name="GEN_BotonIngresoCancel_26">"[6]!gen_botoningresocancel"</definedName>
    <definedName name="GEN_BotonIngresoCancel_27">"[6]!gen_botoningresocancel"</definedName>
    <definedName name="GEN_BotonIngresoCancel_28">"[6]!gen_botoningresocancel"</definedName>
    <definedName name="GEN_BotonIngresoCancel_29">"[6]!gen_botoningresocancel"</definedName>
    <definedName name="GEN_BotonIngresoCancel_3_1">"[6]!gen_botoningresocancel"</definedName>
    <definedName name="GEN_BotonIngresoCancel_31">"[6]!gen_botoningresocancel"</definedName>
    <definedName name="GEN_BotonIngresoCancel_32">"[6]!gen_botoningresocancel"</definedName>
    <definedName name="GEN_BotonIngresoCancel_36">"[6]!gen_botoningresocancel"</definedName>
    <definedName name="GEN_BotonIngresoCancel_37">"[6]!gen_botoningresocancel"</definedName>
    <definedName name="GEN_BotonIngresoCancel_38">"[6]!gen_botoningresocancel"</definedName>
    <definedName name="GEN_BotonIngresoCancel_39">"[6]!gen_botoningresocancel"</definedName>
    <definedName name="GEN_BotonIngresoCancel_4_1">"[6]!gen_botoningresocancel"</definedName>
    <definedName name="GEN_BotonIngresoCancel_40">"[6]!gen_botoningresocancel"</definedName>
    <definedName name="GEN_BotonIngresoCancel_41">"[6]!gen_botoningresocancel"</definedName>
    <definedName name="GEN_BotonIngresoCancel_42">"[6]!gen_botoningresocancel"</definedName>
    <definedName name="GEN_BotonIngresoCancel_43">"[6]!gen_botoningresocancel"</definedName>
    <definedName name="GEN_BotonIngresoCancel_44">"[6]!gen_botoningresocancel"</definedName>
    <definedName name="GEN_BotonIngresoCancel_45">"[6]!gen_botoningresocancel"</definedName>
    <definedName name="GEN_BotonIngresoCancel_46">"[6]!gen_botoningresocancel"</definedName>
    <definedName name="GEN_BotonIngresoCancel_47">"[6]!gen_botoningresocancel"</definedName>
    <definedName name="GEN_BotonIngresoCancel_48">"[6]!gen_botoningresocancel"</definedName>
    <definedName name="GEN_BotonIngresoCancel_49">"[6]!gen_botoningresocancel"</definedName>
    <definedName name="GEN_BotonIngresoCancel_5_1">"[6]!gen_botoningresocancel"</definedName>
    <definedName name="GEN_BotonIngresoCancel_50">"[6]!gen_botoningresocancel"</definedName>
    <definedName name="GEN_BotonIngresoCancel_51">"[6]!gen_botoningresocancel"</definedName>
    <definedName name="GEN_BotonIngresoCancel_52">"[6]!gen_botoningresocancel"</definedName>
    <definedName name="GEN_BotonIngresoCancel_6_1">"[6]!gen_botoningresocancel"</definedName>
    <definedName name="GEN_BotonIngresoCancel_7_1">"[6]!gen_botoningresocancel"</definedName>
    <definedName name="GEN_BotonIngresoCancel_8_1">"[6]!gen_botoningresocancel"</definedName>
    <definedName name="GEN_BotonIngresoCancel_9">"[6]!gen_botoningresocancel"</definedName>
    <definedName name="HALLAZGO" hidden="1">#REF!</definedName>
    <definedName name="HERRERIA">'[7]Costo&amp;Oferta'!$N$862</definedName>
    <definedName name="HERRERIAfinal">'[7]Costo&amp;Oferta'!$N$861</definedName>
    <definedName name="HERRERIAinicial">'[7]Costo&amp;Oferta'!$N$852</definedName>
    <definedName name="hjhfjhdjkdh">[5]!BotDiagCancel</definedName>
    <definedName name="hoja_4.8_1_1">NA()</definedName>
    <definedName name="hoja_4.8_10_1">NA()</definedName>
    <definedName name="hoja_4.8_11">NA()</definedName>
    <definedName name="hoja_4.8_13">NA()</definedName>
    <definedName name="hoja_4.8_14">NA()</definedName>
    <definedName name="hoja_4.8_15">NA()</definedName>
    <definedName name="hoja_4.8_16">NA()</definedName>
    <definedName name="hoja_4.8_17">NA()</definedName>
    <definedName name="hoja_4.8_18">NA()</definedName>
    <definedName name="hoja_4.8_19">NA()</definedName>
    <definedName name="hoja_4.8_2_1">NA()</definedName>
    <definedName name="hoja_4.8_20">NA()</definedName>
    <definedName name="hoja_4.8_21">NA()</definedName>
    <definedName name="hoja_4.8_22">NA()</definedName>
    <definedName name="hoja_4.8_23">NA()</definedName>
    <definedName name="hoja_4.8_24">NA()</definedName>
    <definedName name="hoja_4.8_25">NA()</definedName>
    <definedName name="hoja_4.8_26">NA()</definedName>
    <definedName name="hoja_4.8_27">NA()</definedName>
    <definedName name="hoja_4.8_28">NA()</definedName>
    <definedName name="hoja_4.8_29">NA()</definedName>
    <definedName name="hoja_4.8_3_1">NA()</definedName>
    <definedName name="hoja_4.8_31">NA()</definedName>
    <definedName name="hoja_4.8_32">NA()</definedName>
    <definedName name="hoja_4.8_36">NA()</definedName>
    <definedName name="hoja_4.8_37">NA()</definedName>
    <definedName name="hoja_4.8_38">NA()</definedName>
    <definedName name="hoja_4.8_39">NA()</definedName>
    <definedName name="hoja_4.8_4_1">NA()</definedName>
    <definedName name="hoja_4.8_40">NA()</definedName>
    <definedName name="hoja_4.8_41">NA()</definedName>
    <definedName name="hoja_4.8_42">NA()</definedName>
    <definedName name="hoja_4.8_43">NA()</definedName>
    <definedName name="hoja_4.8_44">NA()</definedName>
    <definedName name="hoja_4.8_45">NA()</definedName>
    <definedName name="hoja_4.8_46">NA()</definedName>
    <definedName name="hoja_4.8_47">NA()</definedName>
    <definedName name="hoja_4.8_48">NA()</definedName>
    <definedName name="hoja_4.8_49">NA()</definedName>
    <definedName name="hoja_4.8_5_1">NA()</definedName>
    <definedName name="hoja_4.8_50">NA()</definedName>
    <definedName name="hoja_4.8_51">NA()</definedName>
    <definedName name="hoja_4.8_52">NA()</definedName>
    <definedName name="hoja_4.8_6_1">NA()</definedName>
    <definedName name="hoja_4.8_7_1">NA()</definedName>
    <definedName name="hoja_4.8_8_1">NA()</definedName>
    <definedName name="hoja_4.8_9_1">NA()</definedName>
    <definedName name="HORASEXTRASYVIATICOS">#REF!</definedName>
    <definedName name="HTML_CodePage" hidden="1">1252</definedName>
    <definedName name="HTML_Control" hidden="1">{"'Estado de ResultadosM'!$D$3:$AS$22"}</definedName>
    <definedName name="HTML_Description" hidden="1">"REPORTES MENSUALES"</definedName>
    <definedName name="HTML_Email" hidden="1">""</definedName>
    <definedName name="HTML_Header" hidden="1">"Estado de ResultadosM"</definedName>
    <definedName name="HTML_LastUpdate" hidden="1">"19/02/01"</definedName>
    <definedName name="HTML_LineAfter" hidden="1">TRUE</definedName>
    <definedName name="HTML_LineBefore" hidden="1">TRUE</definedName>
    <definedName name="HTML_Name" hidden="1">"Diego Tigot"</definedName>
    <definedName name="HTML_OBDlg2" hidden="1">TRUE</definedName>
    <definedName name="HTML_OBDlg4" hidden="1">TRUE</definedName>
    <definedName name="HTML_OS" hidden="1">0</definedName>
    <definedName name="HTML_PathFile" hidden="1">"C:\MFB\HTML.htm"</definedName>
    <definedName name="HTML_PathFileMac" hidden="1">"Macintosh HD:HomePageStuff:New_Home_Page:datafile:histret.html"</definedName>
    <definedName name="HTML_Title" hidden="1">"Portafolio"</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NDIRECTOSIMPREVISTOS">#REF!</definedName>
    <definedName name="INDIRECTOSOBRA">#REF!</definedName>
    <definedName name="INDIRECTOSOFICINA">#REF!</definedName>
    <definedName name="INDIRECTOSUTILIDAD">#REF!</definedName>
    <definedName name="INSTALACIONESELECTRICASYESPECIALES">'[7]Costo&amp;Oferta'!$N$764</definedName>
    <definedName name="INSTALACIONESELECTRICASYESPECIALESfinal">'[7]Costo&amp;Oferta'!$N$763</definedName>
    <definedName name="INSTALACIONESELECTRICASYESPECIALESinicial">'[7]Costo&amp;Oferta'!$N$754</definedName>
    <definedName name="INSTALACIONESHIDRAULICASYSANITARIAS">#REF!</definedName>
    <definedName name="INSTALACIONESPROVISIONALES">#REF!</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43926.773599537</definedName>
    <definedName name="IQ_QTD" hidden="1">750000</definedName>
    <definedName name="IQ_TODAY" hidden="1">0</definedName>
    <definedName name="IQ_YTDMONTH" hidden="1">130000</definedName>
    <definedName name="jaime" hidden="1">[8]Administración!#REF!</definedName>
    <definedName name="jaimito" hidden="1">[8]Administración!#REF!</definedName>
    <definedName name="jgakdjfñasldkg" hidden="1">'[1]HOJA COSTOS'!#REF!</definedName>
    <definedName name="kjjkhkjklkhkh">[15]!GEN_BotonIngresoCancel</definedName>
    <definedName name="Last_Row">NA()</definedName>
    <definedName name="Last_Row_1">NA()</definedName>
    <definedName name="LEVANTADOS">'[7]Costo&amp;Oferta'!$N$339</definedName>
    <definedName name="LEVANTADOSfinal">'[7]Costo&amp;Oferta'!$N$338</definedName>
    <definedName name="LEVANTADOSinicial">'[7]Costo&amp;Oferta'!$N$329</definedName>
    <definedName name="Local">INDEX(#REF!,ROWS(#REF!),1)</definedName>
    <definedName name="M">[5]!BotDiagCancel</definedName>
    <definedName name="MADERA">'[7]Costo&amp;Oferta'!$N$779</definedName>
    <definedName name="MADERAfinal">'[7]Costo&amp;Oferta'!$N$778</definedName>
    <definedName name="MADERAinicial">'[7]Costo&amp;Oferta'!$N$769</definedName>
    <definedName name="manua" hidden="1">'[16]AA-2-1-2'!#REF!</definedName>
    <definedName name="MAQUINARIAYEQUIPO">#REF!</definedName>
    <definedName name="mariscal">#REF!</definedName>
    <definedName name="Mes.base">[17]Contenido!$E$6</definedName>
    <definedName name="meses">{"Enero","Febrero","Marzo","Abril","Mayo","Junio","Julio","Agosto","Septiembre","Octubre","Noviembre","Diciembre"}</definedName>
    <definedName name="METAL">'[7]Costo&amp;Oferta'!$N$792</definedName>
    <definedName name="METALfinal">'[7]Costo&amp;Oferta'!$N$791</definedName>
    <definedName name="METALinicial">'[7]Costo&amp;Oferta'!$N$782</definedName>
    <definedName name="mm">#REF!</definedName>
    <definedName name="mmm">#REF!</definedName>
    <definedName name="MOVIMIENTOTIERRASESTRUCTURALES">'[7]Costo&amp;Oferta'!$N$137</definedName>
    <definedName name="MOVIMIENTOTIERRASESTRUCTURALESfinal">'[7]Costo&amp;Oferta'!$N$136</definedName>
    <definedName name="MOVIMIENTOTIERRASESTRUCTURALESinicio">'[7]Costo&amp;Oferta'!$N$127</definedName>
    <definedName name="MUROS">#REF!</definedName>
    <definedName name="MUROSCONTENCION">'[7]Costo&amp;Oferta'!$N$195</definedName>
    <definedName name="MUROSCONTENCIONfinal">'[7]Costo&amp;Oferta'!$N$194</definedName>
    <definedName name="MUROSCONTENCIONinicio">'[7]Costo&amp;Oferta'!$N$190</definedName>
    <definedName name="ñ" hidden="1">'[1]HOJA COSTOS'!#REF!</definedName>
    <definedName name="Number_of_Payments">MATCH(0.01,End_Bal,-1)+1</definedName>
    <definedName name="Number_of_Payments_1">MATCH(0.01,End_Bal,-1)+1</definedName>
    <definedName name="Número_de_pagos">MATCH(0.01,[0]!Saldo_final,-1)+1</definedName>
    <definedName name="opción_díadelasemana">MATCH(DíaDeInicio,díasdelasemana_invertidos,0)-2</definedName>
    <definedName name="optor">IF(Loan_Amount*Interest_Rate*Loan_Years*Loan_Start&gt;0,1,0)</definedName>
    <definedName name="optor_1">IF(Loan_Amount*Interest_Rate*Loan_Years*Loan_Start&gt;0,1,0)</definedName>
    <definedName name="otros">NA()</definedName>
    <definedName name="otros_1">NA()</definedName>
    <definedName name="OTROSfinal">'[7]Costo&amp;Oferta'!#REF!</definedName>
    <definedName name="OTROSinicial">'[7]Costo&amp;Oferta'!#REF!</definedName>
    <definedName name="p" hidden="1">'[1]HOJA COSTOS'!#REF!</definedName>
    <definedName name="patróndedías">{1,1,2,2,3,3,4,4,5,5,6,6,7}</definedName>
    <definedName name="Payment_Date">NA()</definedName>
    <definedName name="Payment_Date_1">NA()</definedName>
    <definedName name="PEDESTALES">'[7]Costo&amp;Oferta'!$N$163</definedName>
    <definedName name="PEDESTALESfinal">'[7]Costo&amp;Oferta'!$N$162</definedName>
    <definedName name="PEDESTALESinicio">'[7]Costo&amp;Oferta'!$N$158</definedName>
    <definedName name="PERSONALADMINISTRATIVODEOBRA">#REF!</definedName>
    <definedName name="PINES">'[7]Costo&amp;Oferta'!$N$377</definedName>
    <definedName name="PINESfinal">'[7]Costo&amp;Oferta'!$N$376</definedName>
    <definedName name="PINESinicial">'[7]Costo&amp;Oferta'!$N$367</definedName>
    <definedName name="PRECIO_1">#REF!</definedName>
    <definedName name="PRECIO_2">#REF!</definedName>
    <definedName name="PREFABRICADOS">'[7]Costo&amp;Oferta'!$N$385</definedName>
    <definedName name="PREFABRICADOSfinal">'[7]Costo&amp;Oferta'!$N$384</definedName>
    <definedName name="PREFABRICADOSinicial">'[7]Costo&amp;Oferta'!$N$380</definedName>
    <definedName name="PRELIMINARES">'[7]Costo&amp;Oferta'!$N$122</definedName>
    <definedName name="PRELIMINARESfinal">'[7]Costo&amp;Oferta'!$N$120</definedName>
    <definedName name="PRELIMINARESinicio">'[7]Costo&amp;Oferta'!$N$111</definedName>
    <definedName name="PRESTACIONES">'[18]Precios Unitarios'!$C$7</definedName>
    <definedName name="Print_Area_Reset">OFFSET(Full_Print,0,0,Last_Row)</definedName>
    <definedName name="Print_Area_Reset_1">OFFSET(Full_Print,0,0,Last_Row_1)</definedName>
    <definedName name="PU">#REF!</definedName>
    <definedName name="PUERTAS">#REF!</definedName>
    <definedName name="QUETZAL">#REF!</definedName>
    <definedName name="re" hidden="1">'[19]AA-2-1-2'!#REF!</definedName>
    <definedName name="RegiónTïtuloColumna1..D4.2">#REF!</definedName>
    <definedName name="RegiónTítuloFila1..C11">#REF!</definedName>
    <definedName name="Report_Version_3">"A1"</definedName>
    <definedName name="Report_Version_4">"A1"</definedName>
    <definedName name="Restablecer_área_de_impresión">#N/A</definedName>
    <definedName name="Resultados_dos_1_1">NA()</definedName>
    <definedName name="Resultados_dos_10_1">NA()</definedName>
    <definedName name="Resultados_dos_11">NA()</definedName>
    <definedName name="Resultados_dos_13">NA()</definedName>
    <definedName name="Resultados_dos_14">NA()</definedName>
    <definedName name="Resultados_dos_15">NA()</definedName>
    <definedName name="Resultados_dos_16">NA()</definedName>
    <definedName name="Resultados_dos_17">NA()</definedName>
    <definedName name="Resultados_dos_18">NA()</definedName>
    <definedName name="Resultados_dos_19">NA()</definedName>
    <definedName name="Resultados_dos_2_1">NA()</definedName>
    <definedName name="Resultados_dos_20">NA()</definedName>
    <definedName name="Resultados_dos_21">NA()</definedName>
    <definedName name="Resultados_dos_22">NA()</definedName>
    <definedName name="Resultados_dos_23">NA()</definedName>
    <definedName name="Resultados_dos_24">NA()</definedName>
    <definedName name="Resultados_dos_25">NA()</definedName>
    <definedName name="Resultados_dos_26">NA()</definedName>
    <definedName name="Resultados_dos_27">NA()</definedName>
    <definedName name="Resultados_dos_28">NA()</definedName>
    <definedName name="Resultados_dos_29">NA()</definedName>
    <definedName name="Resultados_dos_3_1">NA()</definedName>
    <definedName name="Resultados_dos_31">NA()</definedName>
    <definedName name="Resultados_dos_32">NA()</definedName>
    <definedName name="Resultados_dos_36">NA()</definedName>
    <definedName name="Resultados_dos_37">NA()</definedName>
    <definedName name="Resultados_dos_38">NA()</definedName>
    <definedName name="Resultados_dos_39">NA()</definedName>
    <definedName name="Resultados_dos_4_1">NA()</definedName>
    <definedName name="Resultados_dos_40">NA()</definedName>
    <definedName name="Resultados_dos_41">NA()</definedName>
    <definedName name="Resultados_dos_42">NA()</definedName>
    <definedName name="Resultados_dos_43">NA()</definedName>
    <definedName name="Resultados_dos_44">NA()</definedName>
    <definedName name="Resultados_dos_45">NA()</definedName>
    <definedName name="Resultados_dos_46">NA()</definedName>
    <definedName name="Resultados_dos_47">NA()</definedName>
    <definedName name="Resultados_dos_48">NA()</definedName>
    <definedName name="Resultados_dos_49">NA()</definedName>
    <definedName name="Resultados_dos_5_1">NA()</definedName>
    <definedName name="Resultados_dos_50">NA()</definedName>
    <definedName name="Resultados_dos_51">NA()</definedName>
    <definedName name="Resultados_dos_52">NA()</definedName>
    <definedName name="Resultados_dos_6_1">NA()</definedName>
    <definedName name="Resultados_dos_7_1">NA()</definedName>
    <definedName name="Resultados_dos_8_1">NA()</definedName>
    <definedName name="Resultados_dos_9_1">NA()</definedName>
    <definedName name="RESUMENfinal">'[7]Costo&amp;Oferta'!$I$909</definedName>
    <definedName name="RESUMENinicial">'[7]Costo&amp;Oferta'!$I$882</definedName>
    <definedName name="saaxs" hidden="1">'[13]AA-2-1-2'!#REF!</definedName>
    <definedName name="SAPBEXdnldView" hidden="1">"46PZWY6E9060IVL2DD3P7XHL3"</definedName>
    <definedName name="SAPBEXsysID" hidden="1">"BWP"</definedName>
    <definedName name="semanas">{0;1;2;3;4;5;6}</definedName>
    <definedName name="SERVICIOS">#REF!</definedName>
    <definedName name="SHARED_FORMULA_0">#N/A</definedName>
    <definedName name="SHARED_FORMULA_1">#N/A</definedName>
    <definedName name="SHARED_FORMULA_2">#N/A</definedName>
    <definedName name="SOLERAS">'[7]Costo&amp;Oferta'!$N$351</definedName>
    <definedName name="SOLERASCIMENTACION">'[7]Costo&amp;Oferta'!$N$179</definedName>
    <definedName name="SOLERASCIMENTACIONfinal">'[7]Costo&amp;Oferta'!$N$178</definedName>
    <definedName name="SOLERASCIMENTACIONinicio">'[7]Costo&amp;Oferta'!$N$174</definedName>
    <definedName name="SOLERASfinal">'[7]Costo&amp;Oferta'!$N$350</definedName>
    <definedName name="SOLERASinicial">'[7]Costo&amp;Oferta'!$N$341</definedName>
    <definedName name="SS">#REF!</definedName>
    <definedName name="sssss" hidden="1">{#N/A,#N/A,FALSE,"Aging Summary";#N/A,#N/A,FALSE,"Ratio Analysis";#N/A,#N/A,FALSE,"Test 120 Day Accts";#N/A,#N/A,FALSE,"Tickmarks"}</definedName>
    <definedName name="Tasa.depreciacion">IF(NOT(ISNUMBER(INDEX('[9]Plan de Inversion'!$B$15:$B$50,'[9]Estado de Resultado'!$B1 ) )),0,INDEX([20]D!$AH$18:$AS$26,INDEX('[9]Plan de Inversion'!$B$15:$B$50,'[9]Estado de Resultado'!$B1 ),'[9]Estado de Resultado'!A$2))</definedName>
    <definedName name="TextRefCopyRangeCount" hidden="1">1</definedName>
    <definedName name="Título1">#REF!</definedName>
    <definedName name="TítuloColumna2">#REF!</definedName>
    <definedName name="_xlnm.Print_Titles">#REF!</definedName>
    <definedName name="Total_Payment">NA()</definedName>
    <definedName name="Total_Payment_1">NA()</definedName>
    <definedName name="TOTALINDIRECTOS">#REF!</definedName>
    <definedName name="TUBERIAVENTILACION">'[7]Costo&amp;Oferta'!$N$694</definedName>
    <definedName name="TUBERIAVENTILACIONfinal">'[7]Costo&amp;Oferta'!$N$693</definedName>
    <definedName name="TUBERIAVENTILACIONinicial">'[7]Costo&amp;Oferta'!$N$642</definedName>
    <definedName name="u">#REF!</definedName>
    <definedName name="Última_fila">#N/A</definedName>
    <definedName name="Valores_especificados">IF([0]!Importe_del_préstamo*[0]!Tasa_de_interés*[0]!Años_préstamo*[0]!Inicio_prestamo&gt;0,1,0)</definedName>
    <definedName name="Values_Entered">IF(Loan_Amount*Interest_Rate*Loan_Years*Loan_Start&gt;0,1,0)</definedName>
    <definedName name="Values_Entered_1">IF(Loan_Amount*Interest_Rate*Loan_Years*Loan_Start&gt;0,1,0)</definedName>
    <definedName name="VARIOS">#REF!</definedName>
    <definedName name="VENTANERIA">'[7]Costo&amp;Oferta'!$N$808</definedName>
    <definedName name="VENTANERIAfinal">'[7]Costo&amp;Oferta'!$N$807</definedName>
    <definedName name="VENTANERIAinicial">'[7]Costo&amp;Oferta'!$N$798</definedName>
    <definedName name="VIGASCIMENTACIONfinal">'[7]Costo&amp;Oferta'!$N$170</definedName>
    <definedName name="VIGASDECIMENTACION">'[7]Costo&amp;Oferta'!$N$171</definedName>
    <definedName name="VIGASDECIMENTACIONinicio">'[7]Costo&amp;Oferta'!$N$166</definedName>
    <definedName name="word" hidden="1">[21]INTEGRACION!#REF!</definedName>
    <definedName name="wrn.Aging._.and._.Trend._.Analysis." hidden="1">{#N/A,#N/A,FALSE,"Aging Summary";#N/A,#N/A,FALSE,"Ratio Analysis";#N/A,#N/A,FALSE,"Test 120 Day Accts";#N/A,#N/A,FALSE,"Tickmarks"}</definedName>
    <definedName name="wrn.MR." hidden="1">{"MRIS",#N/A,FALSE,"MR-IS 1(3)";"MRBS2",#N/A,FALSE,"MR-BS 2(3)";"MRBS3",#N/A,FALSE,"MR-BS 3(3)"}</definedName>
    <definedName name="ZAPATAS">'[7]Costo&amp;Oferta'!$N$155</definedName>
    <definedName name="ZAPATASfinal">'[7]Costo&amp;Oferta'!$N$154</definedName>
    <definedName name="ZAPATASinicio">'[7]Costo&amp;Oferta'!$N$140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4" i="76" l="1"/>
  <c r="AW9" i="76"/>
  <c r="AZ8" i="76"/>
  <c r="BB22" i="76"/>
  <c r="BB21" i="76"/>
  <c r="BB20" i="76"/>
  <c r="BB19" i="76"/>
  <c r="BB18" i="76"/>
  <c r="BB17" i="76"/>
  <c r="BB16" i="76"/>
  <c r="BB15" i="76"/>
  <c r="BB14" i="76"/>
  <c r="BB13" i="76"/>
  <c r="BB12" i="76"/>
  <c r="BB11" i="76"/>
  <c r="BB10" i="76"/>
  <c r="BB9" i="76"/>
  <c r="BB8" i="76"/>
  <c r="BA22" i="76"/>
  <c r="BA21" i="76"/>
  <c r="BA20" i="76"/>
  <c r="BA19" i="76"/>
  <c r="BA18" i="76"/>
  <c r="BA17" i="76"/>
  <c r="BA16" i="76"/>
  <c r="BA15" i="76"/>
  <c r="BA14" i="76"/>
  <c r="BA13" i="76"/>
  <c r="BA12" i="76"/>
  <c r="BA11" i="76"/>
  <c r="BA10" i="76"/>
  <c r="BA9" i="76"/>
  <c r="BA8" i="76"/>
  <c r="BA7" i="76"/>
  <c r="BB7" i="76" s="1"/>
  <c r="AZ9" i="76"/>
  <c r="AZ10" i="76"/>
  <c r="AZ11" i="76"/>
  <c r="AZ12" i="76"/>
  <c r="AZ13" i="76"/>
  <c r="AZ14" i="76"/>
  <c r="AZ15" i="76"/>
  <c r="AZ16" i="76"/>
  <c r="AZ17" i="76"/>
  <c r="AZ18" i="76"/>
  <c r="AZ19" i="76"/>
  <c r="AZ20" i="76"/>
  <c r="AZ21" i="76"/>
  <c r="AZ22" i="76"/>
  <c r="AZ7" i="76"/>
  <c r="J14" i="77"/>
  <c r="V7" i="75"/>
  <c r="AX7" i="76"/>
  <c r="AU7" i="76"/>
  <c r="AR7" i="76"/>
  <c r="AC7" i="76"/>
  <c r="AD10" i="76" s="1"/>
  <c r="AU14" i="76"/>
  <c r="L9" i="75"/>
  <c r="K9" i="75"/>
  <c r="J9" i="75"/>
  <c r="J11" i="75" s="1"/>
  <c r="J10" i="77"/>
  <c r="O32" i="77"/>
  <c r="N28" i="77"/>
  <c r="O28" i="77" s="1"/>
  <c r="N27" i="77"/>
  <c r="O27" i="77" s="1"/>
  <c r="N26" i="77"/>
  <c r="M26" i="77"/>
  <c r="L26" i="77"/>
  <c r="K26" i="77"/>
  <c r="J26" i="77"/>
  <c r="I26" i="77"/>
  <c r="H26" i="77"/>
  <c r="G26" i="77"/>
  <c r="F26" i="77"/>
  <c r="E26" i="77"/>
  <c r="D26" i="77"/>
  <c r="C26" i="77"/>
  <c r="O26" i="77" s="1"/>
  <c r="N25" i="77"/>
  <c r="M25" i="77"/>
  <c r="L25" i="77"/>
  <c r="K25" i="77"/>
  <c r="J25" i="77"/>
  <c r="I25" i="77"/>
  <c r="H25" i="77"/>
  <c r="G25" i="77"/>
  <c r="F25" i="77"/>
  <c r="E25" i="77"/>
  <c r="D25" i="77"/>
  <c r="C25" i="77"/>
  <c r="N24" i="77"/>
  <c r="M24" i="77"/>
  <c r="L24" i="77"/>
  <c r="K24" i="77"/>
  <c r="J24" i="77"/>
  <c r="I24" i="77"/>
  <c r="H24" i="77"/>
  <c r="G24" i="77"/>
  <c r="F24" i="77"/>
  <c r="E24" i="77"/>
  <c r="O24" i="77" s="1"/>
  <c r="D24" i="77"/>
  <c r="C24" i="77"/>
  <c r="N23" i="77"/>
  <c r="M23" i="77"/>
  <c r="L23" i="77"/>
  <c r="K23" i="77"/>
  <c r="J23" i="77"/>
  <c r="I23" i="77"/>
  <c r="H23" i="77"/>
  <c r="G23" i="77"/>
  <c r="F23" i="77"/>
  <c r="E23" i="77"/>
  <c r="D23" i="77"/>
  <c r="C23" i="77"/>
  <c r="N22" i="77"/>
  <c r="M22" i="77"/>
  <c r="L22" i="77"/>
  <c r="K22" i="77"/>
  <c r="J22" i="77"/>
  <c r="I22" i="77"/>
  <c r="H22" i="77"/>
  <c r="G22" i="77"/>
  <c r="F22" i="77"/>
  <c r="E22" i="77"/>
  <c r="D22" i="77"/>
  <c r="C22" i="77"/>
  <c r="N21" i="77"/>
  <c r="M21" i="77"/>
  <c r="L21" i="77"/>
  <c r="K21" i="77"/>
  <c r="J21" i="77"/>
  <c r="I21" i="77"/>
  <c r="H21" i="77"/>
  <c r="G21" i="77"/>
  <c r="F21" i="77"/>
  <c r="E21" i="77"/>
  <c r="D21" i="77"/>
  <c r="C21" i="77"/>
  <c r="N20" i="77"/>
  <c r="M20" i="77"/>
  <c r="L20" i="77"/>
  <c r="K20" i="77"/>
  <c r="J20" i="77"/>
  <c r="I20" i="77"/>
  <c r="H20" i="77"/>
  <c r="G20" i="77"/>
  <c r="F20" i="77"/>
  <c r="E20" i="77"/>
  <c r="D20" i="77"/>
  <c r="C20" i="77"/>
  <c r="N19" i="77"/>
  <c r="M19" i="77"/>
  <c r="L19" i="77"/>
  <c r="K19" i="77"/>
  <c r="J19" i="77"/>
  <c r="I19" i="77"/>
  <c r="H19" i="77"/>
  <c r="G19" i="77"/>
  <c r="F19" i="77"/>
  <c r="E19" i="77"/>
  <c r="D19" i="77"/>
  <c r="C19" i="77"/>
  <c r="N18" i="77"/>
  <c r="M18" i="77"/>
  <c r="L18" i="77"/>
  <c r="K18" i="77"/>
  <c r="J18" i="77"/>
  <c r="I18" i="77"/>
  <c r="H18" i="77"/>
  <c r="G18" i="77"/>
  <c r="F18" i="77"/>
  <c r="E18" i="77"/>
  <c r="D18" i="77"/>
  <c r="C18" i="77"/>
  <c r="O18" i="77" s="1"/>
  <c r="N17" i="77"/>
  <c r="M17" i="77"/>
  <c r="L17" i="77"/>
  <c r="K17" i="77"/>
  <c r="J17" i="77"/>
  <c r="I17" i="77"/>
  <c r="H17" i="77"/>
  <c r="G17" i="77"/>
  <c r="F17" i="77"/>
  <c r="E17" i="77"/>
  <c r="D17" i="77"/>
  <c r="C17" i="77"/>
  <c r="N16" i="77"/>
  <c r="M16" i="77"/>
  <c r="L16" i="77"/>
  <c r="K16" i="77"/>
  <c r="J16" i="77"/>
  <c r="I16" i="77"/>
  <c r="H16" i="77"/>
  <c r="G16" i="77"/>
  <c r="F16" i="77"/>
  <c r="O16" i="77" s="1"/>
  <c r="E16" i="77"/>
  <c r="D16" i="77"/>
  <c r="C16" i="77"/>
  <c r="N15" i="77"/>
  <c r="M15" i="77"/>
  <c r="L15" i="77"/>
  <c r="K15" i="77"/>
  <c r="J15" i="77"/>
  <c r="I15" i="77"/>
  <c r="H15" i="77"/>
  <c r="G15" i="77"/>
  <c r="F15" i="77"/>
  <c r="E15" i="77"/>
  <c r="D15" i="77"/>
  <c r="C15" i="77"/>
  <c r="N14" i="77"/>
  <c r="M14" i="77"/>
  <c r="L14" i="77"/>
  <c r="K14" i="77"/>
  <c r="I14" i="77"/>
  <c r="H14" i="77"/>
  <c r="G14" i="77"/>
  <c r="F14" i="77"/>
  <c r="E14" i="77"/>
  <c r="D14" i="77"/>
  <c r="C14" i="77"/>
  <c r="N13" i="77"/>
  <c r="M13" i="77"/>
  <c r="L13" i="77"/>
  <c r="K13" i="77"/>
  <c r="J13" i="77"/>
  <c r="I13" i="77"/>
  <c r="H13" i="77"/>
  <c r="G13" i="77"/>
  <c r="F13" i="77"/>
  <c r="E13" i="77"/>
  <c r="D13" i="77"/>
  <c r="C13" i="77"/>
  <c r="N12" i="77"/>
  <c r="M12" i="77"/>
  <c r="L12" i="77"/>
  <c r="K12" i="77"/>
  <c r="J12" i="77"/>
  <c r="I12" i="77"/>
  <c r="H12" i="77"/>
  <c r="G12" i="77"/>
  <c r="F12" i="77"/>
  <c r="E12" i="77"/>
  <c r="D12" i="77"/>
  <c r="C12" i="77"/>
  <c r="N11" i="77"/>
  <c r="M11" i="77"/>
  <c r="L11" i="77"/>
  <c r="K11" i="77"/>
  <c r="J11" i="77"/>
  <c r="I11" i="77"/>
  <c r="H11" i="77"/>
  <c r="G11" i="77"/>
  <c r="F11" i="77"/>
  <c r="E11" i="77"/>
  <c r="D11" i="77"/>
  <c r="C11" i="77"/>
  <c r="N10" i="77"/>
  <c r="M10" i="77"/>
  <c r="L10" i="77"/>
  <c r="K10" i="77"/>
  <c r="I10" i="77"/>
  <c r="H10" i="77"/>
  <c r="G10" i="77"/>
  <c r="F10" i="77"/>
  <c r="E10" i="77"/>
  <c r="D10" i="77"/>
  <c r="C10" i="77"/>
  <c r="N9" i="77"/>
  <c r="M9" i="77"/>
  <c r="L9" i="77"/>
  <c r="K9" i="77"/>
  <c r="J9" i="77"/>
  <c r="I9" i="77"/>
  <c r="H9" i="77"/>
  <c r="G9" i="77"/>
  <c r="F9" i="77"/>
  <c r="E9" i="77"/>
  <c r="D9" i="77"/>
  <c r="C9" i="77"/>
  <c r="N8" i="77"/>
  <c r="M8" i="77"/>
  <c r="L8" i="77"/>
  <c r="K8" i="77"/>
  <c r="J8" i="77"/>
  <c r="I8" i="77"/>
  <c r="H8" i="77"/>
  <c r="G8" i="77"/>
  <c r="F8" i="77"/>
  <c r="E8" i="77"/>
  <c r="D8" i="77"/>
  <c r="C8" i="77"/>
  <c r="O8" i="77" s="1"/>
  <c r="N7" i="77"/>
  <c r="M7" i="77"/>
  <c r="L7" i="77"/>
  <c r="K7" i="77"/>
  <c r="J7" i="77"/>
  <c r="I7" i="77"/>
  <c r="H7" i="77"/>
  <c r="G7" i="77"/>
  <c r="F7" i="77"/>
  <c r="E7" i="77"/>
  <c r="D7" i="77"/>
  <c r="C7" i="77"/>
  <c r="N6" i="77"/>
  <c r="M6" i="77"/>
  <c r="L6" i="77"/>
  <c r="K6" i="77"/>
  <c r="J6" i="77"/>
  <c r="I6" i="77"/>
  <c r="H6" i="77"/>
  <c r="G6" i="77"/>
  <c r="F6" i="77"/>
  <c r="F29" i="77" s="1"/>
  <c r="E6" i="77"/>
  <c r="D6" i="77"/>
  <c r="C6" i="77"/>
  <c r="AQ21" i="76"/>
  <c r="AP21" i="76"/>
  <c r="AO21" i="76"/>
  <c r="AN21" i="76"/>
  <c r="AM21" i="76"/>
  <c r="AL21" i="76"/>
  <c r="AK21" i="76"/>
  <c r="AJ21" i="76"/>
  <c r="AI21" i="76"/>
  <c r="AH21" i="76"/>
  <c r="AG21" i="76"/>
  <c r="AF21" i="76"/>
  <c r="AR21" i="76" s="1"/>
  <c r="AC21" i="76"/>
  <c r="M21" i="76"/>
  <c r="N21" i="76" s="1"/>
  <c r="AQ20" i="76"/>
  <c r="AP20" i="76"/>
  <c r="AO20" i="76"/>
  <c r="AN20" i="76"/>
  <c r="AM20" i="76"/>
  <c r="AL20" i="76"/>
  <c r="AK20" i="76"/>
  <c r="AJ20" i="76"/>
  <c r="AI20" i="76"/>
  <c r="AH20" i="76"/>
  <c r="AG20" i="76"/>
  <c r="AF20" i="76"/>
  <c r="AC20" i="76"/>
  <c r="M20" i="76"/>
  <c r="N20" i="76" s="1"/>
  <c r="AU20" i="76" s="1"/>
  <c r="AQ19" i="76"/>
  <c r="AP19" i="76"/>
  <c r="AO19" i="76"/>
  <c r="AN19" i="76"/>
  <c r="AM19" i="76"/>
  <c r="AL19" i="76"/>
  <c r="AK19" i="76"/>
  <c r="AJ19" i="76"/>
  <c r="AI19" i="76"/>
  <c r="AH19" i="76"/>
  <c r="AG19" i="76"/>
  <c r="AF19" i="76"/>
  <c r="S19" i="76"/>
  <c r="AC19" i="76" s="1"/>
  <c r="M19" i="76"/>
  <c r="N19" i="76" s="1"/>
  <c r="AQ17" i="76"/>
  <c r="AP17" i="76"/>
  <c r="AO17" i="76"/>
  <c r="AN17" i="76"/>
  <c r="AM17" i="76"/>
  <c r="AL17" i="76"/>
  <c r="AK17" i="76"/>
  <c r="AJ17" i="76"/>
  <c r="AI17" i="76"/>
  <c r="AH17" i="76"/>
  <c r="AG17" i="76"/>
  <c r="AF17" i="76"/>
  <c r="AC17" i="76"/>
  <c r="N17" i="76"/>
  <c r="M17" i="76"/>
  <c r="AQ15" i="76"/>
  <c r="AP15" i="76"/>
  <c r="AO15" i="76"/>
  <c r="AN15" i="76"/>
  <c r="AM15" i="76"/>
  <c r="AL15" i="76"/>
  <c r="AK15" i="76"/>
  <c r="AJ15" i="76"/>
  <c r="AI15" i="76"/>
  <c r="AH15" i="76"/>
  <c r="AG15" i="76"/>
  <c r="AF15" i="76"/>
  <c r="AC15" i="76"/>
  <c r="M15" i="76"/>
  <c r="N15" i="76" s="1"/>
  <c r="AQ14" i="76"/>
  <c r="AP14" i="76"/>
  <c r="AO14" i="76"/>
  <c r="AN14" i="76"/>
  <c r="AM14" i="76"/>
  <c r="AL14" i="76"/>
  <c r="AK14" i="76"/>
  <c r="AJ14" i="76"/>
  <c r="AI14" i="76"/>
  <c r="AH14" i="76"/>
  <c r="AG14" i="76"/>
  <c r="AF14" i="76"/>
  <c r="AC14" i="76"/>
  <c r="M14" i="76"/>
  <c r="N14" i="76" s="1"/>
  <c r="AQ12" i="76"/>
  <c r="AP12" i="76"/>
  <c r="AO12" i="76"/>
  <c r="AN12" i="76"/>
  <c r="AM12" i="76"/>
  <c r="AL12" i="76"/>
  <c r="AK12" i="76"/>
  <c r="AJ12" i="76"/>
  <c r="AI12" i="76"/>
  <c r="AH12" i="76"/>
  <c r="AG12" i="76"/>
  <c r="AF12" i="76"/>
  <c r="AC12" i="76"/>
  <c r="M12" i="76"/>
  <c r="N12" i="76" s="1"/>
  <c r="AA11" i="76"/>
  <c r="AA13" i="76" s="1"/>
  <c r="AA16" i="76" s="1"/>
  <c r="AA18" i="76" s="1"/>
  <c r="AA22" i="76" s="1"/>
  <c r="Q11" i="76"/>
  <c r="Q13" i="76" s="1"/>
  <c r="Q16" i="76" s="1"/>
  <c r="Q18" i="76" s="1"/>
  <c r="Q22" i="76" s="1"/>
  <c r="J11" i="76"/>
  <c r="J13" i="76" s="1"/>
  <c r="J16" i="76" s="1"/>
  <c r="J18" i="76" s="1"/>
  <c r="J22" i="76" s="1"/>
  <c r="H11" i="76"/>
  <c r="H13" i="76" s="1"/>
  <c r="H16" i="76" s="1"/>
  <c r="H18" i="76" s="1"/>
  <c r="H22" i="76" s="1"/>
  <c r="AQ10" i="76"/>
  <c r="AP10" i="76"/>
  <c r="AO10" i="76"/>
  <c r="AN10" i="76"/>
  <c r="AM10" i="76"/>
  <c r="AL10" i="76"/>
  <c r="AK10" i="76"/>
  <c r="AJ10" i="76"/>
  <c r="AI10" i="76"/>
  <c r="AH10" i="76"/>
  <c r="AG10" i="76"/>
  <c r="AF10" i="76"/>
  <c r="AR10" i="76" s="1"/>
  <c r="AC10" i="76"/>
  <c r="N10" i="76"/>
  <c r="AU10" i="76" s="1"/>
  <c r="M10" i="76"/>
  <c r="AG9" i="76"/>
  <c r="AG11" i="76" s="1"/>
  <c r="AG13" i="76" s="1"/>
  <c r="AG16" i="76" s="1"/>
  <c r="AG18" i="76" s="1"/>
  <c r="AG22" i="76" s="1"/>
  <c r="AB9" i="76"/>
  <c r="AB11" i="76" s="1"/>
  <c r="AB13" i="76" s="1"/>
  <c r="AB16" i="76" s="1"/>
  <c r="AB18" i="76" s="1"/>
  <c r="AB22" i="76" s="1"/>
  <c r="AA9" i="76"/>
  <c r="Z9" i="76"/>
  <c r="Z11" i="76" s="1"/>
  <c r="Z13" i="76" s="1"/>
  <c r="Z16" i="76" s="1"/>
  <c r="Z18" i="76" s="1"/>
  <c r="Z22" i="76" s="1"/>
  <c r="Y9" i="76"/>
  <c r="Y11" i="76" s="1"/>
  <c r="Y13" i="76" s="1"/>
  <c r="Y16" i="76" s="1"/>
  <c r="Y18" i="76" s="1"/>
  <c r="Y22" i="76" s="1"/>
  <c r="X9" i="76"/>
  <c r="X11" i="76" s="1"/>
  <c r="X13" i="76" s="1"/>
  <c r="X16" i="76" s="1"/>
  <c r="X18" i="76" s="1"/>
  <c r="X22" i="76" s="1"/>
  <c r="W9" i="76"/>
  <c r="W11" i="76" s="1"/>
  <c r="W13" i="76" s="1"/>
  <c r="W16" i="76" s="1"/>
  <c r="W18" i="76" s="1"/>
  <c r="W22" i="76" s="1"/>
  <c r="V9" i="76"/>
  <c r="V11" i="76" s="1"/>
  <c r="V13" i="76" s="1"/>
  <c r="V16" i="76" s="1"/>
  <c r="V18" i="76" s="1"/>
  <c r="V22" i="76" s="1"/>
  <c r="U9" i="76"/>
  <c r="U11" i="76" s="1"/>
  <c r="U13" i="76" s="1"/>
  <c r="U16" i="76" s="1"/>
  <c r="U18" i="76" s="1"/>
  <c r="U22" i="76" s="1"/>
  <c r="T9" i="76"/>
  <c r="T11" i="76" s="1"/>
  <c r="T13" i="76" s="1"/>
  <c r="T16" i="76" s="1"/>
  <c r="T18" i="76" s="1"/>
  <c r="T22" i="76" s="1"/>
  <c r="S9" i="76"/>
  <c r="S11" i="76" s="1"/>
  <c r="S13" i="76" s="1"/>
  <c r="S16" i="76" s="1"/>
  <c r="S18" i="76" s="1"/>
  <c r="S22" i="76" s="1"/>
  <c r="R9" i="76"/>
  <c r="R11" i="76" s="1"/>
  <c r="R13" i="76" s="1"/>
  <c r="R16" i="76" s="1"/>
  <c r="R18" i="76" s="1"/>
  <c r="R22" i="76" s="1"/>
  <c r="Q9" i="76"/>
  <c r="L9" i="76"/>
  <c r="L11" i="76" s="1"/>
  <c r="L13" i="76" s="1"/>
  <c r="L16" i="76" s="1"/>
  <c r="L18" i="76" s="1"/>
  <c r="L22" i="76" s="1"/>
  <c r="K9" i="76"/>
  <c r="K11" i="76" s="1"/>
  <c r="K13" i="76" s="1"/>
  <c r="K16" i="76" s="1"/>
  <c r="K18" i="76" s="1"/>
  <c r="K22" i="76" s="1"/>
  <c r="J9" i="76"/>
  <c r="I9" i="76"/>
  <c r="I11" i="76" s="1"/>
  <c r="I13" i="76" s="1"/>
  <c r="I16" i="76" s="1"/>
  <c r="I18" i="76" s="1"/>
  <c r="I22" i="76" s="1"/>
  <c r="H9" i="76"/>
  <c r="G9" i="76"/>
  <c r="G11" i="76" s="1"/>
  <c r="G13" i="76" s="1"/>
  <c r="G16" i="76" s="1"/>
  <c r="G18" i="76" s="1"/>
  <c r="G22" i="76" s="1"/>
  <c r="F9" i="76"/>
  <c r="F11" i="76" s="1"/>
  <c r="F13" i="76" s="1"/>
  <c r="F16" i="76" s="1"/>
  <c r="F18" i="76" s="1"/>
  <c r="F22" i="76" s="1"/>
  <c r="E9" i="76"/>
  <c r="E11" i="76" s="1"/>
  <c r="E13" i="76" s="1"/>
  <c r="E16" i="76" s="1"/>
  <c r="E18" i="76" s="1"/>
  <c r="E22" i="76" s="1"/>
  <c r="D9" i="76"/>
  <c r="D11" i="76" s="1"/>
  <c r="D13" i="76" s="1"/>
  <c r="D16" i="76" s="1"/>
  <c r="D18" i="76" s="1"/>
  <c r="D22" i="76" s="1"/>
  <c r="C9" i="76"/>
  <c r="C11" i="76" s="1"/>
  <c r="C13" i="76" s="1"/>
  <c r="C16" i="76" s="1"/>
  <c r="C18" i="76" s="1"/>
  <c r="C22" i="76" s="1"/>
  <c r="B9" i="76"/>
  <c r="B11" i="76" s="1"/>
  <c r="B13" i="76" s="1"/>
  <c r="B16" i="76" s="1"/>
  <c r="B18" i="76" s="1"/>
  <c r="B22" i="76" s="1"/>
  <c r="AQ8" i="76"/>
  <c r="AQ9" i="76" s="1"/>
  <c r="AQ11" i="76" s="1"/>
  <c r="AQ13" i="76" s="1"/>
  <c r="AQ16" i="76" s="1"/>
  <c r="AQ18" i="76" s="1"/>
  <c r="AQ22" i="76" s="1"/>
  <c r="AP8" i="76"/>
  <c r="AO8" i="76"/>
  <c r="AN8" i="76"/>
  <c r="AM8" i="76"/>
  <c r="AL8" i="76"/>
  <c r="AL9" i="76" s="1"/>
  <c r="AL11" i="76" s="1"/>
  <c r="AL13" i="76" s="1"/>
  <c r="AL16" i="76" s="1"/>
  <c r="AL18" i="76" s="1"/>
  <c r="AL22" i="76" s="1"/>
  <c r="AK8" i="76"/>
  <c r="AJ8" i="76"/>
  <c r="AI8" i="76"/>
  <c r="AI9" i="76" s="1"/>
  <c r="AH8" i="76"/>
  <c r="AG8" i="76"/>
  <c r="AF8" i="76"/>
  <c r="AC8" i="76"/>
  <c r="M8" i="76"/>
  <c r="N8" i="76" s="1"/>
  <c r="AQ7" i="76"/>
  <c r="AP7" i="76"/>
  <c r="AP9" i="76" s="1"/>
  <c r="AP11" i="76" s="1"/>
  <c r="AP13" i="76" s="1"/>
  <c r="AP16" i="76" s="1"/>
  <c r="AP18" i="76" s="1"/>
  <c r="AP22" i="76" s="1"/>
  <c r="AO7" i="76"/>
  <c r="AO9" i="76" s="1"/>
  <c r="AO11" i="76" s="1"/>
  <c r="AO13" i="76" s="1"/>
  <c r="AO16" i="76" s="1"/>
  <c r="AO18" i="76" s="1"/>
  <c r="AO22" i="76" s="1"/>
  <c r="AN7" i="76"/>
  <c r="AN9" i="76" s="1"/>
  <c r="AN11" i="76" s="1"/>
  <c r="AN13" i="76" s="1"/>
  <c r="AN16" i="76" s="1"/>
  <c r="AN18" i="76" s="1"/>
  <c r="AN22" i="76" s="1"/>
  <c r="AM7" i="76"/>
  <c r="AM9" i="76" s="1"/>
  <c r="AM11" i="76" s="1"/>
  <c r="AL7" i="76"/>
  <c r="AK7" i="76"/>
  <c r="AJ7" i="76"/>
  <c r="AJ9" i="76" s="1"/>
  <c r="AJ11" i="76" s="1"/>
  <c r="AJ13" i="76" s="1"/>
  <c r="AJ16" i="76" s="1"/>
  <c r="AJ18" i="76" s="1"/>
  <c r="AJ22" i="76" s="1"/>
  <c r="AI7" i="76"/>
  <c r="AH7" i="76"/>
  <c r="AH9" i="76" s="1"/>
  <c r="AG7" i="76"/>
  <c r="AF7" i="76"/>
  <c r="M7" i="76"/>
  <c r="N7" i="76" s="1"/>
  <c r="GW26" i="75"/>
  <c r="KT21" i="75"/>
  <c r="KF21" i="75"/>
  <c r="JR21" i="75"/>
  <c r="JD21" i="75"/>
  <c r="IP21" i="75"/>
  <c r="IB21" i="75"/>
  <c r="HN21" i="75"/>
  <c r="GZ21" i="75"/>
  <c r="GK21" i="75"/>
  <c r="GL21" i="75" s="1"/>
  <c r="FV21" i="75"/>
  <c r="FH21" i="75"/>
  <c r="EJ21" i="75"/>
  <c r="ET21" i="75" s="1"/>
  <c r="EF21" i="75"/>
  <c r="DR21" i="75"/>
  <c r="DB21" i="75"/>
  <c r="CN21" i="75"/>
  <c r="BZ21" i="75"/>
  <c r="BL21" i="75"/>
  <c r="AX21" i="75"/>
  <c r="AJ21" i="75"/>
  <c r="V21" i="75"/>
  <c r="G21" i="75"/>
  <c r="KT20" i="75"/>
  <c r="KF20" i="75"/>
  <c r="JR20" i="75"/>
  <c r="JD20" i="75"/>
  <c r="IP20" i="75"/>
  <c r="IB20" i="75"/>
  <c r="HN20" i="75"/>
  <c r="GY20" i="75"/>
  <c r="GX20" i="75"/>
  <c r="GV20" i="75"/>
  <c r="GU20" i="75"/>
  <c r="GK20" i="75"/>
  <c r="GG20" i="75"/>
  <c r="GE20" i="75"/>
  <c r="FV20" i="75"/>
  <c r="FH20" i="75"/>
  <c r="ET20" i="75"/>
  <c r="EF20" i="75"/>
  <c r="DR20" i="75"/>
  <c r="DB20" i="75"/>
  <c r="CN20" i="75"/>
  <c r="BZ20" i="75"/>
  <c r="BL20" i="75"/>
  <c r="AX20" i="75"/>
  <c r="AJ20" i="75"/>
  <c r="V20" i="75"/>
  <c r="KT19" i="75"/>
  <c r="KF19" i="75"/>
  <c r="JR19" i="75"/>
  <c r="JD19" i="75"/>
  <c r="IP19" i="75"/>
  <c r="IB19" i="75"/>
  <c r="HN19" i="75"/>
  <c r="GZ19" i="75"/>
  <c r="GL19" i="75"/>
  <c r="FV19" i="75"/>
  <c r="FH19" i="75"/>
  <c r="EH19" i="75"/>
  <c r="ET19" i="75" s="1"/>
  <c r="EF19" i="75"/>
  <c r="DR19" i="75"/>
  <c r="DB19" i="75"/>
  <c r="CN19" i="75"/>
  <c r="BZ19" i="75"/>
  <c r="BL19" i="75"/>
  <c r="AX19" i="75"/>
  <c r="AJ19" i="75"/>
  <c r="V19" i="75"/>
  <c r="G19" i="75"/>
  <c r="KT17" i="75"/>
  <c r="KF17" i="75"/>
  <c r="JR17" i="75"/>
  <c r="JD17" i="75"/>
  <c r="IP17" i="75"/>
  <c r="IB17" i="75"/>
  <c r="HN17" i="75"/>
  <c r="GZ17" i="75"/>
  <c r="GL17" i="75"/>
  <c r="FV17" i="75"/>
  <c r="FH17" i="75"/>
  <c r="ET17" i="75"/>
  <c r="EF17" i="75"/>
  <c r="DR17" i="75"/>
  <c r="DB17" i="75"/>
  <c r="CN17" i="75"/>
  <c r="BZ17" i="75"/>
  <c r="BL17" i="75"/>
  <c r="AX17" i="75"/>
  <c r="AJ17" i="75"/>
  <c r="V17" i="75"/>
  <c r="KT15" i="75"/>
  <c r="KF15" i="75"/>
  <c r="JR15" i="75"/>
  <c r="JD15" i="75"/>
  <c r="IP15" i="75"/>
  <c r="IB15" i="75"/>
  <c r="HN15" i="75"/>
  <c r="GZ15" i="75"/>
  <c r="GL15" i="75"/>
  <c r="FV15" i="75"/>
  <c r="FH15" i="75"/>
  <c r="ET15" i="75"/>
  <c r="EF15" i="75"/>
  <c r="DR15" i="75"/>
  <c r="DB15" i="75"/>
  <c r="CN15" i="75"/>
  <c r="BZ15" i="75"/>
  <c r="BL15" i="75"/>
  <c r="AX15" i="75"/>
  <c r="AJ15" i="75"/>
  <c r="V15" i="75"/>
  <c r="E15" i="75"/>
  <c r="B15" i="75" s="1"/>
  <c r="KT14" i="75"/>
  <c r="KF14" i="75"/>
  <c r="JR14" i="75"/>
  <c r="JD14" i="75"/>
  <c r="IP14" i="75"/>
  <c r="IB14" i="75"/>
  <c r="HN14" i="75"/>
  <c r="GZ14" i="75"/>
  <c r="GL14" i="75"/>
  <c r="FV14" i="75"/>
  <c r="FH14" i="75"/>
  <c r="ET14" i="75"/>
  <c r="EF14" i="75"/>
  <c r="DR14" i="75"/>
  <c r="DB14" i="75"/>
  <c r="CN14" i="75"/>
  <c r="BZ14" i="75"/>
  <c r="BL14" i="75"/>
  <c r="AX14" i="75"/>
  <c r="AJ14" i="75"/>
  <c r="V14" i="75"/>
  <c r="E14" i="75"/>
  <c r="B14" i="75"/>
  <c r="KT12" i="75"/>
  <c r="KE12" i="75"/>
  <c r="KF12" i="75" s="1"/>
  <c r="JQ12" i="75"/>
  <c r="JR12" i="75" s="1"/>
  <c r="JD12" i="75"/>
  <c r="IO12" i="75"/>
  <c r="IP12" i="75" s="1"/>
  <c r="IB12" i="75"/>
  <c r="HN12" i="75"/>
  <c r="GY12" i="75"/>
  <c r="GZ12" i="75" s="1"/>
  <c r="GK12" i="75"/>
  <c r="GL12" i="75" s="1"/>
  <c r="FV12" i="75"/>
  <c r="EZ12" i="75"/>
  <c r="FH12" i="75" s="1"/>
  <c r="ET12" i="75"/>
  <c r="DU12" i="75"/>
  <c r="EF12" i="75" s="1"/>
  <c r="DR12" i="75"/>
  <c r="CQ12" i="75"/>
  <c r="DB12" i="75" s="1"/>
  <c r="CC12" i="75"/>
  <c r="CN12" i="75" s="1"/>
  <c r="BT12" i="75"/>
  <c r="BR12" i="75"/>
  <c r="BP12" i="75"/>
  <c r="BO12" i="75"/>
  <c r="BL12" i="75"/>
  <c r="BA12" i="75"/>
  <c r="AX12" i="75"/>
  <c r="AJ12" i="75"/>
  <c r="N12" i="75"/>
  <c r="K12" i="75"/>
  <c r="J12" i="75"/>
  <c r="KT10" i="75"/>
  <c r="KE10" i="75"/>
  <c r="KF10" i="75" s="1"/>
  <c r="JQ10" i="75"/>
  <c r="JR10" i="75" s="1"/>
  <c r="JC10" i="75"/>
  <c r="JD10" i="75" s="1"/>
  <c r="IP10" i="75"/>
  <c r="IB10" i="75"/>
  <c r="HM10" i="75"/>
  <c r="HN10" i="75" s="1"/>
  <c r="GY10" i="75"/>
  <c r="GZ10" i="75" s="1"/>
  <c r="GL10" i="75"/>
  <c r="FV10" i="75"/>
  <c r="FD10" i="75"/>
  <c r="EY10" i="75"/>
  <c r="ET10" i="75"/>
  <c r="EK10" i="75"/>
  <c r="EE10" i="75"/>
  <c r="ED10" i="75"/>
  <c r="DX10" i="75"/>
  <c r="DU10" i="75"/>
  <c r="DK10" i="75"/>
  <c r="DR10" i="75" s="1"/>
  <c r="CY10" i="75"/>
  <c r="CX10" i="75"/>
  <c r="CQ10" i="75"/>
  <c r="CJ10" i="75"/>
  <c r="CI10" i="75"/>
  <c r="CF10" i="75"/>
  <c r="CE10" i="75"/>
  <c r="CC10" i="75"/>
  <c r="BY10" i="75"/>
  <c r="BW10" i="75"/>
  <c r="BS10" i="75"/>
  <c r="BR10" i="75"/>
  <c r="BO10" i="75"/>
  <c r="BI10" i="75"/>
  <c r="BE10" i="75"/>
  <c r="BB10" i="75"/>
  <c r="BA10" i="75"/>
  <c r="AX10" i="75"/>
  <c r="X10" i="75"/>
  <c r="AJ10" i="75" s="1"/>
  <c r="S10" i="75"/>
  <c r="O10" i="75"/>
  <c r="N10" i="75"/>
  <c r="M10" i="75"/>
  <c r="J10" i="75"/>
  <c r="D10" i="75"/>
  <c r="KS9" i="75"/>
  <c r="KS11" i="75" s="1"/>
  <c r="KS13" i="75" s="1"/>
  <c r="KS16" i="75" s="1"/>
  <c r="KS18" i="75" s="1"/>
  <c r="KS22" i="75" s="1"/>
  <c r="KR9" i="75"/>
  <c r="KR11" i="75" s="1"/>
  <c r="KR13" i="75" s="1"/>
  <c r="KR16" i="75" s="1"/>
  <c r="KR18" i="75" s="1"/>
  <c r="KR22" i="75" s="1"/>
  <c r="KQ9" i="75"/>
  <c r="KQ11" i="75" s="1"/>
  <c r="KQ13" i="75" s="1"/>
  <c r="KQ16" i="75" s="1"/>
  <c r="KQ18" i="75" s="1"/>
  <c r="KQ22" i="75" s="1"/>
  <c r="KP9" i="75"/>
  <c r="KP11" i="75" s="1"/>
  <c r="KP13" i="75" s="1"/>
  <c r="KP16" i="75" s="1"/>
  <c r="KP18" i="75" s="1"/>
  <c r="KP22" i="75" s="1"/>
  <c r="KO9" i="75"/>
  <c r="KO11" i="75" s="1"/>
  <c r="KO13" i="75" s="1"/>
  <c r="KO16" i="75" s="1"/>
  <c r="KO18" i="75" s="1"/>
  <c r="KO22" i="75" s="1"/>
  <c r="KN9" i="75"/>
  <c r="KN11" i="75" s="1"/>
  <c r="KN13" i="75" s="1"/>
  <c r="KN16" i="75" s="1"/>
  <c r="KN18" i="75" s="1"/>
  <c r="KN22" i="75" s="1"/>
  <c r="KM9" i="75"/>
  <c r="KM11" i="75" s="1"/>
  <c r="KM13" i="75" s="1"/>
  <c r="KM16" i="75" s="1"/>
  <c r="KM18" i="75" s="1"/>
  <c r="KM22" i="75" s="1"/>
  <c r="KL9" i="75"/>
  <c r="KL11" i="75" s="1"/>
  <c r="KL13" i="75" s="1"/>
  <c r="KL16" i="75" s="1"/>
  <c r="KL18" i="75" s="1"/>
  <c r="KL22" i="75" s="1"/>
  <c r="KK9" i="75"/>
  <c r="KK11" i="75" s="1"/>
  <c r="KK13" i="75" s="1"/>
  <c r="KK16" i="75" s="1"/>
  <c r="KK18" i="75" s="1"/>
  <c r="KK22" i="75" s="1"/>
  <c r="KJ9" i="75"/>
  <c r="KJ11" i="75" s="1"/>
  <c r="KJ13" i="75" s="1"/>
  <c r="KJ16" i="75" s="1"/>
  <c r="KJ18" i="75" s="1"/>
  <c r="KJ22" i="75" s="1"/>
  <c r="KI9" i="75"/>
  <c r="KI11" i="75" s="1"/>
  <c r="KI13" i="75" s="1"/>
  <c r="KI16" i="75" s="1"/>
  <c r="KI18" i="75" s="1"/>
  <c r="KI22" i="75" s="1"/>
  <c r="KH9" i="75"/>
  <c r="KH11" i="75" s="1"/>
  <c r="KH13" i="75" s="1"/>
  <c r="KH16" i="75" s="1"/>
  <c r="KH18" i="75" s="1"/>
  <c r="KH22" i="75" s="1"/>
  <c r="KE9" i="75"/>
  <c r="KE11" i="75" s="1"/>
  <c r="KD9" i="75"/>
  <c r="KD11" i="75" s="1"/>
  <c r="KD13" i="75" s="1"/>
  <c r="KD16" i="75" s="1"/>
  <c r="KD18" i="75" s="1"/>
  <c r="KD22" i="75" s="1"/>
  <c r="KC9" i="75"/>
  <c r="KC11" i="75" s="1"/>
  <c r="KC13" i="75" s="1"/>
  <c r="KC16" i="75" s="1"/>
  <c r="KC18" i="75" s="1"/>
  <c r="KC22" i="75" s="1"/>
  <c r="KB9" i="75"/>
  <c r="KB11" i="75" s="1"/>
  <c r="KB13" i="75" s="1"/>
  <c r="KB16" i="75" s="1"/>
  <c r="KB18" i="75" s="1"/>
  <c r="KB22" i="75" s="1"/>
  <c r="KA9" i="75"/>
  <c r="KA11" i="75" s="1"/>
  <c r="KA13" i="75" s="1"/>
  <c r="KA16" i="75" s="1"/>
  <c r="KA18" i="75" s="1"/>
  <c r="KA22" i="75" s="1"/>
  <c r="JZ9" i="75"/>
  <c r="JZ11" i="75" s="1"/>
  <c r="JZ13" i="75" s="1"/>
  <c r="JZ16" i="75" s="1"/>
  <c r="JZ18" i="75" s="1"/>
  <c r="JZ22" i="75" s="1"/>
  <c r="JY9" i="75"/>
  <c r="JY11" i="75" s="1"/>
  <c r="JY13" i="75" s="1"/>
  <c r="JY16" i="75" s="1"/>
  <c r="JY18" i="75" s="1"/>
  <c r="JY22" i="75" s="1"/>
  <c r="JX9" i="75"/>
  <c r="JX11" i="75" s="1"/>
  <c r="JX13" i="75" s="1"/>
  <c r="JX16" i="75" s="1"/>
  <c r="JX18" i="75" s="1"/>
  <c r="JX22" i="75" s="1"/>
  <c r="JW9" i="75"/>
  <c r="JW11" i="75" s="1"/>
  <c r="JW13" i="75" s="1"/>
  <c r="JW16" i="75" s="1"/>
  <c r="JW18" i="75" s="1"/>
  <c r="JW22" i="75" s="1"/>
  <c r="JV9" i="75"/>
  <c r="JV11" i="75" s="1"/>
  <c r="JV13" i="75" s="1"/>
  <c r="JV16" i="75" s="1"/>
  <c r="JV18" i="75" s="1"/>
  <c r="JV22" i="75" s="1"/>
  <c r="JU9" i="75"/>
  <c r="JU11" i="75" s="1"/>
  <c r="JU13" i="75" s="1"/>
  <c r="JU16" i="75" s="1"/>
  <c r="JU18" i="75" s="1"/>
  <c r="JU22" i="75" s="1"/>
  <c r="JT9" i="75"/>
  <c r="JT11" i="75" s="1"/>
  <c r="JT13" i="75" s="1"/>
  <c r="JT16" i="75" s="1"/>
  <c r="JT18" i="75" s="1"/>
  <c r="JT22" i="75" s="1"/>
  <c r="JQ9" i="75"/>
  <c r="JP9" i="75"/>
  <c r="JP11" i="75" s="1"/>
  <c r="JP13" i="75" s="1"/>
  <c r="JP16" i="75" s="1"/>
  <c r="JP18" i="75" s="1"/>
  <c r="JP22" i="75" s="1"/>
  <c r="JO9" i="75"/>
  <c r="JO11" i="75" s="1"/>
  <c r="JO13" i="75" s="1"/>
  <c r="JO16" i="75" s="1"/>
  <c r="JO18" i="75" s="1"/>
  <c r="JO22" i="75" s="1"/>
  <c r="JN9" i="75"/>
  <c r="JN11" i="75" s="1"/>
  <c r="JN13" i="75" s="1"/>
  <c r="JN16" i="75" s="1"/>
  <c r="JN18" i="75" s="1"/>
  <c r="JN22" i="75" s="1"/>
  <c r="JM9" i="75"/>
  <c r="JM11" i="75" s="1"/>
  <c r="JM13" i="75" s="1"/>
  <c r="JM16" i="75" s="1"/>
  <c r="JM18" i="75" s="1"/>
  <c r="JM22" i="75" s="1"/>
  <c r="JL9" i="75"/>
  <c r="JL11" i="75" s="1"/>
  <c r="JL13" i="75" s="1"/>
  <c r="JL16" i="75" s="1"/>
  <c r="JL18" i="75" s="1"/>
  <c r="JL22" i="75" s="1"/>
  <c r="JK9" i="75"/>
  <c r="JK11" i="75" s="1"/>
  <c r="JK13" i="75" s="1"/>
  <c r="JK16" i="75" s="1"/>
  <c r="JK18" i="75" s="1"/>
  <c r="JK22" i="75" s="1"/>
  <c r="JJ9" i="75"/>
  <c r="JJ11" i="75" s="1"/>
  <c r="JJ13" i="75" s="1"/>
  <c r="JJ16" i="75" s="1"/>
  <c r="JJ18" i="75" s="1"/>
  <c r="JJ22" i="75" s="1"/>
  <c r="JI9" i="75"/>
  <c r="JI11" i="75" s="1"/>
  <c r="JI13" i="75" s="1"/>
  <c r="JI16" i="75" s="1"/>
  <c r="JI18" i="75" s="1"/>
  <c r="JI22" i="75" s="1"/>
  <c r="JH9" i="75"/>
  <c r="JH11" i="75" s="1"/>
  <c r="JH13" i="75" s="1"/>
  <c r="JH16" i="75" s="1"/>
  <c r="JH18" i="75" s="1"/>
  <c r="JH22" i="75" s="1"/>
  <c r="JG9" i="75"/>
  <c r="JG11" i="75" s="1"/>
  <c r="JG13" i="75" s="1"/>
  <c r="JG16" i="75" s="1"/>
  <c r="JG18" i="75" s="1"/>
  <c r="JG22" i="75" s="1"/>
  <c r="JF9" i="75"/>
  <c r="JF11" i="75" s="1"/>
  <c r="JF13" i="75" s="1"/>
  <c r="JF16" i="75" s="1"/>
  <c r="JF18" i="75" s="1"/>
  <c r="JF22" i="75" s="1"/>
  <c r="JB9" i="75"/>
  <c r="JB11" i="75" s="1"/>
  <c r="JB13" i="75" s="1"/>
  <c r="JB16" i="75" s="1"/>
  <c r="JB18" i="75" s="1"/>
  <c r="JB22" i="75" s="1"/>
  <c r="JA9" i="75"/>
  <c r="JA11" i="75" s="1"/>
  <c r="JA13" i="75" s="1"/>
  <c r="JA16" i="75" s="1"/>
  <c r="JA18" i="75" s="1"/>
  <c r="JA22" i="75" s="1"/>
  <c r="IZ9" i="75"/>
  <c r="IZ11" i="75" s="1"/>
  <c r="IZ13" i="75" s="1"/>
  <c r="IZ16" i="75" s="1"/>
  <c r="IZ18" i="75" s="1"/>
  <c r="IZ22" i="75" s="1"/>
  <c r="IY9" i="75"/>
  <c r="IY11" i="75" s="1"/>
  <c r="IY13" i="75" s="1"/>
  <c r="IY16" i="75" s="1"/>
  <c r="IY18" i="75" s="1"/>
  <c r="IY22" i="75" s="1"/>
  <c r="IX9" i="75"/>
  <c r="IX11" i="75" s="1"/>
  <c r="IX13" i="75" s="1"/>
  <c r="IX16" i="75" s="1"/>
  <c r="IX18" i="75" s="1"/>
  <c r="IX22" i="75" s="1"/>
  <c r="IW9" i="75"/>
  <c r="IW11" i="75" s="1"/>
  <c r="IW13" i="75" s="1"/>
  <c r="IW16" i="75" s="1"/>
  <c r="IW18" i="75" s="1"/>
  <c r="IW22" i="75" s="1"/>
  <c r="IV9" i="75"/>
  <c r="IV11" i="75" s="1"/>
  <c r="IV13" i="75" s="1"/>
  <c r="IV16" i="75" s="1"/>
  <c r="IV18" i="75" s="1"/>
  <c r="IV22" i="75" s="1"/>
  <c r="IU9" i="75"/>
  <c r="IU11" i="75" s="1"/>
  <c r="IU13" i="75" s="1"/>
  <c r="IU16" i="75" s="1"/>
  <c r="IU18" i="75" s="1"/>
  <c r="IU22" i="75" s="1"/>
  <c r="IT9" i="75"/>
  <c r="IT11" i="75" s="1"/>
  <c r="IT13" i="75" s="1"/>
  <c r="IT16" i="75" s="1"/>
  <c r="IT18" i="75" s="1"/>
  <c r="IT22" i="75" s="1"/>
  <c r="IS9" i="75"/>
  <c r="IS11" i="75" s="1"/>
  <c r="IS13" i="75" s="1"/>
  <c r="IS16" i="75" s="1"/>
  <c r="IS18" i="75" s="1"/>
  <c r="IS22" i="75" s="1"/>
  <c r="IR9" i="75"/>
  <c r="IR11" i="75" s="1"/>
  <c r="IR13" i="75" s="1"/>
  <c r="IR16" i="75" s="1"/>
  <c r="IR18" i="75" s="1"/>
  <c r="IR22" i="75" s="1"/>
  <c r="IO9" i="75"/>
  <c r="IO11" i="75" s="1"/>
  <c r="IO13" i="75" s="1"/>
  <c r="IO16" i="75" s="1"/>
  <c r="IO18" i="75" s="1"/>
  <c r="IO22" i="75" s="1"/>
  <c r="IN9" i="75"/>
  <c r="IN11" i="75" s="1"/>
  <c r="IN13" i="75" s="1"/>
  <c r="IN16" i="75" s="1"/>
  <c r="IN18" i="75" s="1"/>
  <c r="IN22" i="75" s="1"/>
  <c r="IM9" i="75"/>
  <c r="IM11" i="75" s="1"/>
  <c r="IM13" i="75" s="1"/>
  <c r="IM16" i="75" s="1"/>
  <c r="IM18" i="75" s="1"/>
  <c r="IM22" i="75" s="1"/>
  <c r="IL9" i="75"/>
  <c r="IL11" i="75" s="1"/>
  <c r="IL13" i="75" s="1"/>
  <c r="IL16" i="75" s="1"/>
  <c r="IL18" i="75" s="1"/>
  <c r="IL22" i="75" s="1"/>
  <c r="IK9" i="75"/>
  <c r="IK11" i="75" s="1"/>
  <c r="IK13" i="75" s="1"/>
  <c r="IK16" i="75" s="1"/>
  <c r="IK18" i="75" s="1"/>
  <c r="IK22" i="75" s="1"/>
  <c r="IJ9" i="75"/>
  <c r="IJ11" i="75" s="1"/>
  <c r="IJ13" i="75" s="1"/>
  <c r="IJ16" i="75" s="1"/>
  <c r="IJ18" i="75" s="1"/>
  <c r="IJ22" i="75" s="1"/>
  <c r="II9" i="75"/>
  <c r="II11" i="75" s="1"/>
  <c r="II13" i="75" s="1"/>
  <c r="II16" i="75" s="1"/>
  <c r="II18" i="75" s="1"/>
  <c r="II22" i="75" s="1"/>
  <c r="IH9" i="75"/>
  <c r="IH11" i="75" s="1"/>
  <c r="IH13" i="75" s="1"/>
  <c r="IH16" i="75" s="1"/>
  <c r="IH18" i="75" s="1"/>
  <c r="IH22" i="75" s="1"/>
  <c r="IG9" i="75"/>
  <c r="IG11" i="75" s="1"/>
  <c r="IG13" i="75" s="1"/>
  <c r="IG16" i="75" s="1"/>
  <c r="IG18" i="75" s="1"/>
  <c r="IG22" i="75" s="1"/>
  <c r="IF9" i="75"/>
  <c r="IF11" i="75" s="1"/>
  <c r="IF13" i="75" s="1"/>
  <c r="IF16" i="75" s="1"/>
  <c r="IF18" i="75" s="1"/>
  <c r="IF22" i="75" s="1"/>
  <c r="IE9" i="75"/>
  <c r="IE11" i="75" s="1"/>
  <c r="IE13" i="75" s="1"/>
  <c r="IE16" i="75" s="1"/>
  <c r="IE18" i="75" s="1"/>
  <c r="IE22" i="75" s="1"/>
  <c r="ID9" i="75"/>
  <c r="ID11" i="75" s="1"/>
  <c r="ID13" i="75" s="1"/>
  <c r="ID16" i="75" s="1"/>
  <c r="ID18" i="75" s="1"/>
  <c r="ID22" i="75" s="1"/>
  <c r="IA9" i="75"/>
  <c r="IA11" i="75" s="1"/>
  <c r="IA13" i="75" s="1"/>
  <c r="IA16" i="75" s="1"/>
  <c r="IA18" i="75" s="1"/>
  <c r="IA22" i="75" s="1"/>
  <c r="HZ9" i="75"/>
  <c r="HZ11" i="75" s="1"/>
  <c r="HZ13" i="75" s="1"/>
  <c r="HZ16" i="75" s="1"/>
  <c r="HZ18" i="75" s="1"/>
  <c r="HZ22" i="75" s="1"/>
  <c r="HY9" i="75"/>
  <c r="HY11" i="75" s="1"/>
  <c r="HY13" i="75" s="1"/>
  <c r="HY16" i="75" s="1"/>
  <c r="HY18" i="75" s="1"/>
  <c r="HY22" i="75" s="1"/>
  <c r="HX9" i="75"/>
  <c r="HX11" i="75" s="1"/>
  <c r="HX13" i="75" s="1"/>
  <c r="HX16" i="75" s="1"/>
  <c r="HX18" i="75" s="1"/>
  <c r="HX22" i="75" s="1"/>
  <c r="HW9" i="75"/>
  <c r="HW11" i="75" s="1"/>
  <c r="HW13" i="75" s="1"/>
  <c r="HW16" i="75" s="1"/>
  <c r="HW18" i="75" s="1"/>
  <c r="HW22" i="75" s="1"/>
  <c r="HV9" i="75"/>
  <c r="HV11" i="75" s="1"/>
  <c r="HV13" i="75" s="1"/>
  <c r="HV16" i="75" s="1"/>
  <c r="HV18" i="75" s="1"/>
  <c r="HV22" i="75" s="1"/>
  <c r="HU9" i="75"/>
  <c r="HU11" i="75" s="1"/>
  <c r="HU13" i="75" s="1"/>
  <c r="HU16" i="75" s="1"/>
  <c r="HU18" i="75" s="1"/>
  <c r="HU22" i="75" s="1"/>
  <c r="HT9" i="75"/>
  <c r="HT11" i="75" s="1"/>
  <c r="HT13" i="75" s="1"/>
  <c r="HT16" i="75" s="1"/>
  <c r="HT18" i="75" s="1"/>
  <c r="HT22" i="75" s="1"/>
  <c r="HS9" i="75"/>
  <c r="HS11" i="75" s="1"/>
  <c r="HS13" i="75" s="1"/>
  <c r="HS16" i="75" s="1"/>
  <c r="HS18" i="75" s="1"/>
  <c r="HS22" i="75" s="1"/>
  <c r="HR9" i="75"/>
  <c r="HR11" i="75" s="1"/>
  <c r="HR13" i="75" s="1"/>
  <c r="HR16" i="75" s="1"/>
  <c r="HR18" i="75" s="1"/>
  <c r="HR22" i="75" s="1"/>
  <c r="HQ9" i="75"/>
  <c r="HQ11" i="75" s="1"/>
  <c r="HQ13" i="75" s="1"/>
  <c r="HQ16" i="75" s="1"/>
  <c r="HQ18" i="75" s="1"/>
  <c r="HQ22" i="75" s="1"/>
  <c r="HP9" i="75"/>
  <c r="HP11" i="75" s="1"/>
  <c r="HP13" i="75" s="1"/>
  <c r="HP16" i="75" s="1"/>
  <c r="HP18" i="75" s="1"/>
  <c r="HP22" i="75" s="1"/>
  <c r="HM9" i="75"/>
  <c r="HM11" i="75" s="1"/>
  <c r="HM13" i="75" s="1"/>
  <c r="HM16" i="75" s="1"/>
  <c r="HM18" i="75" s="1"/>
  <c r="HM22" i="75" s="1"/>
  <c r="HL9" i="75"/>
  <c r="HL11" i="75" s="1"/>
  <c r="HL13" i="75" s="1"/>
  <c r="HL16" i="75" s="1"/>
  <c r="HL18" i="75" s="1"/>
  <c r="HL22" i="75" s="1"/>
  <c r="HK9" i="75"/>
  <c r="HK11" i="75" s="1"/>
  <c r="HK13" i="75" s="1"/>
  <c r="HK16" i="75" s="1"/>
  <c r="HK18" i="75" s="1"/>
  <c r="HK22" i="75" s="1"/>
  <c r="HJ9" i="75"/>
  <c r="HJ11" i="75" s="1"/>
  <c r="HJ13" i="75" s="1"/>
  <c r="HJ16" i="75" s="1"/>
  <c r="HJ18" i="75" s="1"/>
  <c r="HJ22" i="75" s="1"/>
  <c r="HI9" i="75"/>
  <c r="HI11" i="75" s="1"/>
  <c r="HI13" i="75" s="1"/>
  <c r="HI16" i="75" s="1"/>
  <c r="HI18" i="75" s="1"/>
  <c r="HI22" i="75" s="1"/>
  <c r="HH9" i="75"/>
  <c r="HH11" i="75" s="1"/>
  <c r="HH13" i="75" s="1"/>
  <c r="HH16" i="75" s="1"/>
  <c r="HH18" i="75" s="1"/>
  <c r="HH22" i="75" s="1"/>
  <c r="HG9" i="75"/>
  <c r="HG11" i="75" s="1"/>
  <c r="HG13" i="75" s="1"/>
  <c r="HG16" i="75" s="1"/>
  <c r="HG18" i="75" s="1"/>
  <c r="HG22" i="75" s="1"/>
  <c r="HF9" i="75"/>
  <c r="HF11" i="75" s="1"/>
  <c r="HF13" i="75" s="1"/>
  <c r="HF16" i="75" s="1"/>
  <c r="HF18" i="75" s="1"/>
  <c r="HF22" i="75" s="1"/>
  <c r="HE9" i="75"/>
  <c r="HE11" i="75" s="1"/>
  <c r="HE13" i="75" s="1"/>
  <c r="HE16" i="75" s="1"/>
  <c r="HE18" i="75" s="1"/>
  <c r="HE22" i="75" s="1"/>
  <c r="HD9" i="75"/>
  <c r="HD11" i="75" s="1"/>
  <c r="HD13" i="75" s="1"/>
  <c r="HD16" i="75" s="1"/>
  <c r="HD18" i="75" s="1"/>
  <c r="HD22" i="75" s="1"/>
  <c r="HC9" i="75"/>
  <c r="HC11" i="75" s="1"/>
  <c r="HC13" i="75" s="1"/>
  <c r="HC16" i="75" s="1"/>
  <c r="HC18" i="75" s="1"/>
  <c r="HC22" i="75" s="1"/>
  <c r="HB9" i="75"/>
  <c r="HB11" i="75" s="1"/>
  <c r="HB13" i="75" s="1"/>
  <c r="HB16" i="75" s="1"/>
  <c r="HB18" i="75" s="1"/>
  <c r="HB22" i="75" s="1"/>
  <c r="GX9" i="75"/>
  <c r="GX11" i="75" s="1"/>
  <c r="GX13" i="75" s="1"/>
  <c r="GX16" i="75" s="1"/>
  <c r="GX18" i="75" s="1"/>
  <c r="GX22" i="75" s="1"/>
  <c r="GW9" i="75"/>
  <c r="GW11" i="75" s="1"/>
  <c r="GW13" i="75" s="1"/>
  <c r="GW16" i="75" s="1"/>
  <c r="GW18" i="75" s="1"/>
  <c r="GW22" i="75" s="1"/>
  <c r="GV9" i="75"/>
  <c r="GV11" i="75" s="1"/>
  <c r="GV13" i="75" s="1"/>
  <c r="GV16" i="75" s="1"/>
  <c r="GV18" i="75" s="1"/>
  <c r="GV22" i="75" s="1"/>
  <c r="GU9" i="75"/>
  <c r="GU11" i="75" s="1"/>
  <c r="GU13" i="75" s="1"/>
  <c r="GU16" i="75" s="1"/>
  <c r="GU18" i="75" s="1"/>
  <c r="GT9" i="75"/>
  <c r="GT11" i="75" s="1"/>
  <c r="GT13" i="75" s="1"/>
  <c r="GT16" i="75" s="1"/>
  <c r="GT18" i="75" s="1"/>
  <c r="GT22" i="75" s="1"/>
  <c r="GS9" i="75"/>
  <c r="GS11" i="75" s="1"/>
  <c r="GS13" i="75" s="1"/>
  <c r="GS16" i="75" s="1"/>
  <c r="GS18" i="75" s="1"/>
  <c r="GS22" i="75" s="1"/>
  <c r="GR9" i="75"/>
  <c r="GR11" i="75" s="1"/>
  <c r="GR13" i="75" s="1"/>
  <c r="GR16" i="75" s="1"/>
  <c r="GR18" i="75" s="1"/>
  <c r="GR22" i="75" s="1"/>
  <c r="GQ9" i="75"/>
  <c r="GQ11" i="75" s="1"/>
  <c r="GQ13" i="75" s="1"/>
  <c r="GQ16" i="75" s="1"/>
  <c r="GQ18" i="75" s="1"/>
  <c r="GQ22" i="75" s="1"/>
  <c r="GP9" i="75"/>
  <c r="GP11" i="75" s="1"/>
  <c r="GP13" i="75" s="1"/>
  <c r="GP16" i="75" s="1"/>
  <c r="GP18" i="75" s="1"/>
  <c r="GP22" i="75" s="1"/>
  <c r="GO9" i="75"/>
  <c r="GO11" i="75" s="1"/>
  <c r="GO13" i="75" s="1"/>
  <c r="GO16" i="75" s="1"/>
  <c r="GO18" i="75" s="1"/>
  <c r="GO22" i="75" s="1"/>
  <c r="GN9" i="75"/>
  <c r="GN11" i="75" s="1"/>
  <c r="GN13" i="75" s="1"/>
  <c r="GN16" i="75" s="1"/>
  <c r="GN18" i="75" s="1"/>
  <c r="GN22" i="75" s="1"/>
  <c r="GJ9" i="75"/>
  <c r="GJ11" i="75" s="1"/>
  <c r="GJ13" i="75" s="1"/>
  <c r="GJ16" i="75" s="1"/>
  <c r="GJ18" i="75" s="1"/>
  <c r="GJ22" i="75" s="1"/>
  <c r="GI9" i="75"/>
  <c r="GI11" i="75" s="1"/>
  <c r="GI13" i="75" s="1"/>
  <c r="GI16" i="75" s="1"/>
  <c r="GI18" i="75" s="1"/>
  <c r="GI22" i="75" s="1"/>
  <c r="GH9" i="75"/>
  <c r="GH11" i="75" s="1"/>
  <c r="GH13" i="75" s="1"/>
  <c r="GH16" i="75" s="1"/>
  <c r="GH18" i="75" s="1"/>
  <c r="GH22" i="75" s="1"/>
  <c r="GG9" i="75"/>
  <c r="GG11" i="75" s="1"/>
  <c r="GG13" i="75" s="1"/>
  <c r="GG16" i="75" s="1"/>
  <c r="GG18" i="75" s="1"/>
  <c r="GF9" i="75"/>
  <c r="GF11" i="75" s="1"/>
  <c r="GF13" i="75" s="1"/>
  <c r="GF16" i="75" s="1"/>
  <c r="GF18" i="75" s="1"/>
  <c r="GF22" i="75" s="1"/>
  <c r="GE9" i="75"/>
  <c r="GE11" i="75" s="1"/>
  <c r="GE13" i="75" s="1"/>
  <c r="GE16" i="75" s="1"/>
  <c r="GE18" i="75" s="1"/>
  <c r="GE22" i="75" s="1"/>
  <c r="GD9" i="75"/>
  <c r="GD11" i="75" s="1"/>
  <c r="GD13" i="75" s="1"/>
  <c r="GD16" i="75" s="1"/>
  <c r="GD18" i="75" s="1"/>
  <c r="GD22" i="75" s="1"/>
  <c r="GC9" i="75"/>
  <c r="GC11" i="75" s="1"/>
  <c r="GC13" i="75" s="1"/>
  <c r="GC16" i="75" s="1"/>
  <c r="GC18" i="75" s="1"/>
  <c r="GC22" i="75" s="1"/>
  <c r="GB9" i="75"/>
  <c r="GB11" i="75" s="1"/>
  <c r="GB13" i="75" s="1"/>
  <c r="GB16" i="75" s="1"/>
  <c r="GB18" i="75" s="1"/>
  <c r="GB22" i="75" s="1"/>
  <c r="GA9" i="75"/>
  <c r="GA11" i="75" s="1"/>
  <c r="GA13" i="75" s="1"/>
  <c r="GA16" i="75" s="1"/>
  <c r="GA18" i="75" s="1"/>
  <c r="GA22" i="75" s="1"/>
  <c r="FZ9" i="75"/>
  <c r="FZ11" i="75" s="1"/>
  <c r="FZ13" i="75" s="1"/>
  <c r="FZ16" i="75" s="1"/>
  <c r="FZ18" i="75" s="1"/>
  <c r="FZ22" i="75" s="1"/>
  <c r="FU9" i="75"/>
  <c r="FU11" i="75" s="1"/>
  <c r="FU13" i="75" s="1"/>
  <c r="FU16" i="75" s="1"/>
  <c r="FU18" i="75" s="1"/>
  <c r="FU22" i="75" s="1"/>
  <c r="FT9" i="75"/>
  <c r="FT11" i="75" s="1"/>
  <c r="FT13" i="75" s="1"/>
  <c r="FT16" i="75" s="1"/>
  <c r="FT18" i="75" s="1"/>
  <c r="FT22" i="75" s="1"/>
  <c r="FS9" i="75"/>
  <c r="FS11" i="75" s="1"/>
  <c r="FS13" i="75" s="1"/>
  <c r="FS16" i="75" s="1"/>
  <c r="FS18" i="75" s="1"/>
  <c r="FS22" i="75" s="1"/>
  <c r="FR9" i="75"/>
  <c r="FR11" i="75" s="1"/>
  <c r="FR13" i="75" s="1"/>
  <c r="FR16" i="75" s="1"/>
  <c r="FR18" i="75" s="1"/>
  <c r="FR22" i="75" s="1"/>
  <c r="FQ9" i="75"/>
  <c r="FQ11" i="75" s="1"/>
  <c r="FQ13" i="75" s="1"/>
  <c r="FQ16" i="75" s="1"/>
  <c r="FQ18" i="75" s="1"/>
  <c r="FQ22" i="75" s="1"/>
  <c r="FP9" i="75"/>
  <c r="FP11" i="75" s="1"/>
  <c r="FP13" i="75" s="1"/>
  <c r="FP16" i="75" s="1"/>
  <c r="FP18" i="75" s="1"/>
  <c r="FP22" i="75" s="1"/>
  <c r="FO9" i="75"/>
  <c r="FO11" i="75" s="1"/>
  <c r="FO13" i="75" s="1"/>
  <c r="FO16" i="75" s="1"/>
  <c r="FO18" i="75" s="1"/>
  <c r="FO22" i="75" s="1"/>
  <c r="FN9" i="75"/>
  <c r="FN11" i="75" s="1"/>
  <c r="FN13" i="75" s="1"/>
  <c r="FN16" i="75" s="1"/>
  <c r="FN18" i="75" s="1"/>
  <c r="FN22" i="75" s="1"/>
  <c r="FM9" i="75"/>
  <c r="FM11" i="75" s="1"/>
  <c r="FM13" i="75" s="1"/>
  <c r="FM16" i="75" s="1"/>
  <c r="FM18" i="75" s="1"/>
  <c r="FM22" i="75" s="1"/>
  <c r="FL9" i="75"/>
  <c r="FL11" i="75" s="1"/>
  <c r="FL13" i="75" s="1"/>
  <c r="FL16" i="75" s="1"/>
  <c r="FL18" i="75" s="1"/>
  <c r="FL22" i="75" s="1"/>
  <c r="FK9" i="75"/>
  <c r="FK11" i="75" s="1"/>
  <c r="FK13" i="75" s="1"/>
  <c r="FK16" i="75" s="1"/>
  <c r="FK18" i="75" s="1"/>
  <c r="FK22" i="75" s="1"/>
  <c r="FJ9" i="75"/>
  <c r="FJ11" i="75" s="1"/>
  <c r="FJ13" i="75" s="1"/>
  <c r="FJ16" i="75" s="1"/>
  <c r="FJ18" i="75" s="1"/>
  <c r="FJ22" i="75" s="1"/>
  <c r="FG9" i="75"/>
  <c r="FG11" i="75" s="1"/>
  <c r="FG13" i="75" s="1"/>
  <c r="FG16" i="75" s="1"/>
  <c r="FG18" i="75" s="1"/>
  <c r="FG22" i="75" s="1"/>
  <c r="FF9" i="75"/>
  <c r="FF11" i="75" s="1"/>
  <c r="FF13" i="75" s="1"/>
  <c r="FF16" i="75" s="1"/>
  <c r="FF18" i="75" s="1"/>
  <c r="FF22" i="75" s="1"/>
  <c r="FE9" i="75"/>
  <c r="FE11" i="75" s="1"/>
  <c r="FE13" i="75" s="1"/>
  <c r="FE16" i="75" s="1"/>
  <c r="FE18" i="75" s="1"/>
  <c r="FE22" i="75" s="1"/>
  <c r="FD9" i="75"/>
  <c r="FC9" i="75"/>
  <c r="FC11" i="75" s="1"/>
  <c r="FC13" i="75" s="1"/>
  <c r="FC16" i="75" s="1"/>
  <c r="FC18" i="75" s="1"/>
  <c r="FC22" i="75" s="1"/>
  <c r="FB9" i="75"/>
  <c r="FB11" i="75" s="1"/>
  <c r="FB13" i="75" s="1"/>
  <c r="FB16" i="75" s="1"/>
  <c r="FB18" i="75" s="1"/>
  <c r="FB22" i="75" s="1"/>
  <c r="FA9" i="75"/>
  <c r="FA11" i="75" s="1"/>
  <c r="FA13" i="75" s="1"/>
  <c r="FA16" i="75" s="1"/>
  <c r="FA18" i="75" s="1"/>
  <c r="FA22" i="75" s="1"/>
  <c r="EZ9" i="75"/>
  <c r="EZ11" i="75" s="1"/>
  <c r="EW9" i="75"/>
  <c r="EW11" i="75" s="1"/>
  <c r="EW13" i="75" s="1"/>
  <c r="EW16" i="75" s="1"/>
  <c r="EW18" i="75" s="1"/>
  <c r="EW22" i="75" s="1"/>
  <c r="EV9" i="75"/>
  <c r="EV11" i="75" s="1"/>
  <c r="EV13" i="75" s="1"/>
  <c r="EV16" i="75" s="1"/>
  <c r="EV18" i="75" s="1"/>
  <c r="EV22" i="75" s="1"/>
  <c r="ES9" i="75"/>
  <c r="ES11" i="75" s="1"/>
  <c r="ES13" i="75" s="1"/>
  <c r="ES16" i="75" s="1"/>
  <c r="ES18" i="75" s="1"/>
  <c r="ES22" i="75" s="1"/>
  <c r="ER9" i="75"/>
  <c r="ER11" i="75" s="1"/>
  <c r="ER13" i="75" s="1"/>
  <c r="ER16" i="75" s="1"/>
  <c r="ER18" i="75" s="1"/>
  <c r="ER22" i="75" s="1"/>
  <c r="EQ9" i="75"/>
  <c r="EQ11" i="75" s="1"/>
  <c r="EQ13" i="75" s="1"/>
  <c r="EQ16" i="75" s="1"/>
  <c r="EQ18" i="75" s="1"/>
  <c r="EQ22" i="75" s="1"/>
  <c r="EP9" i="75"/>
  <c r="EP11" i="75" s="1"/>
  <c r="EP13" i="75" s="1"/>
  <c r="EP16" i="75" s="1"/>
  <c r="EP18" i="75" s="1"/>
  <c r="EP22" i="75" s="1"/>
  <c r="EO9" i="75"/>
  <c r="EO11" i="75" s="1"/>
  <c r="EO13" i="75" s="1"/>
  <c r="EO16" i="75" s="1"/>
  <c r="EO18" i="75" s="1"/>
  <c r="EO22" i="75" s="1"/>
  <c r="EN9" i="75"/>
  <c r="EN11" i="75" s="1"/>
  <c r="EN13" i="75" s="1"/>
  <c r="EN16" i="75" s="1"/>
  <c r="EN18" i="75" s="1"/>
  <c r="EN22" i="75" s="1"/>
  <c r="EM9" i="75"/>
  <c r="EM11" i="75" s="1"/>
  <c r="EM13" i="75" s="1"/>
  <c r="EM16" i="75" s="1"/>
  <c r="EM18" i="75" s="1"/>
  <c r="EM22" i="75" s="1"/>
  <c r="EL9" i="75"/>
  <c r="EL11" i="75" s="1"/>
  <c r="EL13" i="75" s="1"/>
  <c r="EL16" i="75" s="1"/>
  <c r="EL18" i="75" s="1"/>
  <c r="EL22" i="75" s="1"/>
  <c r="EK9" i="75"/>
  <c r="EJ9" i="75"/>
  <c r="EJ11" i="75" s="1"/>
  <c r="EJ13" i="75" s="1"/>
  <c r="EJ16" i="75" s="1"/>
  <c r="EJ18" i="75" s="1"/>
  <c r="EJ22" i="75" s="1"/>
  <c r="EI9" i="75"/>
  <c r="EI11" i="75" s="1"/>
  <c r="EI13" i="75" s="1"/>
  <c r="EI16" i="75" s="1"/>
  <c r="EI18" i="75" s="1"/>
  <c r="EI22" i="75" s="1"/>
  <c r="EH9" i="75"/>
  <c r="EH11" i="75" s="1"/>
  <c r="EH13" i="75" s="1"/>
  <c r="EH16" i="75" s="1"/>
  <c r="EH18" i="75" s="1"/>
  <c r="EE9" i="75"/>
  <c r="ED9" i="75"/>
  <c r="EC9" i="75"/>
  <c r="EC11" i="75" s="1"/>
  <c r="EC13" i="75" s="1"/>
  <c r="EC16" i="75" s="1"/>
  <c r="EC18" i="75" s="1"/>
  <c r="EC22" i="75" s="1"/>
  <c r="EB9" i="75"/>
  <c r="EB11" i="75" s="1"/>
  <c r="EB13" i="75" s="1"/>
  <c r="EB16" i="75" s="1"/>
  <c r="EB18" i="75" s="1"/>
  <c r="EB22" i="75" s="1"/>
  <c r="EA9" i="75"/>
  <c r="EA11" i="75" s="1"/>
  <c r="EA13" i="75" s="1"/>
  <c r="EA16" i="75" s="1"/>
  <c r="EA18" i="75" s="1"/>
  <c r="EA22" i="75" s="1"/>
  <c r="DZ9" i="75"/>
  <c r="DZ11" i="75" s="1"/>
  <c r="DZ13" i="75" s="1"/>
  <c r="DZ16" i="75" s="1"/>
  <c r="DZ18" i="75" s="1"/>
  <c r="DZ22" i="75" s="1"/>
  <c r="DY9" i="75"/>
  <c r="DY11" i="75" s="1"/>
  <c r="DY13" i="75" s="1"/>
  <c r="DY16" i="75" s="1"/>
  <c r="DY18" i="75" s="1"/>
  <c r="DY22" i="75" s="1"/>
  <c r="DX9" i="75"/>
  <c r="DX11" i="75" s="1"/>
  <c r="DX13" i="75" s="1"/>
  <c r="DX16" i="75" s="1"/>
  <c r="DX18" i="75" s="1"/>
  <c r="DX22" i="75" s="1"/>
  <c r="DW9" i="75"/>
  <c r="DW11" i="75" s="1"/>
  <c r="DW13" i="75" s="1"/>
  <c r="DW16" i="75" s="1"/>
  <c r="DW18" i="75" s="1"/>
  <c r="DW22" i="75" s="1"/>
  <c r="DV9" i="75"/>
  <c r="DV11" i="75" s="1"/>
  <c r="DV13" i="75" s="1"/>
  <c r="DV16" i="75" s="1"/>
  <c r="DV18" i="75" s="1"/>
  <c r="DV22" i="75" s="1"/>
  <c r="DU9" i="75"/>
  <c r="DT9" i="75"/>
  <c r="DT11" i="75" s="1"/>
  <c r="DT13" i="75" s="1"/>
  <c r="DT16" i="75" s="1"/>
  <c r="DT18" i="75" s="1"/>
  <c r="DT22" i="75" s="1"/>
  <c r="DQ9" i="75"/>
  <c r="DQ11" i="75" s="1"/>
  <c r="DQ13" i="75" s="1"/>
  <c r="DQ16" i="75" s="1"/>
  <c r="DQ18" i="75" s="1"/>
  <c r="DQ22" i="75" s="1"/>
  <c r="DP9" i="75"/>
  <c r="DP11" i="75" s="1"/>
  <c r="DP13" i="75" s="1"/>
  <c r="DP16" i="75" s="1"/>
  <c r="DP18" i="75" s="1"/>
  <c r="DP22" i="75" s="1"/>
  <c r="DO9" i="75"/>
  <c r="DO11" i="75" s="1"/>
  <c r="DO13" i="75" s="1"/>
  <c r="DO16" i="75" s="1"/>
  <c r="DO18" i="75" s="1"/>
  <c r="DO22" i="75" s="1"/>
  <c r="DN9" i="75"/>
  <c r="DN11" i="75" s="1"/>
  <c r="DN13" i="75" s="1"/>
  <c r="DN16" i="75" s="1"/>
  <c r="DN18" i="75" s="1"/>
  <c r="DN22" i="75" s="1"/>
  <c r="DM9" i="75"/>
  <c r="DM11" i="75" s="1"/>
  <c r="DM13" i="75" s="1"/>
  <c r="DM16" i="75" s="1"/>
  <c r="DM18" i="75" s="1"/>
  <c r="DM22" i="75" s="1"/>
  <c r="DL9" i="75"/>
  <c r="DL11" i="75" s="1"/>
  <c r="DL13" i="75" s="1"/>
  <c r="DL16" i="75" s="1"/>
  <c r="DL18" i="75" s="1"/>
  <c r="DL22" i="75" s="1"/>
  <c r="DK9" i="75"/>
  <c r="DJ9" i="75"/>
  <c r="DJ11" i="75" s="1"/>
  <c r="DJ13" i="75" s="1"/>
  <c r="DJ16" i="75" s="1"/>
  <c r="DJ18" i="75" s="1"/>
  <c r="DJ22" i="75" s="1"/>
  <c r="DI9" i="75"/>
  <c r="DI11" i="75" s="1"/>
  <c r="DI13" i="75" s="1"/>
  <c r="DI16" i="75" s="1"/>
  <c r="DI18" i="75" s="1"/>
  <c r="DI22" i="75" s="1"/>
  <c r="DH9" i="75"/>
  <c r="DH11" i="75" s="1"/>
  <c r="DH13" i="75" s="1"/>
  <c r="DH16" i="75" s="1"/>
  <c r="DH18" i="75" s="1"/>
  <c r="DH22" i="75" s="1"/>
  <c r="DG9" i="75"/>
  <c r="DG11" i="75" s="1"/>
  <c r="DG13" i="75" s="1"/>
  <c r="DG16" i="75" s="1"/>
  <c r="DG18" i="75" s="1"/>
  <c r="DG22" i="75" s="1"/>
  <c r="DF9" i="75"/>
  <c r="DF11" i="75" s="1"/>
  <c r="DF13" i="75" s="1"/>
  <c r="DF16" i="75" s="1"/>
  <c r="DF18" i="75" s="1"/>
  <c r="DF22" i="75" s="1"/>
  <c r="DA9" i="75"/>
  <c r="DA11" i="75" s="1"/>
  <c r="DA13" i="75" s="1"/>
  <c r="DA16" i="75" s="1"/>
  <c r="DA18" i="75" s="1"/>
  <c r="DA22" i="75" s="1"/>
  <c r="CZ9" i="75"/>
  <c r="CZ11" i="75" s="1"/>
  <c r="CZ13" i="75" s="1"/>
  <c r="CZ16" i="75" s="1"/>
  <c r="CZ18" i="75" s="1"/>
  <c r="CZ22" i="75" s="1"/>
  <c r="CY9" i="75"/>
  <c r="CX9" i="75"/>
  <c r="CW9" i="75"/>
  <c r="CW11" i="75" s="1"/>
  <c r="CW13" i="75" s="1"/>
  <c r="CW16" i="75" s="1"/>
  <c r="CW18" i="75" s="1"/>
  <c r="CW22" i="75" s="1"/>
  <c r="CV9" i="75"/>
  <c r="CV11" i="75" s="1"/>
  <c r="CV13" i="75" s="1"/>
  <c r="CV16" i="75" s="1"/>
  <c r="CV18" i="75" s="1"/>
  <c r="CV22" i="75" s="1"/>
  <c r="CU9" i="75"/>
  <c r="CU11" i="75" s="1"/>
  <c r="CU13" i="75" s="1"/>
  <c r="CU16" i="75" s="1"/>
  <c r="CU18" i="75" s="1"/>
  <c r="CU22" i="75" s="1"/>
  <c r="CT9" i="75"/>
  <c r="CT11" i="75" s="1"/>
  <c r="CT13" i="75" s="1"/>
  <c r="CT16" i="75" s="1"/>
  <c r="CT18" i="75" s="1"/>
  <c r="CT22" i="75" s="1"/>
  <c r="CQ9" i="75"/>
  <c r="CQ11" i="75" s="1"/>
  <c r="CP9" i="75"/>
  <c r="CP11" i="75" s="1"/>
  <c r="CP13" i="75" s="1"/>
  <c r="CP16" i="75" s="1"/>
  <c r="CP18" i="75" s="1"/>
  <c r="CP22" i="75" s="1"/>
  <c r="CM9" i="75"/>
  <c r="CM11" i="75" s="1"/>
  <c r="CM13" i="75" s="1"/>
  <c r="CM16" i="75" s="1"/>
  <c r="CM18" i="75" s="1"/>
  <c r="CM22" i="75" s="1"/>
  <c r="CL9" i="75"/>
  <c r="CL11" i="75" s="1"/>
  <c r="CL13" i="75" s="1"/>
  <c r="CL16" i="75" s="1"/>
  <c r="CL18" i="75" s="1"/>
  <c r="CL22" i="75" s="1"/>
  <c r="CK9" i="75"/>
  <c r="CK11" i="75" s="1"/>
  <c r="CK13" i="75" s="1"/>
  <c r="CK16" i="75" s="1"/>
  <c r="CK18" i="75" s="1"/>
  <c r="CK22" i="75" s="1"/>
  <c r="CJ9" i="75"/>
  <c r="CH9" i="75"/>
  <c r="CH11" i="75" s="1"/>
  <c r="CH13" i="75" s="1"/>
  <c r="CH16" i="75" s="1"/>
  <c r="CH18" i="75" s="1"/>
  <c r="CH22" i="75" s="1"/>
  <c r="CF9" i="75"/>
  <c r="CF11" i="75" s="1"/>
  <c r="CF13" i="75" s="1"/>
  <c r="CF16" i="75" s="1"/>
  <c r="CF18" i="75" s="1"/>
  <c r="CF22" i="75" s="1"/>
  <c r="CE9" i="75"/>
  <c r="CD9" i="75"/>
  <c r="CD11" i="75" s="1"/>
  <c r="CD13" i="75" s="1"/>
  <c r="CD16" i="75" s="1"/>
  <c r="CD18" i="75" s="1"/>
  <c r="CD22" i="75" s="1"/>
  <c r="CC9" i="75"/>
  <c r="CB9" i="75"/>
  <c r="CB11" i="75" s="1"/>
  <c r="CB13" i="75" s="1"/>
  <c r="CB16" i="75" s="1"/>
  <c r="CB18" i="75" s="1"/>
  <c r="CB22" i="75" s="1"/>
  <c r="BY9" i="75"/>
  <c r="BX9" i="75"/>
  <c r="BX11" i="75" s="1"/>
  <c r="BX13" i="75" s="1"/>
  <c r="BX16" i="75" s="1"/>
  <c r="BX18" i="75" s="1"/>
  <c r="BX22" i="75" s="1"/>
  <c r="BW9" i="75"/>
  <c r="BV9" i="75"/>
  <c r="BV11" i="75" s="1"/>
  <c r="BV13" i="75" s="1"/>
  <c r="BV16" i="75" s="1"/>
  <c r="BV18" i="75" s="1"/>
  <c r="BV22" i="75" s="1"/>
  <c r="BU9" i="75"/>
  <c r="BU11" i="75" s="1"/>
  <c r="BU13" i="75" s="1"/>
  <c r="BU16" i="75" s="1"/>
  <c r="BU18" i="75" s="1"/>
  <c r="BU22" i="75" s="1"/>
  <c r="BT9" i="75"/>
  <c r="BT11" i="75" s="1"/>
  <c r="BS9" i="75"/>
  <c r="BR9" i="75"/>
  <c r="BQ9" i="75"/>
  <c r="BQ11" i="75" s="1"/>
  <c r="BQ13" i="75" s="1"/>
  <c r="BQ16" i="75" s="1"/>
  <c r="BQ18" i="75" s="1"/>
  <c r="BQ22" i="75" s="1"/>
  <c r="BP9" i="75"/>
  <c r="BP11" i="75" s="1"/>
  <c r="BP13" i="75" s="1"/>
  <c r="BP16" i="75" s="1"/>
  <c r="BP18" i="75" s="1"/>
  <c r="BP22" i="75" s="1"/>
  <c r="BO9" i="75"/>
  <c r="BO11" i="75" s="1"/>
  <c r="BO13" i="75" s="1"/>
  <c r="BO16" i="75" s="1"/>
  <c r="BO18" i="75" s="1"/>
  <c r="BO22" i="75" s="1"/>
  <c r="BN9" i="75"/>
  <c r="BN11" i="75" s="1"/>
  <c r="BN13" i="75" s="1"/>
  <c r="BN16" i="75" s="1"/>
  <c r="BN18" i="75" s="1"/>
  <c r="BN22" i="75" s="1"/>
  <c r="BK9" i="75"/>
  <c r="BK11" i="75" s="1"/>
  <c r="BK13" i="75" s="1"/>
  <c r="BK16" i="75" s="1"/>
  <c r="BK18" i="75" s="1"/>
  <c r="BK22" i="75" s="1"/>
  <c r="BJ9" i="75"/>
  <c r="BJ11" i="75" s="1"/>
  <c r="BJ13" i="75" s="1"/>
  <c r="BJ16" i="75" s="1"/>
  <c r="BJ18" i="75" s="1"/>
  <c r="BJ22" i="75" s="1"/>
  <c r="BI9" i="75"/>
  <c r="BH9" i="75"/>
  <c r="BH11" i="75" s="1"/>
  <c r="BH13" i="75" s="1"/>
  <c r="BH16" i="75" s="1"/>
  <c r="BH18" i="75" s="1"/>
  <c r="BH22" i="75" s="1"/>
  <c r="BG9" i="75"/>
  <c r="BG11" i="75" s="1"/>
  <c r="BG13" i="75" s="1"/>
  <c r="BG16" i="75" s="1"/>
  <c r="BG18" i="75" s="1"/>
  <c r="BG22" i="75" s="1"/>
  <c r="BF9" i="75"/>
  <c r="BF11" i="75" s="1"/>
  <c r="BF13" i="75" s="1"/>
  <c r="BF16" i="75" s="1"/>
  <c r="BF18" i="75" s="1"/>
  <c r="BF22" i="75" s="1"/>
  <c r="BE9" i="75"/>
  <c r="BE11" i="75" s="1"/>
  <c r="BE13" i="75" s="1"/>
  <c r="BE16" i="75" s="1"/>
  <c r="BE18" i="75" s="1"/>
  <c r="BE22" i="75" s="1"/>
  <c r="BD9" i="75"/>
  <c r="BD11" i="75" s="1"/>
  <c r="BD13" i="75" s="1"/>
  <c r="BD16" i="75" s="1"/>
  <c r="BD18" i="75" s="1"/>
  <c r="BD22" i="75" s="1"/>
  <c r="BC9" i="75"/>
  <c r="BC11" i="75" s="1"/>
  <c r="BC13" i="75" s="1"/>
  <c r="BC16" i="75" s="1"/>
  <c r="BC18" i="75" s="1"/>
  <c r="BC22" i="75" s="1"/>
  <c r="BA9" i="75"/>
  <c r="BA11" i="75" s="1"/>
  <c r="BA13" i="75" s="1"/>
  <c r="BA16" i="75" s="1"/>
  <c r="BA18" i="75" s="1"/>
  <c r="BA22" i="75" s="1"/>
  <c r="AZ9" i="75"/>
  <c r="AZ11" i="75" s="1"/>
  <c r="AZ13" i="75" s="1"/>
  <c r="AZ16" i="75" s="1"/>
  <c r="AZ18" i="75" s="1"/>
  <c r="AZ22" i="75" s="1"/>
  <c r="AW9" i="75"/>
  <c r="AW11" i="75" s="1"/>
  <c r="AW13" i="75" s="1"/>
  <c r="AW16" i="75" s="1"/>
  <c r="AW18" i="75" s="1"/>
  <c r="AW22" i="75" s="1"/>
  <c r="AV9" i="75"/>
  <c r="AV11" i="75" s="1"/>
  <c r="AV13" i="75" s="1"/>
  <c r="AV16" i="75" s="1"/>
  <c r="AV18" i="75" s="1"/>
  <c r="AV22" i="75" s="1"/>
  <c r="AT9" i="75"/>
  <c r="AT11" i="75" s="1"/>
  <c r="AT13" i="75" s="1"/>
  <c r="AT16" i="75" s="1"/>
  <c r="AT18" i="75" s="1"/>
  <c r="AT22" i="75" s="1"/>
  <c r="AR9" i="75"/>
  <c r="AR11" i="75" s="1"/>
  <c r="AR13" i="75" s="1"/>
  <c r="AR16" i="75" s="1"/>
  <c r="AR18" i="75" s="1"/>
  <c r="AR22" i="75" s="1"/>
  <c r="AQ9" i="75"/>
  <c r="AQ11" i="75" s="1"/>
  <c r="AQ13" i="75" s="1"/>
  <c r="AQ16" i="75" s="1"/>
  <c r="AQ18" i="75" s="1"/>
  <c r="AQ22" i="75" s="1"/>
  <c r="AP9" i="75"/>
  <c r="AP11" i="75" s="1"/>
  <c r="AP13" i="75" s="1"/>
  <c r="AP16" i="75" s="1"/>
  <c r="AP18" i="75" s="1"/>
  <c r="AP22" i="75" s="1"/>
  <c r="AN9" i="75"/>
  <c r="AN11" i="75" s="1"/>
  <c r="AN13" i="75" s="1"/>
  <c r="AN16" i="75" s="1"/>
  <c r="AN18" i="75" s="1"/>
  <c r="AN22" i="75" s="1"/>
  <c r="AM9" i="75"/>
  <c r="AM11" i="75" s="1"/>
  <c r="AM13" i="75" s="1"/>
  <c r="AM16" i="75" s="1"/>
  <c r="AM18" i="75" s="1"/>
  <c r="AM22" i="75" s="1"/>
  <c r="AL9" i="75"/>
  <c r="AL11" i="75" s="1"/>
  <c r="AL13" i="75" s="1"/>
  <c r="AL16" i="75" s="1"/>
  <c r="AL18" i="75" s="1"/>
  <c r="AL22" i="75" s="1"/>
  <c r="AI9" i="75"/>
  <c r="AI11" i="75" s="1"/>
  <c r="AI13" i="75" s="1"/>
  <c r="AI16" i="75" s="1"/>
  <c r="AI18" i="75" s="1"/>
  <c r="AI22" i="75" s="1"/>
  <c r="AH9" i="75"/>
  <c r="AH11" i="75" s="1"/>
  <c r="AH13" i="75" s="1"/>
  <c r="AH16" i="75" s="1"/>
  <c r="AH18" i="75" s="1"/>
  <c r="AH22" i="75" s="1"/>
  <c r="AG9" i="75"/>
  <c r="AG11" i="75" s="1"/>
  <c r="AG13" i="75" s="1"/>
  <c r="AG16" i="75" s="1"/>
  <c r="AG18" i="75" s="1"/>
  <c r="AG22" i="75" s="1"/>
  <c r="AF9" i="75"/>
  <c r="AF11" i="75" s="1"/>
  <c r="AF13" i="75" s="1"/>
  <c r="AF16" i="75" s="1"/>
  <c r="AF18" i="75" s="1"/>
  <c r="AF22" i="75" s="1"/>
  <c r="AE9" i="75"/>
  <c r="AE11" i="75" s="1"/>
  <c r="AE13" i="75" s="1"/>
  <c r="AE16" i="75" s="1"/>
  <c r="AE18" i="75" s="1"/>
  <c r="AE22" i="75" s="1"/>
  <c r="AD9" i="75"/>
  <c r="AD11" i="75" s="1"/>
  <c r="AD13" i="75" s="1"/>
  <c r="AD16" i="75" s="1"/>
  <c r="AD18" i="75" s="1"/>
  <c r="AD22" i="75" s="1"/>
  <c r="AC9" i="75"/>
  <c r="AC11" i="75" s="1"/>
  <c r="AC13" i="75" s="1"/>
  <c r="AC16" i="75" s="1"/>
  <c r="AC18" i="75" s="1"/>
  <c r="AC22" i="75" s="1"/>
  <c r="AB9" i="75"/>
  <c r="AB11" i="75" s="1"/>
  <c r="AB13" i="75" s="1"/>
  <c r="AB16" i="75" s="1"/>
  <c r="AB18" i="75" s="1"/>
  <c r="AB22" i="75" s="1"/>
  <c r="AA9" i="75"/>
  <c r="AA11" i="75" s="1"/>
  <c r="AA13" i="75" s="1"/>
  <c r="AA16" i="75" s="1"/>
  <c r="AA18" i="75" s="1"/>
  <c r="AA22" i="75" s="1"/>
  <c r="Z9" i="75"/>
  <c r="Z11" i="75" s="1"/>
  <c r="Z13" i="75" s="1"/>
  <c r="Z16" i="75" s="1"/>
  <c r="Z18" i="75" s="1"/>
  <c r="Z22" i="75" s="1"/>
  <c r="Y9" i="75"/>
  <c r="Y11" i="75" s="1"/>
  <c r="Y13" i="75" s="1"/>
  <c r="Y16" i="75" s="1"/>
  <c r="Y18" i="75" s="1"/>
  <c r="Y22" i="75" s="1"/>
  <c r="X9" i="75"/>
  <c r="X11" i="75" s="1"/>
  <c r="X13" i="75" s="1"/>
  <c r="X16" i="75" s="1"/>
  <c r="X18" i="75" s="1"/>
  <c r="X22" i="75" s="1"/>
  <c r="U9" i="75"/>
  <c r="U11" i="75" s="1"/>
  <c r="U13" i="75" s="1"/>
  <c r="U16" i="75" s="1"/>
  <c r="U18" i="75" s="1"/>
  <c r="U22" i="75" s="1"/>
  <c r="T9" i="75"/>
  <c r="T11" i="75" s="1"/>
  <c r="T13" i="75" s="1"/>
  <c r="T16" i="75" s="1"/>
  <c r="T18" i="75" s="1"/>
  <c r="T22" i="75" s="1"/>
  <c r="S9" i="75"/>
  <c r="R9" i="75"/>
  <c r="R11" i="75" s="1"/>
  <c r="R13" i="75" s="1"/>
  <c r="R16" i="75" s="1"/>
  <c r="R18" i="75" s="1"/>
  <c r="R22" i="75" s="1"/>
  <c r="Q9" i="75"/>
  <c r="Q11" i="75" s="1"/>
  <c r="Q13" i="75" s="1"/>
  <c r="Q16" i="75" s="1"/>
  <c r="Q18" i="75" s="1"/>
  <c r="Q22" i="75" s="1"/>
  <c r="P9" i="75"/>
  <c r="P11" i="75" s="1"/>
  <c r="P13" i="75" s="1"/>
  <c r="P16" i="75" s="1"/>
  <c r="P18" i="75" s="1"/>
  <c r="P22" i="75" s="1"/>
  <c r="G9" i="75"/>
  <c r="G11" i="75" s="1"/>
  <c r="G13" i="75" s="1"/>
  <c r="G16" i="75" s="1"/>
  <c r="G18" i="75" s="1"/>
  <c r="G22" i="75" s="1"/>
  <c r="KT8" i="75"/>
  <c r="KF8" i="75"/>
  <c r="JR8" i="75"/>
  <c r="JD8" i="75"/>
  <c r="IP8" i="75"/>
  <c r="IB8" i="75"/>
  <c r="HN8" i="75"/>
  <c r="GZ8" i="75"/>
  <c r="GL8" i="75"/>
  <c r="FV8" i="75"/>
  <c r="EY8" i="75"/>
  <c r="EY9" i="75" s="1"/>
  <c r="ET8" i="75"/>
  <c r="EF8" i="75"/>
  <c r="DR8" i="75"/>
  <c r="DB8" i="75"/>
  <c r="CI8" i="75"/>
  <c r="CI9" i="75" s="1"/>
  <c r="CG8" i="75"/>
  <c r="CG9" i="75" s="1"/>
  <c r="CG11" i="75" s="1"/>
  <c r="CG13" i="75" s="1"/>
  <c r="CG16" i="75" s="1"/>
  <c r="CG18" i="75" s="1"/>
  <c r="CG22" i="75" s="1"/>
  <c r="BZ8" i="75"/>
  <c r="BB8" i="75"/>
  <c r="BL8" i="75" s="1"/>
  <c r="AS8" i="75"/>
  <c r="AS9" i="75" s="1"/>
  <c r="AS11" i="75" s="1"/>
  <c r="AS13" i="75" s="1"/>
  <c r="AS16" i="75" s="1"/>
  <c r="AS18" i="75" s="1"/>
  <c r="AS22" i="75" s="1"/>
  <c r="AJ8" i="75"/>
  <c r="V8" i="75"/>
  <c r="V9" i="75" s="1"/>
  <c r="O8" i="75"/>
  <c r="O9" i="75" s="1"/>
  <c r="N8" i="75"/>
  <c r="N9" i="75" s="1"/>
  <c r="M8" i="75"/>
  <c r="M9" i="75" s="1"/>
  <c r="L8" i="75"/>
  <c r="L11" i="75" s="1"/>
  <c r="L13" i="75" s="1"/>
  <c r="L16" i="75" s="1"/>
  <c r="L18" i="75" s="1"/>
  <c r="L22" i="75" s="1"/>
  <c r="K8" i="75"/>
  <c r="K11" i="75" s="1"/>
  <c r="K13" i="75" s="1"/>
  <c r="K16" i="75" s="1"/>
  <c r="K18" i="75" s="1"/>
  <c r="K22" i="75" s="1"/>
  <c r="D8" i="75"/>
  <c r="KT7" i="75"/>
  <c r="KF7" i="75"/>
  <c r="JR7" i="75"/>
  <c r="JC7" i="75"/>
  <c r="JD7" i="75" s="1"/>
  <c r="JE14" i="75" s="1"/>
  <c r="IP7" i="75"/>
  <c r="IB7" i="75"/>
  <c r="HN7" i="75"/>
  <c r="GZ7" i="75"/>
  <c r="GY7" i="75"/>
  <c r="GY9" i="75" s="1"/>
  <c r="GY11" i="75" s="1"/>
  <c r="GY13" i="75" s="1"/>
  <c r="GY16" i="75" s="1"/>
  <c r="GY18" i="75" s="1"/>
  <c r="GY22" i="75" s="1"/>
  <c r="GL7" i="75"/>
  <c r="GK7" i="75"/>
  <c r="GK9" i="75" s="1"/>
  <c r="GK11" i="75" s="1"/>
  <c r="FV7" i="75"/>
  <c r="EX7" i="75"/>
  <c r="FH7" i="75" s="1"/>
  <c r="ET7" i="75"/>
  <c r="EF7" i="75"/>
  <c r="DR7" i="75"/>
  <c r="CS7" i="75"/>
  <c r="CS9" i="75" s="1"/>
  <c r="CS11" i="75" s="1"/>
  <c r="CS13" i="75" s="1"/>
  <c r="CS16" i="75" s="1"/>
  <c r="CS18" i="75" s="1"/>
  <c r="CS22" i="75" s="1"/>
  <c r="CR7" i="75"/>
  <c r="CR9" i="75" s="1"/>
  <c r="CR11" i="75" s="1"/>
  <c r="CR13" i="75" s="1"/>
  <c r="CR16" i="75" s="1"/>
  <c r="CR18" i="75" s="1"/>
  <c r="CR22" i="75" s="1"/>
  <c r="CN7" i="75"/>
  <c r="BZ7" i="75"/>
  <c r="BL7" i="75"/>
  <c r="AU7" i="75"/>
  <c r="AU9" i="75" s="1"/>
  <c r="AU11" i="75" s="1"/>
  <c r="AU13" i="75" s="1"/>
  <c r="AU16" i="75" s="1"/>
  <c r="AU18" i="75" s="1"/>
  <c r="AU22" i="75" s="1"/>
  <c r="AO7" i="75"/>
  <c r="AJ7" i="75"/>
  <c r="D7" i="75"/>
  <c r="D9" i="75" s="1"/>
  <c r="D11" i="75" s="1"/>
  <c r="D13" i="75" s="1"/>
  <c r="D16" i="75" s="1"/>
  <c r="D18" i="75" s="1"/>
  <c r="D22" i="75" s="1"/>
  <c r="V10" i="75" l="1"/>
  <c r="V11" i="75" s="1"/>
  <c r="JR9" i="75"/>
  <c r="JR11" i="75" s="1"/>
  <c r="FD11" i="75"/>
  <c r="FD13" i="75" s="1"/>
  <c r="FD16" i="75" s="1"/>
  <c r="FD18" i="75" s="1"/>
  <c r="FD22" i="75" s="1"/>
  <c r="DB10" i="75"/>
  <c r="CE11" i="75"/>
  <c r="CE13" i="75" s="1"/>
  <c r="CE16" i="75" s="1"/>
  <c r="CE18" i="75" s="1"/>
  <c r="CE22" i="75" s="1"/>
  <c r="BM8" i="75"/>
  <c r="IQ8" i="75"/>
  <c r="CJ11" i="75"/>
  <c r="CJ13" i="75" s="1"/>
  <c r="CJ16" i="75" s="1"/>
  <c r="CJ18" i="75" s="1"/>
  <c r="CJ22" i="75" s="1"/>
  <c r="CX11" i="75"/>
  <c r="CX13" i="75" s="1"/>
  <c r="CX16" i="75" s="1"/>
  <c r="CX18" i="75" s="1"/>
  <c r="CX22" i="75" s="1"/>
  <c r="CY11" i="75"/>
  <c r="CY13" i="75" s="1"/>
  <c r="CY16" i="75" s="1"/>
  <c r="CY18" i="75" s="1"/>
  <c r="CY22" i="75" s="1"/>
  <c r="JE12" i="75"/>
  <c r="AD21" i="76"/>
  <c r="AD8" i="76"/>
  <c r="AD20" i="76"/>
  <c r="AC9" i="76"/>
  <c r="AC11" i="76" s="1"/>
  <c r="AD19" i="76"/>
  <c r="AV19" i="76" s="1"/>
  <c r="AD17" i="76"/>
  <c r="AD12" i="76"/>
  <c r="O19" i="76"/>
  <c r="BS11" i="75"/>
  <c r="BS13" i="75" s="1"/>
  <c r="BS16" i="75" s="1"/>
  <c r="BS18" i="75" s="1"/>
  <c r="BS22" i="75" s="1"/>
  <c r="AD15" i="76"/>
  <c r="G29" i="77"/>
  <c r="AR15" i="76"/>
  <c r="H29" i="77"/>
  <c r="L29" i="77"/>
  <c r="O9" i="77"/>
  <c r="O14" i="77"/>
  <c r="EZ13" i="75"/>
  <c r="EZ16" i="75" s="1"/>
  <c r="EZ18" i="75" s="1"/>
  <c r="EZ22" i="75" s="1"/>
  <c r="KU8" i="75"/>
  <c r="EE11" i="75"/>
  <c r="EE13" i="75" s="1"/>
  <c r="EE16" i="75" s="1"/>
  <c r="EE18" i="75" s="1"/>
  <c r="EE22" i="75" s="1"/>
  <c r="AD14" i="76"/>
  <c r="I29" i="77"/>
  <c r="M29" i="77"/>
  <c r="O13" i="77"/>
  <c r="O17" i="77"/>
  <c r="O22" i="77"/>
  <c r="AR14" i="76"/>
  <c r="AR19" i="76"/>
  <c r="J29" i="77"/>
  <c r="O21" i="77"/>
  <c r="O25" i="77"/>
  <c r="BR11" i="75"/>
  <c r="BR13" i="75" s="1"/>
  <c r="BR16" i="75" s="1"/>
  <c r="BR18" i="75" s="1"/>
  <c r="BR22" i="75" s="1"/>
  <c r="J13" i="75"/>
  <c r="J16" i="75" s="1"/>
  <c r="J18" i="75" s="1"/>
  <c r="J22" i="75" s="1"/>
  <c r="BW11" i="75"/>
  <c r="BW13" i="75" s="1"/>
  <c r="BW16" i="75" s="1"/>
  <c r="BW18" i="75" s="1"/>
  <c r="BW22" i="75" s="1"/>
  <c r="AF9" i="76"/>
  <c r="AF11" i="76" s="1"/>
  <c r="AF13" i="76" s="1"/>
  <c r="AF16" i="76" s="1"/>
  <c r="AF18" i="76" s="1"/>
  <c r="AF22" i="76" s="1"/>
  <c r="AR17" i="76"/>
  <c r="AR20" i="76"/>
  <c r="AX20" i="76" s="1"/>
  <c r="K29" i="77"/>
  <c r="EG8" i="75"/>
  <c r="AR8" i="76"/>
  <c r="O12" i="77"/>
  <c r="IP9" i="75"/>
  <c r="IQ9" i="75" s="1"/>
  <c r="DD7" i="75"/>
  <c r="BY11" i="75"/>
  <c r="BY13" i="75" s="1"/>
  <c r="BY16" i="75" s="1"/>
  <c r="BY18" i="75" s="1"/>
  <c r="BY22" i="75" s="1"/>
  <c r="EK11" i="75"/>
  <c r="EK13" i="75" s="1"/>
  <c r="EK16" i="75" s="1"/>
  <c r="EK18" i="75" s="1"/>
  <c r="EK22" i="75" s="1"/>
  <c r="AH11" i="76"/>
  <c r="AH13" i="76" s="1"/>
  <c r="AH16" i="76" s="1"/>
  <c r="AH18" i="76" s="1"/>
  <c r="AH22" i="76" s="1"/>
  <c r="AI11" i="76"/>
  <c r="AI13" i="76" s="1"/>
  <c r="AI16" i="76" s="1"/>
  <c r="AI18" i="76" s="1"/>
  <c r="AI22" i="76" s="1"/>
  <c r="O20" i="77"/>
  <c r="EY11" i="75"/>
  <c r="EY13" i="75" s="1"/>
  <c r="EY16" i="75" s="1"/>
  <c r="EY18" i="75" s="1"/>
  <c r="EY22" i="75" s="1"/>
  <c r="GU22" i="75"/>
  <c r="AR12" i="76"/>
  <c r="AX12" i="76" s="1"/>
  <c r="N29" i="77"/>
  <c r="O7" i="77"/>
  <c r="M11" i="75"/>
  <c r="M13" i="75" s="1"/>
  <c r="M16" i="75" s="1"/>
  <c r="M18" i="75" s="1"/>
  <c r="M22" i="75" s="1"/>
  <c r="AK9" i="76"/>
  <c r="AK11" i="76" s="1"/>
  <c r="AK13" i="76" s="1"/>
  <c r="AK16" i="76" s="1"/>
  <c r="AK18" i="76" s="1"/>
  <c r="AK22" i="76" s="1"/>
  <c r="D29" i="77"/>
  <c r="O11" i="77"/>
  <c r="O15" i="77"/>
  <c r="E29" i="77"/>
  <c r="O23" i="77"/>
  <c r="HO8" i="75"/>
  <c r="BZ10" i="75"/>
  <c r="CA10" i="75" s="1"/>
  <c r="DD17" i="75"/>
  <c r="AM13" i="76"/>
  <c r="AM16" i="76" s="1"/>
  <c r="AM18" i="76" s="1"/>
  <c r="AM22" i="76" s="1"/>
  <c r="C29" i="77"/>
  <c r="O10" i="77"/>
  <c r="O19" i="77"/>
  <c r="FX15" i="75"/>
  <c r="DD14" i="75"/>
  <c r="GM15" i="75"/>
  <c r="O6" i="77"/>
  <c r="AJ9" i="75"/>
  <c r="AJ11" i="75" s="1"/>
  <c r="GG22" i="75"/>
  <c r="O11" i="75"/>
  <c r="O13" i="75" s="1"/>
  <c r="O16" i="75" s="1"/>
  <c r="O18" i="75" s="1"/>
  <c r="O22" i="75" s="1"/>
  <c r="GM10" i="75"/>
  <c r="JS10" i="75"/>
  <c r="GL20" i="75"/>
  <c r="GM20" i="75" s="1"/>
  <c r="FX8" i="75"/>
  <c r="AX7" i="75"/>
  <c r="AY14" i="75" s="1"/>
  <c r="AX8" i="75"/>
  <c r="EU8" i="75"/>
  <c r="AK10" i="75"/>
  <c r="BT13" i="75"/>
  <c r="BT16" i="75" s="1"/>
  <c r="BT18" i="75" s="1"/>
  <c r="BT22" i="75" s="1"/>
  <c r="DU11" i="75"/>
  <c r="DU13" i="75" s="1"/>
  <c r="DU16" i="75" s="1"/>
  <c r="DU18" i="75" s="1"/>
  <c r="DU22" i="75" s="1"/>
  <c r="CA8" i="75"/>
  <c r="FW8" i="75"/>
  <c r="JE8" i="75"/>
  <c r="EX9" i="75"/>
  <c r="EX11" i="75" s="1"/>
  <c r="EX13" i="75" s="1"/>
  <c r="EX16" i="75" s="1"/>
  <c r="EX18" i="75" s="1"/>
  <c r="EX22" i="75" s="1"/>
  <c r="FX10" i="75"/>
  <c r="BZ12" i="75"/>
  <c r="CA12" i="75" s="1"/>
  <c r="FX12" i="75"/>
  <c r="IQ20" i="75"/>
  <c r="N11" i="75"/>
  <c r="N13" i="75" s="1"/>
  <c r="N16" i="75" s="1"/>
  <c r="N18" i="75" s="1"/>
  <c r="N22" i="75" s="1"/>
  <c r="JS8" i="75"/>
  <c r="CQ13" i="75"/>
  <c r="CQ16" i="75" s="1"/>
  <c r="CQ18" i="75" s="1"/>
  <c r="CQ22" i="75" s="1"/>
  <c r="S11" i="75"/>
  <c r="S13" i="75" s="1"/>
  <c r="S16" i="75" s="1"/>
  <c r="S18" i="75" s="1"/>
  <c r="S22" i="75" s="1"/>
  <c r="EU15" i="75"/>
  <c r="GK13" i="75"/>
  <c r="GK16" i="75" s="1"/>
  <c r="GK18" i="75" s="1"/>
  <c r="GK22" i="75" s="1"/>
  <c r="CI11" i="75"/>
  <c r="CI13" i="75" s="1"/>
  <c r="CI16" i="75" s="1"/>
  <c r="CI18" i="75" s="1"/>
  <c r="CI22" i="75" s="1"/>
  <c r="KG8" i="75"/>
  <c r="EH22" i="75"/>
  <c r="CN10" i="75"/>
  <c r="CO10" i="75" s="1"/>
  <c r="IQ12" i="75"/>
  <c r="DD15" i="75"/>
  <c r="AX8" i="76"/>
  <c r="AU8" i="76"/>
  <c r="O8" i="76"/>
  <c r="N9" i="76"/>
  <c r="O12" i="76"/>
  <c r="AU12" i="76"/>
  <c r="AS14" i="76"/>
  <c r="AS19" i="76"/>
  <c r="AU21" i="76"/>
  <c r="O21" i="76"/>
  <c r="AX21" i="76"/>
  <c r="AS8" i="76"/>
  <c r="AY19" i="76"/>
  <c r="AX17" i="76"/>
  <c r="AX10" i="76"/>
  <c r="AS10" i="76"/>
  <c r="AX15" i="76"/>
  <c r="AU15" i="76"/>
  <c r="O15" i="76"/>
  <c r="O14" i="76"/>
  <c r="AX14" i="76"/>
  <c r="AS15" i="76"/>
  <c r="AU19" i="76"/>
  <c r="O17" i="76"/>
  <c r="AS21" i="76"/>
  <c r="AU17" i="76"/>
  <c r="AX19" i="76"/>
  <c r="O10" i="76"/>
  <c r="M9" i="76"/>
  <c r="M11" i="76" s="1"/>
  <c r="M13" i="76" s="1"/>
  <c r="M16" i="76" s="1"/>
  <c r="M18" i="76" s="1"/>
  <c r="M22" i="76" s="1"/>
  <c r="O20" i="76"/>
  <c r="W9" i="75"/>
  <c r="FI21" i="75"/>
  <c r="FI15" i="75"/>
  <c r="FI14" i="75"/>
  <c r="FW10" i="75"/>
  <c r="EG19" i="75"/>
  <c r="EG21" i="75"/>
  <c r="EF9" i="75"/>
  <c r="AK8" i="75"/>
  <c r="KF9" i="75"/>
  <c r="CC11" i="75"/>
  <c r="CC13" i="75" s="1"/>
  <c r="CC16" i="75" s="1"/>
  <c r="CC18" i="75" s="1"/>
  <c r="CC22" i="75" s="1"/>
  <c r="GM12" i="75"/>
  <c r="HA15" i="75"/>
  <c r="GZ9" i="75"/>
  <c r="AO9" i="75"/>
  <c r="AO11" i="75" s="1"/>
  <c r="AO13" i="75" s="1"/>
  <c r="AO16" i="75" s="1"/>
  <c r="AO18" i="75" s="1"/>
  <c r="AO22" i="75" s="1"/>
  <c r="HO21" i="75"/>
  <c r="HO17" i="75"/>
  <c r="HO14" i="75"/>
  <c r="IC20" i="75"/>
  <c r="IC14" i="75"/>
  <c r="IC15" i="75"/>
  <c r="BZ9" i="75"/>
  <c r="JQ11" i="75"/>
  <c r="JQ13" i="75" s="1"/>
  <c r="JQ16" i="75" s="1"/>
  <c r="JQ18" i="75" s="1"/>
  <c r="JQ22" i="75" s="1"/>
  <c r="HO10" i="75"/>
  <c r="DS12" i="75"/>
  <c r="DD12" i="75"/>
  <c r="KG12" i="75"/>
  <c r="IC8" i="75"/>
  <c r="KG20" i="75"/>
  <c r="KG14" i="75"/>
  <c r="W17" i="75"/>
  <c r="W19" i="75"/>
  <c r="BM19" i="75"/>
  <c r="BM20" i="75"/>
  <c r="BM17" i="75"/>
  <c r="BM15" i="75"/>
  <c r="BL9" i="75"/>
  <c r="DB7" i="75"/>
  <c r="DC10" i="75" s="1"/>
  <c r="KU20" i="75"/>
  <c r="KU15" i="75"/>
  <c r="KU12" i="75"/>
  <c r="CN8" i="75"/>
  <c r="CO8" i="75" s="1"/>
  <c r="BB9" i="75"/>
  <c r="BB11" i="75" s="1"/>
  <c r="BB13" i="75" s="1"/>
  <c r="BB16" i="75" s="1"/>
  <c r="BB18" i="75" s="1"/>
  <c r="BB22" i="75" s="1"/>
  <c r="DR9" i="75"/>
  <c r="EG12" i="75"/>
  <c r="HA12" i="75"/>
  <c r="DS15" i="75"/>
  <c r="CO21" i="75"/>
  <c r="CO19" i="75"/>
  <c r="CO12" i="75"/>
  <c r="JS17" i="75"/>
  <c r="JS21" i="75"/>
  <c r="JS20" i="75"/>
  <c r="FX7" i="75"/>
  <c r="GM8" i="75"/>
  <c r="ET9" i="75"/>
  <c r="IB9" i="75"/>
  <c r="IC10" i="75"/>
  <c r="EU12" i="75"/>
  <c r="CO14" i="75"/>
  <c r="HO15" i="75"/>
  <c r="JE17" i="75"/>
  <c r="DS8" i="75"/>
  <c r="BI11" i="75"/>
  <c r="BI13" i="75" s="1"/>
  <c r="BI16" i="75" s="1"/>
  <c r="BI18" i="75" s="1"/>
  <c r="BI22" i="75" s="1"/>
  <c r="CA19" i="75"/>
  <c r="CA17" i="75"/>
  <c r="CA14" i="75"/>
  <c r="HA8" i="75"/>
  <c r="GL9" i="75"/>
  <c r="DS10" i="75"/>
  <c r="EU10" i="75"/>
  <c r="KG10" i="75"/>
  <c r="JS14" i="75"/>
  <c r="EG15" i="75"/>
  <c r="FI17" i="75"/>
  <c r="W8" i="75"/>
  <c r="FW21" i="75"/>
  <c r="FW14" i="75"/>
  <c r="FW17" i="75"/>
  <c r="AK19" i="75"/>
  <c r="AK21" i="75"/>
  <c r="AK12" i="75"/>
  <c r="JE20" i="75"/>
  <c r="JE15" i="75"/>
  <c r="JD9" i="75"/>
  <c r="FH8" i="75"/>
  <c r="ED11" i="75"/>
  <c r="ED13" i="75" s="1"/>
  <c r="ED16" i="75" s="1"/>
  <c r="ED18" i="75" s="1"/>
  <c r="ED22" i="75" s="1"/>
  <c r="HN9" i="75"/>
  <c r="JC9" i="75"/>
  <c r="JC11" i="75" s="1"/>
  <c r="JC13" i="75" s="1"/>
  <c r="JC16" i="75" s="1"/>
  <c r="JC18" i="75" s="1"/>
  <c r="JC22" i="75" s="1"/>
  <c r="BL10" i="75"/>
  <c r="BM10" i="75" s="1"/>
  <c r="EF10" i="75"/>
  <c r="EG10" i="75" s="1"/>
  <c r="FH10" i="75"/>
  <c r="FI10" i="75" s="1"/>
  <c r="DK11" i="75"/>
  <c r="DK13" i="75" s="1"/>
  <c r="DK16" i="75" s="1"/>
  <c r="DK18" i="75" s="1"/>
  <c r="DK22" i="75" s="1"/>
  <c r="DS19" i="75"/>
  <c r="DS14" i="75"/>
  <c r="DS17" i="75"/>
  <c r="FV9" i="75"/>
  <c r="KT9" i="75"/>
  <c r="HA10" i="75"/>
  <c r="JE10" i="75"/>
  <c r="KU10" i="75"/>
  <c r="AK14" i="75"/>
  <c r="FI20" i="75"/>
  <c r="HO12" i="75"/>
  <c r="FX14" i="75"/>
  <c r="HA14" i="75"/>
  <c r="HA17" i="75"/>
  <c r="IQ10" i="75"/>
  <c r="FI12" i="75"/>
  <c r="IC12" i="75"/>
  <c r="BM14" i="75"/>
  <c r="EG14" i="75"/>
  <c r="CA15" i="75"/>
  <c r="GM19" i="75"/>
  <c r="FX19" i="75"/>
  <c r="KU19" i="75"/>
  <c r="FW12" i="75"/>
  <c r="EU14" i="75"/>
  <c r="CO15" i="75"/>
  <c r="AK17" i="75"/>
  <c r="KE13" i="75"/>
  <c r="KE16" i="75" s="1"/>
  <c r="KE18" i="75" s="1"/>
  <c r="KE22" i="75" s="1"/>
  <c r="V12" i="75"/>
  <c r="BM12" i="75"/>
  <c r="IQ14" i="75"/>
  <c r="IQ15" i="75"/>
  <c r="JS12" i="75"/>
  <c r="W14" i="75"/>
  <c r="H14" i="75"/>
  <c r="KG15" i="75"/>
  <c r="KG17" i="75"/>
  <c r="CA20" i="75"/>
  <c r="H17" i="75"/>
  <c r="W21" i="75"/>
  <c r="W15" i="75"/>
  <c r="H15" i="75"/>
  <c r="HO19" i="75"/>
  <c r="KU14" i="75"/>
  <c r="AK15" i="75"/>
  <c r="JS15" i="75"/>
  <c r="EU17" i="75"/>
  <c r="IQ17" i="75"/>
  <c r="EU20" i="75"/>
  <c r="GM14" i="75"/>
  <c r="FW15" i="75"/>
  <c r="EU19" i="75"/>
  <c r="HO20" i="75"/>
  <c r="HA21" i="75"/>
  <c r="GM17" i="75"/>
  <c r="FX17" i="75"/>
  <c r="FW19" i="75"/>
  <c r="KG19" i="75"/>
  <c r="FW20" i="75"/>
  <c r="EG17" i="75"/>
  <c r="GM21" i="75"/>
  <c r="KG21" i="75"/>
  <c r="CO17" i="75"/>
  <c r="KU17" i="75"/>
  <c r="IC19" i="75"/>
  <c r="H20" i="75"/>
  <c r="DS20" i="75"/>
  <c r="DD20" i="75"/>
  <c r="IC17" i="75"/>
  <c r="IQ19" i="75"/>
  <c r="FI19" i="75"/>
  <c r="CO20" i="75"/>
  <c r="GZ20" i="75"/>
  <c r="HA20" i="75" s="1"/>
  <c r="BM21" i="75"/>
  <c r="EU21" i="75"/>
  <c r="KU21" i="75"/>
  <c r="CA21" i="75"/>
  <c r="DD19" i="75"/>
  <c r="JE19" i="75"/>
  <c r="W20" i="75"/>
  <c r="IC21" i="75"/>
  <c r="JS19" i="75"/>
  <c r="AK20" i="75"/>
  <c r="FX21" i="75"/>
  <c r="IQ21" i="75"/>
  <c r="JE21" i="75"/>
  <c r="H19" i="75"/>
  <c r="HA19" i="75"/>
  <c r="EG20" i="75"/>
  <c r="DS21" i="75"/>
  <c r="H21" i="75"/>
  <c r="DD21" i="75"/>
  <c r="IP11" i="75" l="1"/>
  <c r="IP13" i="75" s="1"/>
  <c r="JS9" i="75"/>
  <c r="DE19" i="75"/>
  <c r="DE14" i="75"/>
  <c r="H8" i="75"/>
  <c r="FX9" i="75"/>
  <c r="FX11" i="75" s="1"/>
  <c r="AY8" i="75"/>
  <c r="DE17" i="75"/>
  <c r="DE15" i="75"/>
  <c r="DE12" i="75"/>
  <c r="DE20" i="75"/>
  <c r="DE21" i="75"/>
  <c r="AC13" i="76"/>
  <c r="AD11" i="76"/>
  <c r="AD9" i="76"/>
  <c r="AX9" i="75"/>
  <c r="AY9" i="75" s="1"/>
  <c r="AS12" i="76"/>
  <c r="AY12" i="76" s="1"/>
  <c r="AY8" i="76"/>
  <c r="O29" i="77"/>
  <c r="O31" i="77" s="1"/>
  <c r="AY12" i="75"/>
  <c r="AY10" i="75"/>
  <c r="FY17" i="75"/>
  <c r="FY19" i="75"/>
  <c r="AY20" i="75"/>
  <c r="AY15" i="75"/>
  <c r="AY21" i="75"/>
  <c r="DD10" i="75"/>
  <c r="DE10" i="75" s="1"/>
  <c r="AY19" i="75"/>
  <c r="AY17" i="75"/>
  <c r="FX20" i="75"/>
  <c r="FY20" i="75" s="1"/>
  <c r="FY21" i="75"/>
  <c r="AK9" i="75"/>
  <c r="DC14" i="75"/>
  <c r="FY14" i="75"/>
  <c r="AY10" i="76"/>
  <c r="AV10" i="76"/>
  <c r="AV12" i="76"/>
  <c r="AR9" i="76"/>
  <c r="AV15" i="76"/>
  <c r="AY15" i="76"/>
  <c r="AS20" i="76"/>
  <c r="AY20" i="76" s="1"/>
  <c r="AU9" i="76"/>
  <c r="N11" i="76"/>
  <c r="O9" i="76"/>
  <c r="AC16" i="76"/>
  <c r="AD13" i="76"/>
  <c r="AS17" i="76"/>
  <c r="AY14" i="76"/>
  <c r="AV21" i="76"/>
  <c r="AY21" i="76"/>
  <c r="AV20" i="76"/>
  <c r="AV17" i="76"/>
  <c r="HO9" i="75"/>
  <c r="HN11" i="75"/>
  <c r="IQ11" i="75"/>
  <c r="EF11" i="75"/>
  <c r="EG9" i="75"/>
  <c r="FI8" i="75"/>
  <c r="DD8" i="75"/>
  <c r="IB11" i="75"/>
  <c r="IC9" i="75"/>
  <c r="DS9" i="75"/>
  <c r="DR11" i="75"/>
  <c r="BZ11" i="75"/>
  <c r="CA9" i="75"/>
  <c r="GZ11" i="75"/>
  <c r="HA9" i="75"/>
  <c r="DC17" i="75"/>
  <c r="JD11" i="75"/>
  <c r="JE9" i="75"/>
  <c r="E21" i="75"/>
  <c r="DC12" i="75"/>
  <c r="KT11" i="75"/>
  <c r="KU9" i="75"/>
  <c r="FY15" i="75"/>
  <c r="H7" i="75"/>
  <c r="I20" i="75" s="1"/>
  <c r="BL11" i="75"/>
  <c r="BM9" i="75"/>
  <c r="JR13" i="75"/>
  <c r="JS11" i="75"/>
  <c r="E19" i="75"/>
  <c r="ET11" i="75"/>
  <c r="EU9" i="75"/>
  <c r="DC21" i="75"/>
  <c r="FW9" i="75"/>
  <c r="FV11" i="75"/>
  <c r="GM9" i="75"/>
  <c r="GL11" i="75"/>
  <c r="AJ13" i="75"/>
  <c r="AK11" i="75"/>
  <c r="AX11" i="75"/>
  <c r="FH9" i="75"/>
  <c r="E17" i="75"/>
  <c r="W12" i="75"/>
  <c r="H12" i="75"/>
  <c r="W10" i="75"/>
  <c r="H10" i="75"/>
  <c r="DC8" i="75"/>
  <c r="FY12" i="75"/>
  <c r="FY10" i="75"/>
  <c r="FY8" i="75"/>
  <c r="DC20" i="75"/>
  <c r="CN9" i="75"/>
  <c r="KF11" i="75"/>
  <c r="KG9" i="75"/>
  <c r="DC19" i="75"/>
  <c r="DB9" i="75"/>
  <c r="DC15" i="75"/>
  <c r="I19" i="75" l="1"/>
  <c r="E10" i="75"/>
  <c r="I17" i="75"/>
  <c r="FY9" i="75"/>
  <c r="I14" i="75"/>
  <c r="E7" i="75"/>
  <c r="E20" i="75"/>
  <c r="B20" i="75" s="1"/>
  <c r="I15" i="75"/>
  <c r="I8" i="75"/>
  <c r="AD16" i="76"/>
  <c r="AC18" i="76"/>
  <c r="AS9" i="76"/>
  <c r="AY9" i="76" s="1"/>
  <c r="AR11" i="76"/>
  <c r="AY17" i="76"/>
  <c r="AX9" i="76"/>
  <c r="AV9" i="76"/>
  <c r="O11" i="76"/>
  <c r="AU11" i="76"/>
  <c r="N13" i="76"/>
  <c r="FX13" i="75"/>
  <c r="FY11" i="75"/>
  <c r="DE8" i="75"/>
  <c r="DD9" i="75"/>
  <c r="ET13" i="75"/>
  <c r="EU11" i="75"/>
  <c r="B19" i="75"/>
  <c r="JD13" i="75"/>
  <c r="JE11" i="75"/>
  <c r="BZ13" i="75"/>
  <c r="CA11" i="75"/>
  <c r="DC9" i="75"/>
  <c r="DB11" i="75"/>
  <c r="AX13" i="75"/>
  <c r="AY11" i="75"/>
  <c r="I12" i="75"/>
  <c r="E12" i="75"/>
  <c r="E8" i="75"/>
  <c r="B8" i="75" s="1"/>
  <c r="JS13" i="75"/>
  <c r="JR16" i="75"/>
  <c r="KT13" i="75"/>
  <c r="KU11" i="75"/>
  <c r="DR13" i="75"/>
  <c r="DS11" i="75"/>
  <c r="EF13" i="75"/>
  <c r="EG11" i="75"/>
  <c r="CO9" i="75"/>
  <c r="CN11" i="75"/>
  <c r="GZ13" i="75"/>
  <c r="HA11" i="75"/>
  <c r="I10" i="75"/>
  <c r="GL13" i="75"/>
  <c r="GM11" i="75"/>
  <c r="FH11" i="75"/>
  <c r="FI9" i="75"/>
  <c r="V13" i="75"/>
  <c r="W11" i="75"/>
  <c r="FV13" i="75"/>
  <c r="FW11" i="75"/>
  <c r="IP16" i="75"/>
  <c r="IQ13" i="75"/>
  <c r="AJ16" i="75"/>
  <c r="AK13" i="75"/>
  <c r="BL13" i="75"/>
  <c r="BM11" i="75"/>
  <c r="B21" i="75"/>
  <c r="KG11" i="75"/>
  <c r="KF13" i="75"/>
  <c r="B17" i="75"/>
  <c r="H9" i="75"/>
  <c r="I21" i="75"/>
  <c r="IC11" i="75"/>
  <c r="IB13" i="75"/>
  <c r="HN13" i="75"/>
  <c r="HO11" i="75"/>
  <c r="F20" i="75" l="1"/>
  <c r="B7" i="75"/>
  <c r="E9" i="75"/>
  <c r="F21" i="75"/>
  <c r="AU13" i="76"/>
  <c r="N16" i="76"/>
  <c r="O13" i="76"/>
  <c r="AR13" i="76"/>
  <c r="AS11" i="76"/>
  <c r="AY11" i="76" s="1"/>
  <c r="AX11" i="76"/>
  <c r="AC22" i="76"/>
  <c r="AD22" i="76" s="1"/>
  <c r="AD7" i="76" s="1"/>
  <c r="AD18" i="76"/>
  <c r="AV11" i="76"/>
  <c r="F8" i="75"/>
  <c r="IP18" i="75"/>
  <c r="IQ16" i="75"/>
  <c r="EG13" i="75"/>
  <c r="EF16" i="75"/>
  <c r="F10" i="75"/>
  <c r="B10" i="75"/>
  <c r="BZ16" i="75"/>
  <c r="CA13" i="75"/>
  <c r="FV16" i="75"/>
  <c r="FW13" i="75"/>
  <c r="DR16" i="75"/>
  <c r="DS13" i="75"/>
  <c r="KF16" i="75"/>
  <c r="KG13" i="75"/>
  <c r="GL16" i="75"/>
  <c r="GM13" i="75"/>
  <c r="ET16" i="75"/>
  <c r="EU13" i="75"/>
  <c r="JD16" i="75"/>
  <c r="JE13" i="75"/>
  <c r="DE9" i="75"/>
  <c r="DD11" i="75"/>
  <c r="H11" i="75"/>
  <c r="I9" i="75"/>
  <c r="BL16" i="75"/>
  <c r="BM13" i="75"/>
  <c r="V16" i="75"/>
  <c r="W13" i="75"/>
  <c r="HA13" i="75"/>
  <c r="GZ16" i="75"/>
  <c r="KT16" i="75"/>
  <c r="KU13" i="75"/>
  <c r="AX16" i="75"/>
  <c r="AY13" i="75"/>
  <c r="HO13" i="75"/>
  <c r="HN16" i="75"/>
  <c r="IB16" i="75"/>
  <c r="IC13" i="75"/>
  <c r="F12" i="75"/>
  <c r="B12" i="75"/>
  <c r="F15" i="75"/>
  <c r="F7" i="75"/>
  <c r="F14" i="75"/>
  <c r="CN13" i="75"/>
  <c r="CO11" i="75"/>
  <c r="JS16" i="75"/>
  <c r="JR18" i="75"/>
  <c r="F19" i="75"/>
  <c r="F17" i="75"/>
  <c r="AK16" i="75"/>
  <c r="AJ18" i="75"/>
  <c r="FH13" i="75"/>
  <c r="FI11" i="75"/>
  <c r="DB13" i="75"/>
  <c r="DC11" i="75"/>
  <c r="FX16" i="75"/>
  <c r="FY13" i="75"/>
  <c r="AS13" i="76" l="1"/>
  <c r="AY13" i="76" s="1"/>
  <c r="AR16" i="76"/>
  <c r="AX16" i="76" s="1"/>
  <c r="AX13" i="76"/>
  <c r="AV13" i="76"/>
  <c r="O16" i="76"/>
  <c r="AU16" i="76"/>
  <c r="N18" i="76"/>
  <c r="FY16" i="75"/>
  <c r="FX18" i="75"/>
  <c r="BZ18" i="75"/>
  <c r="CA16" i="75"/>
  <c r="C10" i="75"/>
  <c r="JD18" i="75"/>
  <c r="JE16" i="75"/>
  <c r="EF18" i="75"/>
  <c r="EG16" i="75"/>
  <c r="CN16" i="75"/>
  <c r="CO13" i="75"/>
  <c r="AX18" i="75"/>
  <c r="AY16" i="75"/>
  <c r="BM16" i="75"/>
  <c r="BL18" i="75"/>
  <c r="ET18" i="75"/>
  <c r="EU16" i="75"/>
  <c r="FV18" i="75"/>
  <c r="FW16" i="75"/>
  <c r="C14" i="75"/>
  <c r="B9" i="75"/>
  <c r="C15" i="75"/>
  <c r="C8" i="75"/>
  <c r="JS18" i="75"/>
  <c r="JR22" i="75"/>
  <c r="JS22" i="75" s="1"/>
  <c r="JS7" i="75" s="1"/>
  <c r="DB16" i="75"/>
  <c r="DC13" i="75"/>
  <c r="DR18" i="75"/>
  <c r="DS16" i="75"/>
  <c r="AJ22" i="75"/>
  <c r="AK22" i="75" s="1"/>
  <c r="AK7" i="75" s="1"/>
  <c r="AK18" i="75"/>
  <c r="C17" i="75"/>
  <c r="C21" i="75"/>
  <c r="KG16" i="75"/>
  <c r="KF18" i="75"/>
  <c r="E11" i="75"/>
  <c r="F9" i="75"/>
  <c r="C19" i="75"/>
  <c r="IB18" i="75"/>
  <c r="IC16" i="75"/>
  <c r="H13" i="75"/>
  <c r="I11" i="75"/>
  <c r="C20" i="75"/>
  <c r="IP22" i="75"/>
  <c r="IQ22" i="75" s="1"/>
  <c r="IQ7" i="75" s="1"/>
  <c r="IQ18" i="75"/>
  <c r="V18" i="75"/>
  <c r="W16" i="75"/>
  <c r="C12" i="75"/>
  <c r="FH16" i="75"/>
  <c r="FI13" i="75"/>
  <c r="KT18" i="75"/>
  <c r="KU16" i="75"/>
  <c r="GL18" i="75"/>
  <c r="GM16" i="75"/>
  <c r="HO16" i="75"/>
  <c r="HN18" i="75"/>
  <c r="GZ18" i="75"/>
  <c r="HA16" i="75"/>
  <c r="DD13" i="75"/>
  <c r="DE11" i="75"/>
  <c r="V22" i="75" l="1"/>
  <c r="W22" i="75" s="1"/>
  <c r="W18" i="75"/>
  <c r="AV16" i="76"/>
  <c r="AR18" i="76"/>
  <c r="AX18" i="76" s="1"/>
  <c r="AS16" i="76"/>
  <c r="AY16" i="76" s="1"/>
  <c r="N22" i="76"/>
  <c r="O18" i="76"/>
  <c r="AU18" i="76"/>
  <c r="HN22" i="75"/>
  <c r="HO22" i="75" s="1"/>
  <c r="HO7" i="75" s="1"/>
  <c r="HO18" i="75"/>
  <c r="BL22" i="75"/>
  <c r="BM22" i="75" s="1"/>
  <c r="BM7" i="75" s="1"/>
  <c r="BM18" i="75"/>
  <c r="EU18" i="75"/>
  <c r="ET22" i="75"/>
  <c r="EU22" i="75" s="1"/>
  <c r="EU7" i="75" s="1"/>
  <c r="JD22" i="75"/>
  <c r="JE22" i="75" s="1"/>
  <c r="JE7" i="75" s="1"/>
  <c r="JE18" i="75"/>
  <c r="EF22" i="75"/>
  <c r="EG22" i="75" s="1"/>
  <c r="EG7" i="75" s="1"/>
  <c r="EG18" i="75"/>
  <c r="GL22" i="75"/>
  <c r="GM22" i="75" s="1"/>
  <c r="GM7" i="75" s="1"/>
  <c r="GM18" i="75"/>
  <c r="C9" i="75"/>
  <c r="B11" i="75"/>
  <c r="IB22" i="75"/>
  <c r="IC22" i="75" s="1"/>
  <c r="IC7" i="75" s="1"/>
  <c r="IC18" i="75"/>
  <c r="E13" i="75"/>
  <c r="F11" i="75"/>
  <c r="AX22" i="75"/>
  <c r="AY22" i="75" s="1"/>
  <c r="AY7" i="75" s="1"/>
  <c r="AY18" i="75"/>
  <c r="DR22" i="75"/>
  <c r="DS22" i="75" s="1"/>
  <c r="DS7" i="75" s="1"/>
  <c r="DS18" i="75"/>
  <c r="DD16" i="75"/>
  <c r="DE13" i="75"/>
  <c r="KT22" i="75"/>
  <c r="KU22" i="75" s="1"/>
  <c r="KU7" i="75" s="1"/>
  <c r="KU18" i="75"/>
  <c r="KF22" i="75"/>
  <c r="KG22" i="75" s="1"/>
  <c r="KG7" i="75" s="1"/>
  <c r="KG18" i="75"/>
  <c r="BZ22" i="75"/>
  <c r="CA22" i="75" s="1"/>
  <c r="CA7" i="75" s="1"/>
  <c r="CA18" i="75"/>
  <c r="W7" i="75"/>
  <c r="DB18" i="75"/>
  <c r="DC16" i="75"/>
  <c r="FV22" i="75"/>
  <c r="FW22" i="75" s="1"/>
  <c r="FW7" i="75" s="1"/>
  <c r="FW18" i="75"/>
  <c r="CN18" i="75"/>
  <c r="CO16" i="75"/>
  <c r="FX22" i="75"/>
  <c r="FY22" i="75" s="1"/>
  <c r="FY7" i="75" s="1"/>
  <c r="FY18" i="75"/>
  <c r="GZ22" i="75"/>
  <c r="HA22" i="75" s="1"/>
  <c r="HA7" i="75" s="1"/>
  <c r="HA18" i="75"/>
  <c r="FI16" i="75"/>
  <c r="FH18" i="75"/>
  <c r="H16" i="75"/>
  <c r="I13" i="75"/>
  <c r="AV18" i="76" l="1"/>
  <c r="O22" i="76"/>
  <c r="AU22" i="76"/>
  <c r="AS18" i="76"/>
  <c r="AY18" i="76" s="1"/>
  <c r="AR22" i="76"/>
  <c r="AS22" i="76" s="1"/>
  <c r="AS7" i="76" s="1"/>
  <c r="B13" i="75"/>
  <c r="C11" i="75"/>
  <c r="H18" i="75"/>
  <c r="I16" i="75"/>
  <c r="FH22" i="75"/>
  <c r="FI22" i="75" s="1"/>
  <c r="FI7" i="75" s="1"/>
  <c r="FI18" i="75"/>
  <c r="DE16" i="75"/>
  <c r="DD18" i="75"/>
  <c r="CN22" i="75"/>
  <c r="CO22" i="75" s="1"/>
  <c r="CO7" i="75" s="1"/>
  <c r="CO18" i="75"/>
  <c r="DB22" i="75"/>
  <c r="DC22" i="75" s="1"/>
  <c r="DC7" i="75" s="1"/>
  <c r="DC18" i="75"/>
  <c r="E16" i="75"/>
  <c r="F13" i="75"/>
  <c r="AX22" i="76" l="1"/>
  <c r="AY22" i="76"/>
  <c r="AV22" i="76"/>
  <c r="O7" i="76"/>
  <c r="AY7" i="76" s="1"/>
  <c r="E18" i="75"/>
  <c r="F16" i="75"/>
  <c r="H22" i="75"/>
  <c r="I22" i="75" s="1"/>
  <c r="I7" i="75" s="1"/>
  <c r="I18" i="75"/>
  <c r="DD22" i="75"/>
  <c r="DE22" i="75" s="1"/>
  <c r="DE7" i="75" s="1"/>
  <c r="DE18" i="75"/>
  <c r="B16" i="75"/>
  <c r="C13" i="75"/>
  <c r="B18" i="75" l="1"/>
  <c r="C16" i="75"/>
  <c r="F18" i="75"/>
  <c r="E22" i="75"/>
  <c r="F22" i="75" s="1"/>
  <c r="B22" i="75" l="1"/>
  <c r="C22" i="75" s="1"/>
  <c r="C7" i="75" s="1"/>
  <c r="C18" i="7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Miguel Ovalle</author>
    <author>edy coronado</author>
    <author>Gilvy Arreaga</author>
    <author>David Mendez</author>
  </authors>
  <commentList>
    <comment ref="J7" authorId="0" shapeId="0" xr:uid="{005091AB-030E-4853-8F66-A77C4AB98CA5}">
      <text>
        <r>
          <rPr>
            <sz val="9"/>
            <color indexed="81"/>
            <rFont val="Tahoma"/>
            <family val="2"/>
          </rPr>
          <t>Orden de cobro Almacen la Palma</t>
        </r>
      </text>
    </comment>
    <comment ref="K7" authorId="0" shapeId="0" xr:uid="{49D2D215-5E92-46BA-96D3-8E9230BB9535}">
      <text>
        <r>
          <rPr>
            <sz val="9"/>
            <color indexed="81"/>
            <rFont val="Tahoma"/>
            <family val="2"/>
          </rPr>
          <t>Casa del Ron Santa Lu Q538,683</t>
        </r>
      </text>
    </comment>
    <comment ref="L7" authorId="0" shapeId="0" xr:uid="{00FFB2A3-101D-4565-A9F1-51DF4F8B4F21}">
      <text>
        <r>
          <rPr>
            <sz val="9"/>
            <color indexed="81"/>
            <rFont val="Tahoma"/>
            <family val="2"/>
          </rPr>
          <t>Santa Clara Q674,500</t>
        </r>
      </text>
    </comment>
    <comment ref="M7" authorId="0" shapeId="0" xr:uid="{C3040EB8-3101-4DF6-9315-56D0EEC93D74}">
      <text>
        <r>
          <rPr>
            <sz val="9"/>
            <color indexed="81"/>
            <rFont val="Tahoma"/>
            <family val="2"/>
          </rPr>
          <t>Centro Comercial Toto Q319,200</t>
        </r>
      </text>
    </comment>
    <comment ref="N7" authorId="1" shapeId="0" xr:uid="{1669B930-1E66-404D-A677-551D6D93C9FC}">
      <text>
        <r>
          <rPr>
            <sz val="9"/>
            <color indexed="81"/>
            <rFont val="Tahoma"/>
            <family val="2"/>
          </rPr>
          <t>Centro Comercial Quiché          Q 755,594
Oficinas AICSA Torre 2                322,321
Centro Comercial Totonicapán       87,986</t>
        </r>
      </text>
    </comment>
    <comment ref="O7" authorId="0" shapeId="0" xr:uid="{C7D03176-52AB-41BB-8CC1-95D2A2AC1707}">
      <text>
        <r>
          <rPr>
            <sz val="9"/>
            <color indexed="81"/>
            <rFont val="Tahoma"/>
            <family val="2"/>
          </rPr>
          <t xml:space="preserve">Apartamento Modelo ATARAH Q 427,084
Casa Country Club                   Q 60,442
CC Totonicapan                      Q 30,828
Oficinas AICSA Torre II            Q 27,679
</t>
        </r>
      </text>
    </comment>
    <comment ref="P7" authorId="0" shapeId="0" xr:uid="{83EE2A6D-C83C-4622-BABB-D61784C20B51}">
      <text>
        <r>
          <rPr>
            <sz val="9"/>
            <color indexed="81"/>
            <rFont val="Tahoma"/>
            <family val="2"/>
          </rPr>
          <t xml:space="preserve">Villa Mariscal                      Q1,235,946
Casa del Ron Santa Lu        Q  168,687
Atarah                             Q     92,404  </t>
        </r>
      </text>
    </comment>
    <comment ref="Q7" authorId="0" shapeId="0" xr:uid="{AD8532AD-44D1-4502-A65D-186F81A82B89}">
      <text>
        <r>
          <rPr>
            <sz val="9"/>
            <color indexed="81"/>
            <rFont val="Tahoma"/>
            <family val="2"/>
          </rPr>
          <t>CC Quiche Q1,205,223</t>
        </r>
      </text>
    </comment>
    <comment ref="R7" authorId="0" shapeId="0" xr:uid="{9D795BFD-4629-47DC-B6F5-BC813BF84051}">
      <text>
        <r>
          <rPr>
            <sz val="9"/>
            <color indexed="81"/>
            <rFont val="Tahoma"/>
            <family val="2"/>
          </rPr>
          <t>Vivienda Santa Lucia - Las Esperanzas, S.A. Q901,344</t>
        </r>
      </text>
    </comment>
    <comment ref="S7" authorId="0" shapeId="0" xr:uid="{281FCC88-B6F5-434F-BA79-36C7E434E7EB}">
      <text>
        <r>
          <rPr>
            <sz val="9"/>
            <color indexed="81"/>
            <rFont val="Tahoma"/>
            <family val="2"/>
          </rPr>
          <t>Vivienda Santa Lucia - Las Esperanzas, S.A. Q836,329
Oficina AICSA Torre II
Q250,514</t>
        </r>
      </text>
    </comment>
    <comment ref="T7" authorId="0" shapeId="0" xr:uid="{0E3A6422-A9E2-4B9A-9DB3-28E4F81F0D4C}">
      <text>
        <r>
          <rPr>
            <sz val="9"/>
            <color indexed="81"/>
            <rFont val="Tahoma"/>
            <family val="2"/>
          </rPr>
          <t xml:space="preserve">Las Esperanzas            Q 785,884
Oficinas AICSA Torre II Q 250,923 </t>
        </r>
      </text>
    </comment>
    <comment ref="U7" authorId="2" shapeId="0" xr:uid="{672EE8F7-05F0-4919-8D21-5D510F61682F}">
      <text>
        <r>
          <rPr>
            <sz val="9"/>
            <color indexed="81"/>
            <rFont val="Tahoma"/>
            <family val="2"/>
          </rPr>
          <t>Hotel y Vivienda Santa Lucia Q1,671,576.40 
Atarah Q1,069864.97
Apto z 14 Q647,457.61
Of. Aicsa Torre II Q201,016.83</t>
        </r>
      </text>
    </comment>
    <comment ref="AA7" authorId="0" shapeId="0" xr:uid="{F34E9571-2F64-4F71-AC1B-D84E8C8F22F2}">
      <text>
        <r>
          <rPr>
            <sz val="9"/>
            <color indexed="81"/>
            <rFont val="Tahoma"/>
            <family val="2"/>
          </rPr>
          <t>Se incluye provisión de Q1,711,159 (Q1,062,637 de 2022 y Q648,522 de 2021) de proyectos que se deben cobrar a RSE (Donación).</t>
        </r>
      </text>
    </comment>
    <comment ref="AB7" authorId="0" shapeId="0" xr:uid="{3877F7B3-66F1-410F-B4C1-39AE3B80500E}">
      <text>
        <r>
          <rPr>
            <sz val="9"/>
            <color indexed="81"/>
            <rFont val="Tahoma"/>
            <family val="2"/>
          </rPr>
          <t>Se incluye provisión de Q28,295 de proyectos que se deben cobrar a RSE (Donación).</t>
        </r>
      </text>
    </comment>
    <comment ref="AL7" authorId="0" shapeId="0" xr:uid="{6853B5BA-9A81-4729-B3E0-32253114796F}">
      <text>
        <r>
          <rPr>
            <sz val="9"/>
            <color indexed="81"/>
            <rFont val="Tahoma"/>
            <family val="2"/>
          </rPr>
          <t>Estimación No. 10 por Q22,706,007 
( - ) Cobro anticipado de Q10,900,519
( + ) Reconocimiento de ingreso cobrado en diciembre 2021 Estimación No. 9 Q1,308,569
La diferencia se debe a que el ingreso no incluye FEE sobre el cobro anticipado</t>
        </r>
      </text>
    </comment>
    <comment ref="AM7" authorId="0" shapeId="0" xr:uid="{3977512C-06AA-452A-B175-B219A4212E6F}">
      <text>
        <r>
          <rPr>
            <sz val="9"/>
            <color indexed="81"/>
            <rFont val="Tahoma"/>
            <family val="2"/>
          </rPr>
          <t>Estimación No. 11 por Q6,506,286.38 
( - ) Cobro anticipado de Q4,684,580
( + ) Reconocimiento de ingreso cobrado en Enereo 2022 Estimación No. 10 Q7,445,387
La diferencia se debe a que el ingreso no incluye FEE sobre el cobro anticipado</t>
        </r>
      </text>
    </comment>
    <comment ref="AZ7" authorId="0" shapeId="0" xr:uid="{CD291D9A-2E73-4BC7-8E4A-A6EBA7287D1C}">
      <text>
        <r>
          <rPr>
            <sz val="9"/>
            <color indexed="81"/>
            <rFont val="Tahoma"/>
            <family val="2"/>
          </rPr>
          <t>Centro Comercial Santa Lu Q268,149
Edificio Centrico Torre 2 Q160,887
Cemix Sanarate Q119,334</t>
        </r>
      </text>
    </comment>
    <comment ref="BA7" authorId="0" shapeId="0" xr:uid="{80754DB6-A88D-4421-9996-B37B14A3F2D1}">
      <text>
        <r>
          <rPr>
            <sz val="9"/>
            <color indexed="81"/>
            <rFont val="Tahoma"/>
            <family val="2"/>
          </rPr>
          <t>Edificio Centrico Torre 2 Q242,052
Cemix Sanarate Q126,702
Hospital Obras Sociales Q107,544</t>
        </r>
      </text>
    </comment>
    <comment ref="BB7" authorId="0" shapeId="0" xr:uid="{500BF5E5-45C8-40E9-B005-23464788EAD0}">
      <text>
        <r>
          <rPr>
            <b/>
            <sz val="9"/>
            <color indexed="81"/>
            <rFont val="Tahoma"/>
            <family val="2"/>
          </rPr>
          <t>Jose Miguel Ovalle:</t>
        </r>
        <r>
          <rPr>
            <sz val="9"/>
            <color indexed="81"/>
            <rFont val="Tahoma"/>
            <family val="2"/>
          </rPr>
          <t xml:space="preserve">
Se toma el 100% del ingreso recibido de fase 2 de Villa Mariscal como Anticipo</t>
        </r>
      </text>
    </comment>
    <comment ref="BC7" authorId="1" shapeId="0" xr:uid="{439A9E85-2621-4016-88C2-0588C853960F}">
      <text>
        <r>
          <rPr>
            <sz val="9"/>
            <color indexed="81"/>
            <rFont val="Tahoma"/>
            <family val="2"/>
          </rPr>
          <t xml:space="preserve">Cemix Sanarate         Q 113,069
Makbi Majadas Z 11    Q 103,925
Villa Mariscal               2 294,092
   </t>
        </r>
      </text>
    </comment>
    <comment ref="BD7" authorId="0" shapeId="0" xr:uid="{B90CBA87-2F3A-4AC8-8E2A-BD0E22C41826}">
      <text>
        <r>
          <rPr>
            <sz val="9"/>
            <color indexed="81"/>
            <rFont val="Tahoma"/>
            <family val="2"/>
          </rPr>
          <t>VILLA MARISCAL F1 OBRA GRIS      Q   917,235
VILLA MARISCAL F2 OBRA GRIS      Q   500,384
(IN) VILLA MARISCAL - F1 OBRA GRIS (Avance 35.7%) Margen 98.1%
(IN) VILLA MARISCAL - F2 OBRA GRIS (Avance 14.5%) Margen 118.3%</t>
        </r>
      </text>
    </comment>
    <comment ref="BE7" authorId="0" shapeId="0" xr:uid="{59488728-9F96-4A92-AF57-3B180C7AE438}">
      <text>
        <r>
          <rPr>
            <sz val="9"/>
            <color indexed="81"/>
            <rFont val="Tahoma"/>
            <family val="2"/>
          </rPr>
          <t>Call Center Park Avenue Q1,998,484
Cemix Sanarate   Q304,039.77
Villa Mariscal        Q159,986.14</t>
        </r>
      </text>
    </comment>
    <comment ref="BF7" authorId="0" shapeId="0" xr:uid="{B5096BD6-1EA2-4A86-8431-CD17C4BDEDAC}">
      <text>
        <r>
          <rPr>
            <sz val="9"/>
            <color indexed="81"/>
            <rFont val="Tahoma"/>
            <family val="2"/>
          </rPr>
          <t>Call Center Park Avenue            Q1,557,361
Centrico Torre 3 Obra Gris         Q   852,302
Viila Mariscal F2 Obra Gris           Q   489,921
Villa Mariscal F1 Obra Gris            Q  312,325</t>
        </r>
      </text>
    </comment>
    <comment ref="BG7" authorId="0" shapeId="0" xr:uid="{8390D76A-843D-479F-8E5A-00962468E841}">
      <text>
        <r>
          <rPr>
            <sz val="9"/>
            <color indexed="81"/>
            <rFont val="Tahoma"/>
            <family val="2"/>
          </rPr>
          <t>Cerveceria el Rancho                 Q 459,538
Venta generador Carcha            Q 408,589
Empacadora Bananera               Q 316,675
Villa Mariscal F2 Obra Gris         Q 249,273
Almacen La Palma                    Q 238,550</t>
        </r>
      </text>
    </comment>
    <comment ref="BH7" authorId="0" shapeId="0" xr:uid="{A3EE8473-7F54-41A8-8327-5E12C1D9F828}">
      <text>
        <r>
          <rPr>
            <sz val="9"/>
            <color indexed="81"/>
            <rFont val="Tahoma"/>
            <family val="2"/>
          </rPr>
          <t xml:space="preserve">CEMIX SANARATE FASE 2                   Q 912,200
EMPACADORA BANANERA                    Q 234,544
EDIFICIO CENTRICO - TORRE 2            Q 220,125
CENTRICO TORRE 3 OBRA GRIS           Q 213,799
VILLA MARISCAL - F1 ACABADOS         Q 189,443
  </t>
        </r>
      </text>
    </comment>
    <comment ref="BI7" authorId="0" shapeId="0" xr:uid="{785119B6-6887-4D88-8F03-CB209D24FF43}">
      <text>
        <r>
          <rPr>
            <sz val="9"/>
            <color indexed="81"/>
            <rFont val="Tahoma"/>
            <family val="2"/>
          </rPr>
          <t>Villa Mariscal Q1,391,118
Centrico      Q   527,870</t>
        </r>
      </text>
    </comment>
    <comment ref="BJ7" authorId="1" shapeId="0" xr:uid="{656042D1-965E-4194-AB5D-4C268940A874}">
      <text>
        <r>
          <rPr>
            <sz val="9"/>
            <color indexed="81"/>
            <rFont val="Tahoma"/>
            <family val="2"/>
          </rPr>
          <t>Traslado sub estación
CC Gran Carchá             Q 1,373,481
Obra Gris
Altos Totonicapán            Q 760,000
Obra Gris y Acabados
Céntrico T3                  Q 1,073,200 
Obra Gris y Acabados
Villa Mariscal T1 y T2      Q 1,411,646</t>
        </r>
      </text>
    </comment>
    <comment ref="BK7" authorId="0" shapeId="0" xr:uid="{E73C940B-AB80-419F-B673-FB38994BE67B}">
      <text>
        <r>
          <rPr>
            <sz val="9"/>
            <color indexed="81"/>
            <rFont val="Tahoma"/>
            <family val="2"/>
          </rPr>
          <t>Centrico T3 Q1,513,028
Villa Mariscal Q 1,339,795</t>
        </r>
      </text>
    </comment>
    <comment ref="BN7" authorId="0" shapeId="0" xr:uid="{145E4518-2D62-4120-AA49-A35AF1CC0E56}">
      <text>
        <r>
          <rPr>
            <sz val="9"/>
            <color indexed="81"/>
            <rFont val="Tahoma"/>
            <family val="2"/>
          </rPr>
          <t>UMG Aulas Q233,494
Kaeser Q16,985</t>
        </r>
      </text>
    </comment>
    <comment ref="BO7" authorId="0" shapeId="0" xr:uid="{905DAB1E-4379-4C6D-8F4B-084F9A314529}">
      <text>
        <r>
          <rPr>
            <sz val="9"/>
            <color indexed="81"/>
            <rFont val="Tahoma"/>
            <family val="2"/>
          </rPr>
          <t>Villa Mariscal Q231,336
UMG Aulas Q212,021
Tonca Q23,949</t>
        </r>
      </text>
    </comment>
    <comment ref="BP7" authorId="0" shapeId="0" xr:uid="{E845D293-B546-418F-99D5-3601B115DDB0}">
      <text>
        <r>
          <rPr>
            <sz val="9"/>
            <color indexed="81"/>
            <rFont val="Tahoma"/>
            <family val="2"/>
          </rPr>
          <t xml:space="preserve">Villa Mariscal Q237,685
Kaeser Q225,935
UMG Aulas Q158,134
</t>
        </r>
      </text>
    </comment>
    <comment ref="BQ7" authorId="0" shapeId="0" xr:uid="{07F4A81D-E815-4B42-9888-0B5ECA50E785}">
      <text>
        <r>
          <rPr>
            <b/>
            <sz val="9"/>
            <color indexed="81"/>
            <rFont val="Tahoma"/>
            <family val="2"/>
          </rPr>
          <t>Jose Miguel Ovalle:</t>
        </r>
        <r>
          <rPr>
            <sz val="9"/>
            <color indexed="81"/>
            <rFont val="Tahoma"/>
            <family val="2"/>
          </rPr>
          <t xml:space="preserve">
Villa Mariscal  T1 y T2 Q227,224</t>
        </r>
      </text>
    </comment>
    <comment ref="BR7" authorId="0" shapeId="0" xr:uid="{1100520F-2DBE-4BF9-B598-F28DA561C0BD}">
      <text>
        <r>
          <rPr>
            <sz val="9"/>
            <color indexed="81"/>
            <rFont val="Tahoma"/>
            <family val="2"/>
          </rPr>
          <t>Villa Mariscal T1 y T2 Q 224,947.65
UMG Aulas               Q 108,820.05
Centrico Torre 3       Q 101,047.05</t>
        </r>
      </text>
    </comment>
    <comment ref="BU7" authorId="0" shapeId="0" xr:uid="{05A6E27B-8ED5-4239-A3EA-476AA4D0EB41}">
      <text>
        <r>
          <rPr>
            <sz val="9"/>
            <color indexed="81"/>
            <rFont val="Tahoma"/>
            <family val="2"/>
          </rPr>
          <t xml:space="preserve">CC Totonicapan                           Q108,714
Estacionamiento Parque Zoologico  Q  89,500
Céntrico Torre 3                          Q  86,654
Albereda Torre 3                          Q 72,627
</t>
        </r>
      </text>
    </comment>
    <comment ref="CB7" authorId="0" shapeId="0" xr:uid="{7C3705A0-1346-4E4A-8798-A2967B7C8A05}">
      <text>
        <r>
          <rPr>
            <sz val="9"/>
            <color indexed="81"/>
            <rFont val="Tahoma"/>
            <family val="2"/>
          </rPr>
          <t>Alquiler Q507,350
Villa Mariscal Q178,509
Fletes Q96,982</t>
        </r>
      </text>
    </comment>
    <comment ref="CC7" authorId="0" shapeId="0" xr:uid="{357EA582-75E0-44B5-9A9D-E28B2784F2AB}">
      <text>
        <r>
          <rPr>
            <sz val="9"/>
            <color indexed="81"/>
            <rFont val="Tahoma"/>
            <family val="2"/>
          </rPr>
          <t>Alquiler Q526,020
Villa Mariscal Q165,105
Fletes Q64,219</t>
        </r>
      </text>
    </comment>
    <comment ref="CD7" authorId="0" shapeId="0" xr:uid="{E8501C36-DFD1-45EC-BC45-82D00D5607FA}">
      <text>
        <r>
          <rPr>
            <sz val="9"/>
            <color indexed="81"/>
            <rFont val="Tahoma"/>
            <family val="2"/>
          </rPr>
          <t>Centrico     Q550,542
Alquiler       Q548,351
La Palma     Q162,507
Fletes         Q102,902</t>
        </r>
      </text>
    </comment>
    <comment ref="CE7" authorId="0" shapeId="0" xr:uid="{EB424930-599A-46BB-B505-79ABCDBD69F7}">
      <text>
        <r>
          <rPr>
            <b/>
            <sz val="9"/>
            <color indexed="81"/>
            <rFont val="Tahoma"/>
            <family val="2"/>
          </rPr>
          <t>Jose Miguel Ovalle:</t>
        </r>
        <r>
          <rPr>
            <sz val="9"/>
            <color indexed="81"/>
            <rFont val="Tahoma"/>
            <family val="2"/>
          </rPr>
          <t xml:space="preserve">
Centrico Torre 3 Q487,638
Alquiler              Q286,371
Fletes                Q121,375</t>
        </r>
      </text>
    </comment>
    <comment ref="CF7" authorId="0" shapeId="0" xr:uid="{9510BD4B-55FF-4C44-8565-042489FFC81D}">
      <text>
        <r>
          <rPr>
            <sz val="9"/>
            <color indexed="81"/>
            <rFont val="Tahoma"/>
            <family val="2"/>
          </rPr>
          <t>CC Totonicapan           Q 1,090,623
Céntrico Torre 3          Q    198,894
Alquiler de Maquinaria    Q   605,836
Montaje de gruas torre  Q   307,755</t>
        </r>
      </text>
    </comment>
    <comment ref="CG7" authorId="0" shapeId="0" xr:uid="{CE6DDF98-3332-4AE0-84CA-C21EDF9CB688}">
      <text>
        <r>
          <rPr>
            <sz val="9"/>
            <color indexed="81"/>
            <rFont val="Tahoma"/>
            <family val="2"/>
          </rPr>
          <t>CC Totonicapan           Q    110,525
Céntrico Torre 3           Q   282,928
Céntrico Torre 3           Q   199,739
Alquiler de Maquinaria    Q   466,976
Fletes                         Q   146,735</t>
        </r>
      </text>
    </comment>
    <comment ref="CH7" authorId="0" shapeId="0" xr:uid="{759E8FE7-3EDA-40B2-8C3A-27DB1BA2D177}">
      <text>
        <r>
          <rPr>
            <sz val="9"/>
            <color indexed="81"/>
            <rFont val="Tahoma"/>
            <family val="2"/>
          </rPr>
          <t>La Palma                     Q    692,094
CC Totonicapan            Q   795,929
Céntrico Torre 4           Q   352,649
Alquiler de Maquinaria    Q   608,696
Fletes                         Q   442,400</t>
        </r>
      </text>
    </comment>
    <comment ref="CI7" authorId="0" shapeId="0" xr:uid="{9F12EE72-342A-4E5A-B03A-873E5DEFB226}">
      <text>
        <r>
          <rPr>
            <sz val="9"/>
            <color indexed="81"/>
            <rFont val="Tahoma"/>
            <family val="2"/>
          </rPr>
          <t>CC Totonicapan            Q564,642
Villa Mariscal                Q112,370
Alquiler de Maquinaria   Q671,548
Fletes                          Q206,719</t>
        </r>
      </text>
    </comment>
    <comment ref="CJ7" authorId="0" shapeId="0" xr:uid="{2352284F-A764-4472-9D26-560BA71E834F}">
      <text>
        <r>
          <rPr>
            <sz val="9"/>
            <color indexed="81"/>
            <rFont val="Tahoma"/>
            <family val="2"/>
          </rPr>
          <t>CC Totonicapan            Q642,350
Alquiler de Maquinaria   Q559,987
Fletes                          Q137,278</t>
        </r>
      </text>
    </comment>
    <comment ref="CK7" authorId="0" shapeId="0" xr:uid="{E8243B71-756B-4302-9585-828A99FB2251}">
      <text>
        <r>
          <rPr>
            <sz val="9"/>
            <color indexed="81"/>
            <rFont val="Tahoma"/>
            <family val="2"/>
          </rPr>
          <t>Villa Mariscal              Q727,765
CC Totonicapan         Q642,350
Alquiler de Maquinaria Q559,987</t>
        </r>
      </text>
    </comment>
    <comment ref="CL7" authorId="1" shapeId="0" xr:uid="{86B916CE-5E70-4550-BCB7-0DFAB05E6126}">
      <text>
        <r>
          <rPr>
            <sz val="9"/>
            <color indexed="81"/>
            <rFont val="Tahoma"/>
            <family val="2"/>
          </rPr>
          <t>CC Totonicapán          Q 566,502
(medidas rectificadas
 mov. Tierras)</t>
        </r>
      </text>
    </comment>
    <comment ref="CM7" authorId="0" shapeId="0" xr:uid="{B97F2D6C-CA99-4EA8-9777-B3262C28B205}">
      <text>
        <r>
          <rPr>
            <sz val="9"/>
            <color indexed="81"/>
            <rFont val="Tahoma"/>
            <family val="2"/>
          </rPr>
          <t>Villa Mariscal      Q728,025
CC Totonicapan Q377,471</t>
        </r>
      </text>
    </comment>
    <comment ref="CP7" authorId="0" shapeId="0" xr:uid="{1AF545A6-75D9-4F33-8B78-EECB4BE06248}">
      <text>
        <r>
          <rPr>
            <sz val="9"/>
            <color indexed="81"/>
            <rFont val="Tahoma"/>
            <family val="2"/>
          </rPr>
          <t>Centrico       Q236,212
Centro Comercial Santa Lu Q135,944
Obrs Sociales Santo Hermano Pedro Q82,513</t>
        </r>
      </text>
    </comment>
    <comment ref="CQ7" authorId="0" shapeId="0" xr:uid="{A9FF191D-15F8-4E2B-A2FA-C5662988FF30}">
      <text>
        <r>
          <rPr>
            <sz val="9"/>
            <color indexed="81"/>
            <rFont val="Tahoma"/>
            <family val="2"/>
          </rPr>
          <t>Centrico       Q269,663
PLA Q111,872
Centro Comercial Santa Lu Q44,192
Cerveceria Q44,036
Obrs Sociales Santo Hermano Pedro Q18,243</t>
        </r>
      </text>
    </comment>
    <comment ref="CR7" authorId="0" shapeId="0" xr:uid="{3B73A712-121A-4B61-82B4-7C8900BD535B}">
      <text>
        <r>
          <rPr>
            <sz val="9"/>
            <color indexed="81"/>
            <rFont val="Tahoma"/>
            <family val="2"/>
          </rPr>
          <t>Centrico Q602,012
Obras Sociales Hermano Pedro Q206,466</t>
        </r>
      </text>
    </comment>
    <comment ref="CS7" authorId="0" shapeId="0" xr:uid="{66FB47DA-17F3-4245-B577-A668654AD193}">
      <text>
        <r>
          <rPr>
            <sz val="9"/>
            <color indexed="81"/>
            <rFont val="Tahoma"/>
            <family val="2"/>
          </rPr>
          <t xml:space="preserve">
Centrico Q1,011,839
CC Santa Lu Q306,276 </t>
        </r>
      </text>
    </comment>
    <comment ref="CT7" authorId="0" shapeId="0" xr:uid="{7A1AF281-414D-4CA9-85BF-39C8346C7C8B}">
      <text>
        <r>
          <rPr>
            <sz val="9"/>
            <color indexed="81"/>
            <rFont val="Tahoma"/>
            <family val="2"/>
          </rPr>
          <t>Céntrico                  Q 199,856
Cerveceria Fuentes    Q 131,556
PLA                         Q 116,948 
Integro 3er Nivel        Q  92,035</t>
        </r>
      </text>
    </comment>
    <comment ref="CU7" authorId="0" shapeId="0" xr:uid="{D38C0DAA-018A-4AF3-80DD-07644AFAD90A}">
      <text>
        <r>
          <rPr>
            <sz val="9"/>
            <color indexed="81"/>
            <rFont val="Tahoma"/>
            <family val="2"/>
          </rPr>
          <t xml:space="preserve">Villa Mariscal             Q  416,403
Céntrico                  Q  367,344
</t>
        </r>
      </text>
    </comment>
    <comment ref="CV7" authorId="0" shapeId="0" xr:uid="{FF85AD83-1084-491A-BE0A-0472FCA2B08C}">
      <text>
        <r>
          <rPr>
            <sz val="9"/>
            <color indexed="81"/>
            <rFont val="Tahoma"/>
            <family val="2"/>
          </rPr>
          <t>Villa Mariscal                Q  357,549 
Céntrico                     Q  195,410 
Atarah                       Q  118,838 
Casa 2T                     Q    81,938</t>
        </r>
      </text>
    </comment>
    <comment ref="CW7" authorId="0" shapeId="0" xr:uid="{6BC1DADF-F7D0-4BE9-983F-A897B336CEB5}">
      <text>
        <r>
          <rPr>
            <sz val="9"/>
            <color indexed="81"/>
            <rFont val="Tahoma"/>
            <family val="2"/>
          </rPr>
          <t>Céntrico                            Q374,606
Villa Mariscal                     Q268,516
Padre Norberth                  Q105,405
CC Arboreto San Nicolas     Q 83,582</t>
        </r>
      </text>
    </comment>
    <comment ref="CX7" authorId="0" shapeId="0" xr:uid="{AEC7CFFF-A44A-42A7-8595-06B67459BA25}">
      <text>
        <r>
          <rPr>
            <sz val="9"/>
            <color indexed="81"/>
            <rFont val="Tahoma"/>
            <family val="2"/>
          </rPr>
          <t xml:space="preserve">Céntrico                            Q 773,431
Oficinas Sandu                    Q  93,527
CC Quiche                          Q  61,133
Parqueo Zoologico               Q  41,753 
Villa Mariscal                        Q  18,083
</t>
        </r>
      </text>
    </comment>
    <comment ref="CY7" authorId="0" shapeId="0" xr:uid="{6B6D5F2F-F11B-4162-896A-5C8F74B8CC5E}">
      <text>
        <r>
          <rPr>
            <sz val="9"/>
            <color indexed="81"/>
            <rFont val="Tahoma"/>
            <family val="2"/>
          </rPr>
          <t>Céntrico                            Q  288,842
Oficinas Sandu                    Q  101,281
Villa Mariscal                        Q  94,523</t>
        </r>
      </text>
    </comment>
    <comment ref="CZ7" authorId="0" shapeId="0" xr:uid="{98E6C76F-793F-412C-AD59-E4ACE5C7ABE8}">
      <text>
        <r>
          <rPr>
            <sz val="9"/>
            <color indexed="81"/>
            <rFont val="Tahoma"/>
            <family val="2"/>
          </rPr>
          <t xml:space="preserve">Villa Mariscal                        Q  297,058 
Céntrico                             Q  146,259
Adra Hostel                         Q   51,414
CC Quiche                           Q   38,288
</t>
        </r>
      </text>
    </comment>
    <comment ref="DA7" authorId="0" shapeId="0" xr:uid="{C998B687-B553-4771-922A-0898AE134977}">
      <text>
        <r>
          <rPr>
            <sz val="9"/>
            <color indexed="81"/>
            <rFont val="Tahoma"/>
            <family val="2"/>
          </rPr>
          <t xml:space="preserve">Centrico      Q266,460
CC Sant Lu   Q222,270
Villa Mariscal    Q63,389
</t>
        </r>
      </text>
    </comment>
    <comment ref="EV7" authorId="0" shapeId="0" xr:uid="{450DB4EF-E95C-40F5-8883-26E3FB8C114C}">
      <text>
        <r>
          <rPr>
            <sz val="9"/>
            <color indexed="81"/>
            <rFont val="Tahoma"/>
            <family val="2"/>
          </rPr>
          <t>Villa Mariscal Est. No. 24 a la No. 27 Q315,224
Oficinas Kaeser Orden O No. Y Est. No. 1 y No. 2 Q 154,182</t>
        </r>
      </text>
    </comment>
    <comment ref="EW7" authorId="0" shapeId="0" xr:uid="{D5A36A27-4A82-494A-AD59-A3E18DEDBA1A}">
      <text>
        <r>
          <rPr>
            <sz val="9"/>
            <color indexed="81"/>
            <rFont val="Tahoma"/>
            <family val="2"/>
          </rPr>
          <t>Villa Mariscal Q592,195
Kaeser Q66,433</t>
        </r>
      </text>
    </comment>
    <comment ref="EY7" authorId="0" shapeId="0" xr:uid="{21FFC87F-C06E-4BD9-BB64-7FD5FC5406E6}">
      <text>
        <r>
          <rPr>
            <sz val="9"/>
            <color indexed="81"/>
            <rFont val="Tahoma"/>
            <family val="2"/>
          </rPr>
          <t>Centrico Torre 3
3 semanas detenido</t>
        </r>
      </text>
    </comment>
    <comment ref="EZ7" authorId="0" shapeId="0" xr:uid="{174C8412-F8C0-434E-8827-5CB82CFF8964}">
      <text>
        <r>
          <rPr>
            <sz val="9"/>
            <color indexed="81"/>
            <rFont val="Tahoma"/>
            <family val="2"/>
          </rPr>
          <t xml:space="preserve">Céntrico      Q 141,511 
Villa Mariscal  Q 147,081 </t>
        </r>
      </text>
    </comment>
    <comment ref="FA7" authorId="0" shapeId="0" xr:uid="{708B903B-16BA-4D3B-BBCD-DB5894128E98}">
      <text>
        <r>
          <rPr>
            <sz val="9"/>
            <color indexed="81"/>
            <rFont val="Tahoma"/>
            <family val="2"/>
          </rPr>
          <t xml:space="preserve">Céntrico      Q  325,013 
Villa Mariscal  Q  179,547  </t>
        </r>
      </text>
    </comment>
    <comment ref="FB7" authorId="0" shapeId="0" xr:uid="{0E9E21D0-EC58-471B-BA11-820F72DFBE4A}">
      <text>
        <r>
          <rPr>
            <sz val="9"/>
            <color indexed="81"/>
            <rFont val="Tahoma"/>
            <family val="2"/>
          </rPr>
          <t>Céntrico Torre 4</t>
        </r>
      </text>
    </comment>
    <comment ref="FC7" authorId="0" shapeId="0" xr:uid="{719D4ED5-E2BF-4940-A9E6-3BE592AC70D5}">
      <text>
        <r>
          <rPr>
            <sz val="9"/>
            <color indexed="81"/>
            <rFont val="Tahoma"/>
            <family val="2"/>
          </rPr>
          <t xml:space="preserve">Villa Mariscal       Q155,504
Centrico Torre 4  Q104,908 </t>
        </r>
      </text>
    </comment>
    <comment ref="FD7" authorId="0" shapeId="0" xr:uid="{A2CDE1FD-B03B-47A8-9D84-ED2E701F1C64}">
      <text>
        <r>
          <rPr>
            <sz val="9"/>
            <color indexed="81"/>
            <rFont val="Tahoma"/>
            <family val="2"/>
          </rPr>
          <t>Villa Marscal    Q223,534</t>
        </r>
      </text>
    </comment>
    <comment ref="FE7" authorId="0" shapeId="0" xr:uid="{47D8B37F-72B3-4A08-A8DB-E79BE33E21A3}">
      <text>
        <r>
          <rPr>
            <sz val="9"/>
            <color indexed="81"/>
            <rFont val="Tahoma"/>
            <family val="2"/>
          </rPr>
          <t>Villa Mariscal Fase 2 Q428,377</t>
        </r>
      </text>
    </comment>
    <comment ref="FF7" authorId="0" shapeId="0" xr:uid="{F28DBBC7-5D37-4D7E-9D4D-5DA166F90635}">
      <text>
        <r>
          <rPr>
            <sz val="9"/>
            <color indexed="81"/>
            <rFont val="Tahoma"/>
            <family val="2"/>
          </rPr>
          <t>Villa Mariscal Fase 2 Q555,162</t>
        </r>
      </text>
    </comment>
    <comment ref="FG7" authorId="0" shapeId="0" xr:uid="{053C7515-BB4A-43A4-8547-584B2CB3E3A4}">
      <text>
        <r>
          <rPr>
            <sz val="9"/>
            <color indexed="81"/>
            <rFont val="Tahoma"/>
            <family val="2"/>
          </rPr>
          <t>Villa Mariscal Fase 1  Q   84,381
Villa Mariscal Fase 2  Q 505,796</t>
        </r>
      </text>
    </comment>
    <comment ref="FJ7" authorId="0" shapeId="0" xr:uid="{3E3B8347-F306-4F98-88F0-5AF1537893A5}">
      <text>
        <r>
          <rPr>
            <sz val="9"/>
            <color indexed="81"/>
            <rFont val="Tahoma"/>
            <family val="2"/>
          </rPr>
          <t>Cemix Sanarate Q1,124,519
UMG Techo Aulas Q452,842
Aserradero San Miguel 
Q417,031
Villa Mariscal Q383,340</t>
        </r>
      </text>
    </comment>
    <comment ref="FK7" authorId="0" shapeId="0" xr:uid="{E07EEC51-EAB5-4F7D-AB8A-9CEDB3A95477}">
      <text>
        <r>
          <rPr>
            <sz val="9"/>
            <color indexed="81"/>
            <rFont val="Tahoma"/>
            <family val="2"/>
          </rPr>
          <t>Cemix Sanarate Q530,714
Villa Mariscal Q228,728
Coban Temple Q227,464</t>
        </r>
      </text>
    </comment>
    <comment ref="FL7" authorId="0" shapeId="0" xr:uid="{15EBFC89-FD5F-430B-9192-473992D899D6}">
      <text>
        <r>
          <rPr>
            <sz val="9"/>
            <color indexed="81"/>
            <rFont val="Tahoma"/>
            <family val="2"/>
          </rPr>
          <t>Cemix Sanarate Q6,745,988
Coban Temple Q550,000</t>
        </r>
      </text>
    </comment>
    <comment ref="FM7" authorId="0" shapeId="0" xr:uid="{B7F10023-D202-4380-9676-5543AF0D89AB}">
      <text>
        <r>
          <rPr>
            <sz val="9"/>
            <color indexed="81"/>
            <rFont val="Tahoma"/>
            <family val="2"/>
          </rPr>
          <t>Cemix Sanarate Q2,800,000
Villa Mariscal        Q289,347
UMG Aulas          Q260,000
Rehab. Estructura Padre Norbert Q223,131
Edificio Centrico   Q212,081</t>
        </r>
      </text>
    </comment>
    <comment ref="FN7" authorId="1" shapeId="0" xr:uid="{1B5B39D6-0758-4CBF-A076-A016C7A63AAA}">
      <text>
        <r>
          <rPr>
            <sz val="9"/>
            <color indexed="81"/>
            <rFont val="Tahoma"/>
            <family val="2"/>
          </rPr>
          <t xml:space="preserve">Cemix Sanarate  Q 2,100,000
La Palma               1,853,000
UMG Aulas               596,092
Villa Mariscal             384,000
Parqueo Zoo           375,159
Bodega CRI             306,250
</t>
        </r>
      </text>
    </comment>
    <comment ref="FP7" authorId="0" shapeId="0" xr:uid="{EA9D14B5-231B-4223-97AC-CB5D2CC530A0}">
      <text>
        <r>
          <rPr>
            <sz val="9"/>
            <color indexed="81"/>
            <rFont val="Tahoma"/>
            <family val="2"/>
          </rPr>
          <t xml:space="preserve">LA ESTACION FASE 2                                     Q 925,000
CORPOAGRO                                                 Q 732,524
ESTRUCTURA METALICA ALMACEN LA PALMA    Q 478,355
UMG - TECHO AULAS                                      Q 400,000
CEMIX SANARATE                                           Q 300,000
PLACAS PARQUEO ZOOLOGICO                        Q 252,943
ENTREPISO TECHNOFILMS                               Q 189,898
VILLA MARISCAL EST. METALICA                      Q 150,000
 </t>
        </r>
      </text>
    </comment>
    <comment ref="FQ7" authorId="0" shapeId="0" xr:uid="{18DD856F-E96C-4395-A79D-DD655B25F9C9}">
      <text>
        <r>
          <rPr>
            <sz val="9"/>
            <color indexed="81"/>
            <rFont val="Tahoma"/>
            <family val="2"/>
          </rPr>
          <t>Corpoagro               Q1,907,386
La Estación fase 2    Q1,347,277
CC Totonicapan        Q  265,061
UMG Techo Aulas      Q  225,000
Cemix Sanarate        Q  225,000</t>
        </r>
      </text>
    </comment>
    <comment ref="FS7" authorId="0" shapeId="0" xr:uid="{14DC6755-7E60-45E0-8E4F-1C964BD3BA36}">
      <text>
        <r>
          <rPr>
            <sz val="9"/>
            <color indexed="81"/>
            <rFont val="Tahoma"/>
            <family val="2"/>
          </rPr>
          <t xml:space="preserve">(TC) LA ESTACION FASE 2               Q890,693.74 
(TC) CC TOTONICAPAN                   Q522,999.17 
(TC) PLAZA REFORMADORES            Q392,538.34 
(TC) RESIDENCIA LA CAÑADA           Q272,000.00 
(TC) UMG - TECHO AULAS                Q192,041.36 
(TC) CORPOAGRO                           Q181,908.13
</t>
        </r>
      </text>
    </comment>
    <comment ref="FT7" authorId="0" shapeId="0" xr:uid="{3240185E-3DDA-4D86-A535-9FB2CFC024B6}">
      <text>
        <r>
          <rPr>
            <sz val="9"/>
            <color indexed="81"/>
            <rFont val="Tahoma"/>
            <family val="2"/>
          </rPr>
          <t>TC) CC TOTONICAPAN                                          Q 820,830.01 
(TC) EDIFICIO CENTRICO - ESTRUCTURA METALICA. Q 800,000.00 
(TC) PLAZA REFORMADORES                                  Q 675,000.00 
(TC) LA ESTACION FASE 2                                     Q 494,758.90 
(TC) PLAZA TECA COATEPEQUE                             Q 372,946.43 
(TC) GRADAS METALICAS MARISCAL                        Q 316,876.90</t>
        </r>
        <r>
          <rPr>
            <b/>
            <sz val="9"/>
            <color indexed="81"/>
            <rFont val="Tahoma"/>
            <family val="2"/>
          </rPr>
          <t xml:space="preserve">
</t>
        </r>
      </text>
    </comment>
    <comment ref="FU7" authorId="0" shapeId="0" xr:uid="{8A9859E3-E121-4BE6-93C9-065C8121324C}">
      <text>
        <r>
          <rPr>
            <sz val="9"/>
            <color indexed="81"/>
            <rFont val="Tahoma"/>
            <family val="2"/>
          </rPr>
          <t xml:space="preserve">Plaza TECA                 Q 1,400,000
CC Totonicapan           Q   876,154
Plaza Reformadores      Q   650,000
Mega Paca Plaza Pinula  Q   350,000
La Estación Fase  2       Q   319,532
Casa Ramila Cubierta      Q   245,000
</t>
        </r>
      </text>
    </comment>
    <comment ref="U8" authorId="0" shapeId="0" xr:uid="{F942E780-5740-495E-AB89-8ADD0702BEEC}">
      <text>
        <r>
          <rPr>
            <sz val="9"/>
            <color indexed="81"/>
            <rFont val="Tahoma"/>
            <family val="2"/>
          </rPr>
          <t xml:space="preserve">Incluye provisión de costo de ARGOS por Q 1,326,661.88 </t>
        </r>
      </text>
    </comment>
    <comment ref="M10" authorId="1" shapeId="0" xr:uid="{B6E6B707-24CF-4B99-A94F-7D2213F4D57C}">
      <text>
        <r>
          <rPr>
            <sz val="9"/>
            <color indexed="81"/>
            <rFont val="Tahoma"/>
            <family val="2"/>
          </rPr>
          <t>Honorarios                  Q 41,231
BIM, Autodesk,
Dropbox, Click Up       Q 37,078</t>
        </r>
      </text>
    </comment>
    <comment ref="O10" authorId="0" shapeId="0" xr:uid="{66101BB7-ADB5-4914-97F4-9A1A9559F1D0}">
      <text>
        <r>
          <rPr>
            <sz val="9"/>
            <color indexed="81"/>
            <rFont val="Tahoma"/>
            <family val="2"/>
          </rPr>
          <t xml:space="preserve">Se regularizan gastos que corresponden a Proyectos Corporativos  (Cafeteria/Lactancia/etc) por Q61,178
</t>
        </r>
      </text>
    </comment>
    <comment ref="X10" authorId="0" shapeId="0" xr:uid="{6202CB37-57ED-4BA5-AF2F-A144738749BA}">
      <text>
        <r>
          <rPr>
            <sz val="9"/>
            <color indexed="81"/>
            <rFont val="Tahoma"/>
            <family val="2"/>
          </rPr>
          <t>Se restan honorarios de Comercialización de 2021</t>
        </r>
      </text>
    </comment>
    <comment ref="CC10" authorId="0" shapeId="0" xr:uid="{03DDCC15-6B28-4527-B5B9-9478A6CF5088}">
      <text>
        <r>
          <rPr>
            <sz val="9"/>
            <color indexed="81"/>
            <rFont val="Tahoma"/>
            <family val="2"/>
          </rPr>
          <t>Incremento Q28,000 honorarios profesionales</t>
        </r>
      </text>
    </comment>
    <comment ref="CI10" authorId="0" shapeId="0" xr:uid="{C91CA444-FDFC-42F7-9280-6182938533A6}">
      <text>
        <r>
          <rPr>
            <sz val="9"/>
            <color indexed="81"/>
            <rFont val="Tahoma"/>
            <family val="2"/>
          </rPr>
          <t>Combustible        Q74,858
Seguro vehiculos  Q45,159</t>
        </r>
      </text>
    </comment>
    <comment ref="DK10" authorId="0" shapeId="0" xr:uid="{3E77487C-376A-413D-864D-8DDD6F9F473A}">
      <text>
        <r>
          <rPr>
            <sz val="9"/>
            <color indexed="81"/>
            <rFont val="Tahoma"/>
            <family val="2"/>
          </rPr>
          <t>Se regulariza costos indirectos, que se estaban reflejando como gasto de departamento. Q117,195.56
De este monto Q39,100, corresponden al período 2021</t>
        </r>
      </text>
    </comment>
    <comment ref="EA10" authorId="3" shapeId="0" xr:uid="{89BD96FD-4E67-4346-B92D-07C0895CDFE5}">
      <text>
        <r>
          <rPr>
            <sz val="9"/>
            <color indexed="81"/>
            <rFont val="Tahoma"/>
            <family val="2"/>
          </rPr>
          <t>Pago de Aguinaldo que no se cubrio con la provision
Q3,602</t>
        </r>
      </text>
    </comment>
    <comment ref="ED10" authorId="0" shapeId="0" xr:uid="{9F80FFD7-0D7A-4647-88F6-B1105453BC6C}">
      <text>
        <r>
          <rPr>
            <sz val="9"/>
            <color indexed="81"/>
            <rFont val="Tahoma"/>
            <family val="2"/>
          </rPr>
          <t>Se ajusta gasto reportado de mas en febrero 2022</t>
        </r>
      </text>
    </comment>
    <comment ref="GH20" authorId="0" shapeId="0" xr:uid="{789F1A7A-887E-4878-A749-1F7F632876A2}">
      <text>
        <r>
          <rPr>
            <sz val="9"/>
            <color indexed="81"/>
            <rFont val="Tahoma"/>
            <family val="2"/>
          </rPr>
          <t>Se ajusta acumulado con recalculo de intereses.</t>
        </r>
      </text>
    </comment>
    <comment ref="GI20" authorId="0" shapeId="0" xr:uid="{04CF9220-1B86-42F9-B079-8896DFE64DA2}">
      <text>
        <r>
          <rPr>
            <sz val="9"/>
            <color indexed="81"/>
            <rFont val="Tahoma"/>
            <family val="2"/>
          </rPr>
          <t>Se ajusta acumulado con recalculo de intereses.</t>
        </r>
      </text>
    </comment>
    <comment ref="CH21" authorId="0" shapeId="0" xr:uid="{2293217A-C947-42DF-A2F2-99A2AD4F2000}">
      <text>
        <r>
          <rPr>
            <sz val="9"/>
            <color indexed="81"/>
            <rFont val="Tahoma"/>
            <family val="2"/>
          </rPr>
          <t>ISCV 2021</t>
        </r>
      </text>
    </comment>
    <comment ref="CV21" authorId="0" shapeId="0" xr:uid="{6FBAD522-9B57-44ED-870D-A9F076940B4A}">
      <text>
        <r>
          <rPr>
            <sz val="9"/>
            <color indexed="81"/>
            <rFont val="Tahoma"/>
            <family val="2"/>
          </rPr>
          <t>ISCV 2021</t>
        </r>
      </text>
    </comment>
    <comment ref="B22" authorId="1" shapeId="0" xr:uid="{F7FA045F-35FF-480D-B359-EE72A941C375}">
      <text>
        <r>
          <rPr>
            <sz val="9"/>
            <color indexed="81"/>
            <rFont val="Tahoma"/>
            <family val="2"/>
          </rPr>
          <t>Enero           Q      918,365
Febrero         Q   2,261,218
Marzo            Q   3,547,246
Abril              Q   4,045,761
Mayo             Q   7,645,222
Junio             Q   8,926,220
Julio              Q  17,354,324
Agosto          Q  25,754,627
Septiembre    Q  29,690,874
Octubre         Q 37,317,223
Noviembre      Q 49,870,951</t>
        </r>
      </text>
    </comment>
  </commentList>
</comments>
</file>

<file path=xl/sharedStrings.xml><?xml version="1.0" encoding="utf-8"?>
<sst xmlns="http://schemas.openxmlformats.org/spreadsheetml/2006/main" count="2293" uniqueCount="1429">
  <si>
    <t>Código</t>
  </si>
  <si>
    <t>Cuenta</t>
  </si>
  <si>
    <t>Saldo Final al</t>
  </si>
  <si>
    <t>Contabilidad</t>
  </si>
  <si>
    <t>Descripción</t>
  </si>
  <si>
    <t>Bancos Moneda Local</t>
  </si>
  <si>
    <t>Total del Activo</t>
  </si>
  <si>
    <t>Total del Pasivo y Patrimonio</t>
  </si>
  <si>
    <t>Diferencia</t>
  </si>
  <si>
    <t xml:space="preserve">Impuesto Sobre la Renta </t>
  </si>
  <si>
    <t>Activo</t>
  </si>
  <si>
    <t>Activo Corriente</t>
  </si>
  <si>
    <t>Pasivo Corriente</t>
  </si>
  <si>
    <t>Total Activo Corriente</t>
  </si>
  <si>
    <t>Total Pasivo Corriente</t>
  </si>
  <si>
    <t>Activo No Corriente</t>
  </si>
  <si>
    <t>Patrimonio</t>
  </si>
  <si>
    <t>Total Activo No Corriente</t>
  </si>
  <si>
    <t>Total Patrimonio</t>
  </si>
  <si>
    <t>Estado de Resultados</t>
  </si>
  <si>
    <t>(Cifras Expresadas en Quetzales)</t>
  </si>
  <si>
    <t>Total Caja y Bancos</t>
  </si>
  <si>
    <t>Reserva Legal</t>
  </si>
  <si>
    <t>Pasivo No Corriente</t>
  </si>
  <si>
    <t>Total Pasivo No Corriente</t>
  </si>
  <si>
    <t>Total Bancos Moneda Local</t>
  </si>
  <si>
    <t>Equipo de Cómputo</t>
  </si>
  <si>
    <t>Total Activo</t>
  </si>
  <si>
    <t>Total Pasivo y Patrimonio</t>
  </si>
  <si>
    <t>TOTAL PASIVO</t>
  </si>
  <si>
    <t>Total Cuentas por Pagar</t>
  </si>
  <si>
    <t>Caja Chica</t>
  </si>
  <si>
    <t>Maquinaria</t>
  </si>
  <si>
    <t>Total Gastos de Administración</t>
  </si>
  <si>
    <t>Gastos de Operación</t>
  </si>
  <si>
    <t>Las Notas a los estados financieros son parte integral de los presentes estados financieros</t>
  </si>
  <si>
    <t>Total Proveedores</t>
  </si>
  <si>
    <t xml:space="preserve">Resultado del Período </t>
  </si>
  <si>
    <t>Impuestos por Pagar</t>
  </si>
  <si>
    <t>Varios</t>
  </si>
  <si>
    <t>Depreciaciones</t>
  </si>
  <si>
    <t>Mantenimiento</t>
  </si>
  <si>
    <t>Comunicaciones Celulares, S.A.</t>
  </si>
  <si>
    <t>1/</t>
  </si>
  <si>
    <t>Intereses Bancarios</t>
  </si>
  <si>
    <t>Gastos de Administración</t>
  </si>
  <si>
    <t>Otros</t>
  </si>
  <si>
    <t xml:space="preserve">Resultados Acumulados </t>
  </si>
  <si>
    <t>Bancos Moneda Extranjera</t>
  </si>
  <si>
    <t>Total Bancos Moneda Extranjera</t>
  </si>
  <si>
    <t>Unisuper, S.A.</t>
  </si>
  <si>
    <t>Jorge Mario Figueroa Gonzalez</t>
  </si>
  <si>
    <t>Asesores Institucionales Corporativos, S.A.</t>
  </si>
  <si>
    <t>Aportacion Apto Orleans/Maria J.Duate Ref#18112260</t>
  </si>
  <si>
    <t>Cardboard Displays, S.A.</t>
  </si>
  <si>
    <t>Tadeus Apartamentos, S.A.</t>
  </si>
  <si>
    <t>Juan Jose Cux</t>
  </si>
  <si>
    <t>Jorge Karl Batres Rinze</t>
  </si>
  <si>
    <t>Erick Fernando Romano</t>
  </si>
  <si>
    <t>Hector Moises Dieguez Almengor</t>
  </si>
  <si>
    <t>Otto Rene Leon Barrios</t>
  </si>
  <si>
    <t>Servicolt Guatemala</t>
  </si>
  <si>
    <t>Otto Noe Ramirez Oxom</t>
  </si>
  <si>
    <t>Ldf Soluciones, S.A.</t>
  </si>
  <si>
    <t>Carol Cecibel Garcia Bol De Chaman</t>
  </si>
  <si>
    <t>Hugo Estuardo Sosa Ramirez</t>
  </si>
  <si>
    <t>Flavio Melgar Moran</t>
  </si>
  <si>
    <t>Luis Roberto Gomez Garcia</t>
  </si>
  <si>
    <t>Melissa Jerusalen Anleu Mejia</t>
  </si>
  <si>
    <t>Juan Carlos Alvarado Garcia</t>
  </si>
  <si>
    <t>Corporacion santo domingo de Guzman, S.A.</t>
  </si>
  <si>
    <t>Astrid Carmen Patricia Valladares Hoffens</t>
  </si>
  <si>
    <t>Norbert Siggelkow</t>
  </si>
  <si>
    <t>Grupo Espacios, S.A.</t>
  </si>
  <si>
    <t>Maria Jose Duarte Campo de Molina</t>
  </si>
  <si>
    <t>Victor Hugo Orriols</t>
  </si>
  <si>
    <t>Maria Del Carmen Sierra Ramirez De Ligorria</t>
  </si>
  <si>
    <t>Soluciones Rigarin, S.A.</t>
  </si>
  <si>
    <t>La Posada Inversiones</t>
  </si>
  <si>
    <t>Alejandro Alberto Miranda Carranza</t>
  </si>
  <si>
    <t>Intcomex De Guatemala, S.A.</t>
  </si>
  <si>
    <t>Compañía Guatemalteca Industrial, S.A.</t>
  </si>
  <si>
    <t>Clientes</t>
  </si>
  <si>
    <t>Proyecto Uno Vh, S.A.</t>
  </si>
  <si>
    <t>Aconi</t>
  </si>
  <si>
    <t>Integro - Desarrollos Inmobiliarios</t>
  </si>
  <si>
    <t>Cocome, S.A.</t>
  </si>
  <si>
    <t>Argos Consultores</t>
  </si>
  <si>
    <t>Col. Internacional - Trabajos Generales</t>
  </si>
  <si>
    <t>Proyecto Cuatro, S.A.</t>
  </si>
  <si>
    <t>Adra Hostel</t>
  </si>
  <si>
    <t>Residencia Eucaliptos</t>
  </si>
  <si>
    <t>Terrena, S.A.</t>
  </si>
  <si>
    <t>Colegio Internacional de Guatemala</t>
  </si>
  <si>
    <t>Equipo</t>
  </si>
  <si>
    <t>Vehiculo</t>
  </si>
  <si>
    <t>Durman Esquivel Guatemala, S.A.</t>
  </si>
  <si>
    <t>Grupo Solid Guatemala, S.A.</t>
  </si>
  <si>
    <t>Arquitectos E Ingenieros Constructores, S.A.</t>
  </si>
  <si>
    <t>Megaproductos, S.A.</t>
  </si>
  <si>
    <t>Desarrollo Empresarial Ramirez</t>
  </si>
  <si>
    <t>Solpro, S.A.</t>
  </si>
  <si>
    <t>Presa</t>
  </si>
  <si>
    <t>Guillermo Antonio Morales Veliz</t>
  </si>
  <si>
    <t>Blockera Las Pericas, S. A.</t>
  </si>
  <si>
    <t>Guatemetal, S.A.</t>
  </si>
  <si>
    <t>Sika Guatemala, S.A.</t>
  </si>
  <si>
    <t>Aliados Agroindustriales S.A.</t>
  </si>
  <si>
    <t>Victor Manuel Suruy Coc</t>
  </si>
  <si>
    <t>Vallarta, S.A.</t>
  </si>
  <si>
    <t>Combustible Logistica Y Transportes, S.A.</t>
  </si>
  <si>
    <t>Distribuidora San Jeronimo, S.A.</t>
  </si>
  <si>
    <t>Almacen La Palma, S.A.</t>
  </si>
  <si>
    <t>Western Hemisphere Trading, Llc</t>
  </si>
  <si>
    <t>Mexichem Guatemala, S.A.</t>
  </si>
  <si>
    <t>Electroma De Guatemala, S. A.</t>
  </si>
  <si>
    <t>Mezcladora, S.A.</t>
  </si>
  <si>
    <t>Negocios Ferroindustriales, S.A.</t>
  </si>
  <si>
    <t>Gentrac</t>
  </si>
  <si>
    <t>Geoestudios, S.A.</t>
  </si>
  <si>
    <t>Ferreteria Lewonski, S.A.</t>
  </si>
  <si>
    <t>Bapi, S.A.</t>
  </si>
  <si>
    <t>Productos Derivados Del Acero, S.A.</t>
  </si>
  <si>
    <t>Tubex, S.A.</t>
  </si>
  <si>
    <t>Productos Del Aire De Guatemala, S.A.</t>
  </si>
  <si>
    <t>Luis Manlio Pagurut Pelaez</t>
  </si>
  <si>
    <t>Incart Guatemala, S.A.</t>
  </si>
  <si>
    <t>Negoser, S.A.</t>
  </si>
  <si>
    <t>Distribuidora J &amp; V</t>
  </si>
  <si>
    <t>Tornillos Roldanas Y Accesorios, S.A.</t>
  </si>
  <si>
    <t>Cesar Augusto Sequen Hernandez</t>
  </si>
  <si>
    <t>Mega Equipos Construccion, Sociedad Anonima</t>
  </si>
  <si>
    <t>Distribuidora La Sevillanita, S. A.</t>
  </si>
  <si>
    <t>Urrea Geomembranas Y Geosinteticos, S. A.</t>
  </si>
  <si>
    <t>Instalaciones Modernas, S.A.</t>
  </si>
  <si>
    <t>Carpinteria Y Muebles Guzman</t>
  </si>
  <si>
    <t>Ecofiltro, S. A.</t>
  </si>
  <si>
    <t>Daveco, Sociedad Anonima</t>
  </si>
  <si>
    <t>Electricidad Comercial E Industrial, S.A.</t>
  </si>
  <si>
    <t>Red Optima, S.A.</t>
  </si>
  <si>
    <t>Corporacion Dlc, S.A.</t>
  </si>
  <si>
    <t>Ceramicos Y Estilos, S.A.</t>
  </si>
  <si>
    <t>Ambiotec, S.A.</t>
  </si>
  <si>
    <t>Importadora De Materiales Electricos, S.A.</t>
  </si>
  <si>
    <t>Viglass, Sociedad Anonima</t>
  </si>
  <si>
    <t>Sur Color, S. A.</t>
  </si>
  <si>
    <t>Valerie Cristina Lopez Calderon</t>
  </si>
  <si>
    <t>Automotriz Ricardo Alfredo Nicol</t>
  </si>
  <si>
    <t>Alma Yessenia Rodriguez Garrido</t>
  </si>
  <si>
    <t>Luces Del Norte, S.A.</t>
  </si>
  <si>
    <t>Servicios Corporativos A Medicos, S. A.</t>
  </si>
  <si>
    <t>Productive Business Solutions (Guatemala), S.A.</t>
  </si>
  <si>
    <t>Patrimonios Consolidados, S.A.</t>
  </si>
  <si>
    <t>Grupo Empresarial Arbama, S.A.</t>
  </si>
  <si>
    <t>Intertornillos, S. A.</t>
  </si>
  <si>
    <t>Multiperfiles, S.A.</t>
  </si>
  <si>
    <t>Alvaro Abirail Mendez</t>
  </si>
  <si>
    <t>Importadora De Repuestos M Y M, S.A.</t>
  </si>
  <si>
    <t>Cinthya Johana Hernandez Arevalo</t>
  </si>
  <si>
    <t>Cotizaciones Y Servicios, S. A.</t>
  </si>
  <si>
    <t>Grupo Danfer, S.A.</t>
  </si>
  <si>
    <t>Econoluz, S.A.</t>
  </si>
  <si>
    <t>Cefric</t>
  </si>
  <si>
    <t>Marco Augusto Torres Ramirez</t>
  </si>
  <si>
    <t>Equipos Y Fijaciones De Guatemala, S.A.</t>
  </si>
  <si>
    <t>Grupo Gamaliel, S. A.</t>
  </si>
  <si>
    <t>Cementos Rocafuerte, Sociedad Anonima</t>
  </si>
  <si>
    <t>Guatemalteca Del Sellado, S.A.</t>
  </si>
  <si>
    <t>Multimateriales, S.A.</t>
  </si>
  <si>
    <t>Excel Motors, S.A.</t>
  </si>
  <si>
    <t>Mangueras Industriales, S.A.</t>
  </si>
  <si>
    <t>Grupo A.P., S.A.</t>
  </si>
  <si>
    <t>Carpet World Int, S.A.</t>
  </si>
  <si>
    <t>Coordinadora De Servicios Calificados, S.A.</t>
  </si>
  <si>
    <t>Pegamorteros De Guatemala, S.A.</t>
  </si>
  <si>
    <t>Corporacion La Sirena, S.A.</t>
  </si>
  <si>
    <t>Construpor, S.A.</t>
  </si>
  <si>
    <t>Distribucion De Maquinaria</t>
  </si>
  <si>
    <t>Distribuidora Hernandez, S.A.</t>
  </si>
  <si>
    <t>Jorge Alejandro Montenegro Pinzon</t>
  </si>
  <si>
    <t>Desombra, S.A.</t>
  </si>
  <si>
    <t>Negocios Adonai, S. A.</t>
  </si>
  <si>
    <t>D.R.C., S.A.</t>
  </si>
  <si>
    <t>Abel Estrada Lima</t>
  </si>
  <si>
    <t>Pisos La Casa Blanca, S. A.</t>
  </si>
  <si>
    <t>Printer</t>
  </si>
  <si>
    <t>Duwest Recubrimientos, S.A.</t>
  </si>
  <si>
    <t>Tornillos Y Maquinaria Estrada Y Escudero Cia Ltda</t>
  </si>
  <si>
    <t>Comercializadora Automotriz J.A. Vasquez, S.A.</t>
  </si>
  <si>
    <t>Cerraduras Internacionales, S.A.</t>
  </si>
  <si>
    <t>La Bodega Del Gran Radiador, S.A.</t>
  </si>
  <si>
    <t>Grupo M&amp;R, S.A.</t>
  </si>
  <si>
    <t>Safety Depot, S.A.</t>
  </si>
  <si>
    <t>Consejo De Construccion Sostenible De Guatemala</t>
  </si>
  <si>
    <t>Papeleria Arriola, S.A.</t>
  </si>
  <si>
    <t>Productos Industriales Y Asesoria Tecnica S. A.</t>
  </si>
  <si>
    <t>Gerson Rogelio Pedro Perez</t>
  </si>
  <si>
    <t>Edisa</t>
  </si>
  <si>
    <t>Corporacion Abinsa, S.A.</t>
  </si>
  <si>
    <t>Agregados De Guatemala, S.A.</t>
  </si>
  <si>
    <t>La Casa Del Tornillo, S.A.</t>
  </si>
  <si>
    <t>Club Industrial</t>
  </si>
  <si>
    <t>Cementos Progreso, S.A.</t>
  </si>
  <si>
    <t>Autokia De Guatemala, S.A.</t>
  </si>
  <si>
    <t>Inversiones Drum, Sociedad Anonima</t>
  </si>
  <si>
    <t>Comercializadora La Lamina, S.A.</t>
  </si>
  <si>
    <t>Distribuidora La Conquista, S.A.</t>
  </si>
  <si>
    <t>Solarsa, S.A.</t>
  </si>
  <si>
    <t>Asyel, Sociedad Anonima</t>
  </si>
  <si>
    <t>Suministros Electricos, S.A.</t>
  </si>
  <si>
    <t>Platino, S.A.</t>
  </si>
  <si>
    <t>Distribuidora Fratti, S.A.</t>
  </si>
  <si>
    <t>Darla Lorena Castillo Siguenza De Estrada</t>
  </si>
  <si>
    <t>Ferreteria Epa, S.A.</t>
  </si>
  <si>
    <t>Cesar Augusto Cuezzi Sanchez</t>
  </si>
  <si>
    <t>Transportes M Palencia</t>
  </si>
  <si>
    <t>Cefeco De Centroamerica, S.A.</t>
  </si>
  <si>
    <t>Aseguradora General, S.A.</t>
  </si>
  <si>
    <t>Grupo Dm Industrial, S,A,</t>
  </si>
  <si>
    <t>Coguma</t>
  </si>
  <si>
    <t>Prefabricados Cifa, S.A.</t>
  </si>
  <si>
    <t>Olga Maria Cruz Laguardia De Casellas</t>
  </si>
  <si>
    <t>Resortes De Leon, S.A.</t>
  </si>
  <si>
    <t>Disfergo</t>
  </si>
  <si>
    <t>Luis Angel Alvizures De La Cruz</t>
  </si>
  <si>
    <t>Afirsa, S.A.</t>
  </si>
  <si>
    <t>Importaciones Y Exportaciones O.G.</t>
  </si>
  <si>
    <t>Amir, S.A.</t>
  </si>
  <si>
    <t>Comercial El Sol De Guatemala, Sociedad Anonima</t>
  </si>
  <si>
    <t>Soluciones Hidraulicas</t>
  </si>
  <si>
    <t>Seguros Agromercantil, S.A.</t>
  </si>
  <si>
    <t>Estaciones Del Norte, S. A.</t>
  </si>
  <si>
    <t>Grupo El Cerrito, S. A.</t>
  </si>
  <si>
    <t>Juan Vicente Lopez Rodriguez</t>
  </si>
  <si>
    <t>Midyan Milian Juarez</t>
  </si>
  <si>
    <t>Rogelio Efrain Noriega Pereira</t>
  </si>
  <si>
    <t>Bosques De San Nicolas, Sociedad Anonima</t>
  </si>
  <si>
    <t>Juan Carlos Ciudad Real Perez</t>
  </si>
  <si>
    <t>Total de Impuestos por Pagar</t>
  </si>
  <si>
    <t>Fondo para Ayuda Mutua</t>
  </si>
  <si>
    <t>Arquitectos, S.A.</t>
  </si>
  <si>
    <t>Edificio Divisa Honda</t>
  </si>
  <si>
    <t xml:space="preserve">Total Préstamos Bancarios </t>
  </si>
  <si>
    <t>1) Banco Agromercantil de Guatemala, S.A.</t>
  </si>
  <si>
    <t>Provisión Bono 14</t>
  </si>
  <si>
    <t>Provisión Aguinaldo</t>
  </si>
  <si>
    <t>Provisión Vacaciones</t>
  </si>
  <si>
    <t>Capital Autorizado</t>
  </si>
  <si>
    <t>Capital por Suscribir</t>
  </si>
  <si>
    <t>Total de Capital Pagado</t>
  </si>
  <si>
    <t>Resultados Acumulados</t>
  </si>
  <si>
    <t>Resultados del Periodo</t>
  </si>
  <si>
    <t>Capital Uno, S.A.</t>
  </si>
  <si>
    <t>Marecaspium, S.A.</t>
  </si>
  <si>
    <t>Tidere, S.A.</t>
  </si>
  <si>
    <t>Mare Hadriaticum, S.A.</t>
  </si>
  <si>
    <t>Inversiones Ruseguba, S.A.</t>
  </si>
  <si>
    <t>Marenostrum, S.A.</t>
  </si>
  <si>
    <t>Smartliving, S.A.</t>
  </si>
  <si>
    <t>Promotora De Agua, S.A.</t>
  </si>
  <si>
    <t>Mercadeo</t>
  </si>
  <si>
    <t>Seguro Medico (Nota D/Cargo)</t>
  </si>
  <si>
    <t>Mantenimiento Instalaciones(Nota D/Cargo)</t>
  </si>
  <si>
    <t>Apartamentos</t>
  </si>
  <si>
    <t>Sueldos Ordinarios</t>
  </si>
  <si>
    <t>Otros Serv. Generales</t>
  </si>
  <si>
    <t>Bodega Venta De Materiales (Nota D/Cargo)</t>
  </si>
  <si>
    <t>Reparaciones</t>
  </si>
  <si>
    <t>Planificacion (Nota D/Cargo)</t>
  </si>
  <si>
    <t>Cafeteria (Nota D/Cargo)</t>
  </si>
  <si>
    <t>Servicios De Seguridad</t>
  </si>
  <si>
    <t>Comercializacion</t>
  </si>
  <si>
    <t>Telefono Celular (Nota D/Cargo)</t>
  </si>
  <si>
    <t>Mercadeo (Nota D/Cargo)</t>
  </si>
  <si>
    <t>Otros Financieros</t>
  </si>
  <si>
    <t>Supervision Hidrosanitaria (Nota D/Cargo)</t>
  </si>
  <si>
    <t>Sueldos Extraordinarios</t>
  </si>
  <si>
    <t>Suministros Computo (Nota D/Cargo)</t>
  </si>
  <si>
    <t>Papeleria Y Accesorios (Nota D/Cargo)</t>
  </si>
  <si>
    <t>Festejos</t>
  </si>
  <si>
    <t>Fabricaciones</t>
  </si>
  <si>
    <t>Energia Electrica (Nota D/Cargo)</t>
  </si>
  <si>
    <t>Internet (Nota D/Cargo)</t>
  </si>
  <si>
    <t>Telefono Fijo (Nota D/Cargo)</t>
  </si>
  <si>
    <t>Telefono Celular</t>
  </si>
  <si>
    <t>Saco (Nota D/Cargo)</t>
  </si>
  <si>
    <t>Seguro De Daños</t>
  </si>
  <si>
    <t>Lubricantes</t>
  </si>
  <si>
    <t>Impresiones (Nota D/Cargo)</t>
  </si>
  <si>
    <t>Sub-Contratista De Arrendamiento De Maq. &amp; Equipo</t>
  </si>
  <si>
    <t>Sub-Contratista De Instalaciones Electricas</t>
  </si>
  <si>
    <t>Diseño (Nota D/Cargo)</t>
  </si>
  <si>
    <t>Material De Ferreteria (Chapas / Bisagras)</t>
  </si>
  <si>
    <t>Tidere</t>
  </si>
  <si>
    <t>Ladescu, S.A.</t>
  </si>
  <si>
    <t>Rosa Maria Gramajo Monterroso</t>
  </si>
  <si>
    <t>Proyecto Tres, S.A.</t>
  </si>
  <si>
    <t>Integro, S.A.</t>
  </si>
  <si>
    <t>Gastos de Ventas</t>
  </si>
  <si>
    <t>Honorarios Profesionales</t>
  </si>
  <si>
    <t>Publicidad</t>
  </si>
  <si>
    <t>Donaciones</t>
  </si>
  <si>
    <t>Computo (Nota D/Cargo)</t>
  </si>
  <si>
    <t>Cursos Y Seminarios</t>
  </si>
  <si>
    <t>Arrendamiento - Instalaciones (Nota D/Cargo)</t>
  </si>
  <si>
    <t>Arrendamiento- Parqueo (Nota D/Cargo)</t>
  </si>
  <si>
    <t>Fotocopias E Impresiones</t>
  </si>
  <si>
    <t>Combustible Gasolina</t>
  </si>
  <si>
    <t>Gastos De Representacion</t>
  </si>
  <si>
    <t>Parqueos</t>
  </si>
  <si>
    <t>Alimentacion</t>
  </si>
  <si>
    <t>Peaje</t>
  </si>
  <si>
    <t>Sub-Contratista De Acabados Interior/Exterior</t>
  </si>
  <si>
    <t>Hierros Varios (Alambre De Amarre/Clavo/Tornillo)</t>
  </si>
  <si>
    <t>Madera</t>
  </si>
  <si>
    <t>Consumibles (Wipe, Nylon Negro, Lazo, Otros)</t>
  </si>
  <si>
    <t>Equipamiento</t>
  </si>
  <si>
    <t>Artefactos Sanitarios &amp; Accesorios</t>
  </si>
  <si>
    <t>Herramientas &amp; Equipo Manual</t>
  </si>
  <si>
    <t>Traslado Material (Nota D/Cargo)</t>
  </si>
  <si>
    <t>Papeleria Y Utiles</t>
  </si>
  <si>
    <t>Uniformes</t>
  </si>
  <si>
    <t>Complemento D/Bonif. Decreto 37-2001(I)</t>
  </si>
  <si>
    <t>Bonificacion Decreto 37-2001</t>
  </si>
  <si>
    <t>Seguro Gastos Medicos</t>
  </si>
  <si>
    <t>Sub-Contratista De Soporte It</t>
  </si>
  <si>
    <t>Cafeteria</t>
  </si>
  <si>
    <t>Programas De Computo</t>
  </si>
  <si>
    <t>Cuotas Y Contribuciones</t>
  </si>
  <si>
    <t>Sub-Contratista De Honorarios Prof. De Terceros</t>
  </si>
  <si>
    <t>Suministros De Mantenimiento</t>
  </si>
  <si>
    <t>Accesorios De Computo</t>
  </si>
  <si>
    <t>Suministros De Oficina</t>
  </si>
  <si>
    <t>Maquinaria (Nota D/Cargo)</t>
  </si>
  <si>
    <t>Internet</t>
  </si>
  <si>
    <t>Otros Gastos Legales</t>
  </si>
  <si>
    <t>Seguro De Vida</t>
  </si>
  <si>
    <t>Equipo Computo</t>
  </si>
  <si>
    <t>Reparacion Y Mantenimiento De Elevador</t>
  </si>
  <si>
    <t>Telefono Fijo</t>
  </si>
  <si>
    <t>Reparacion Y Mantenimiento De Vehiculos</t>
  </si>
  <si>
    <t>Pintura</t>
  </si>
  <si>
    <t>Vacaciones</t>
  </si>
  <si>
    <t>Productos Para Consumo De Oficina</t>
  </si>
  <si>
    <t>Otras Atenciones Al Personal</t>
  </si>
  <si>
    <t>Mobiliario</t>
  </si>
  <si>
    <t>Suscripciones</t>
  </si>
  <si>
    <t>Honorarios Legales</t>
  </si>
  <si>
    <t>Reparacion Y Mantenimiento De Edificio</t>
  </si>
  <si>
    <t>Equipo De Construccion (Nota D/Cargo)</t>
  </si>
  <si>
    <t>Reclutamiento De Personal</t>
  </si>
  <si>
    <t>Combustible Diesel</t>
  </si>
  <si>
    <t>Basura</t>
  </si>
  <si>
    <t>Repuestos</t>
  </si>
  <si>
    <t>Medicamentos</t>
  </si>
  <si>
    <t>Botas De Seguridad</t>
  </si>
  <si>
    <t>Materiales De Soldadura (Electrodo/Tizas/Otros)</t>
  </si>
  <si>
    <t>Equipo De Seguridad Industrial</t>
  </si>
  <si>
    <t>Reparacion Y Mantenimiento De Equipo</t>
  </si>
  <si>
    <t>Taxi</t>
  </si>
  <si>
    <t>Menaje De Casa</t>
  </si>
  <si>
    <t>Timbres</t>
  </si>
  <si>
    <t>Lijas / Discos De Corte&amp;Pulir / Piedras</t>
  </si>
  <si>
    <t>Otros Materiales Electricos</t>
  </si>
  <si>
    <t>Sub-Contratista Para Trabajos En Metal</t>
  </si>
  <si>
    <t>Flete En El Exterior</t>
  </si>
  <si>
    <t>Correo / Currier</t>
  </si>
  <si>
    <t>Sub-Contratista De Servicios De Aduana</t>
  </si>
  <si>
    <t>Gastos De Registro</t>
  </si>
  <si>
    <t>Fianzas</t>
  </si>
  <si>
    <t>Descuento Boleto De Ornato</t>
  </si>
  <si>
    <t>Multas</t>
  </si>
  <si>
    <t>Servicios Medicos</t>
  </si>
  <si>
    <t>Responsabilidad Social Empresarial (Rse)</t>
  </si>
  <si>
    <t>Oxigeno</t>
  </si>
  <si>
    <t>Oxigeno Industrial</t>
  </si>
  <si>
    <t>Jardinizacion</t>
  </si>
  <si>
    <t>Mensajeria</t>
  </si>
  <si>
    <t>Comisiones Financieras</t>
  </si>
  <si>
    <t>Gastos Portuarios (Importacion)</t>
  </si>
  <si>
    <t>Otros Impuestos</t>
  </si>
  <si>
    <t>Radios</t>
  </si>
  <si>
    <t>Ticket P/Parqueo</t>
  </si>
  <si>
    <t>Dominio Web</t>
  </si>
  <si>
    <t>Lamina De Plastico U Otro Material</t>
  </si>
  <si>
    <t>Cemento</t>
  </si>
  <si>
    <t>Impuesto D/Circulacion D/Vehiculos</t>
  </si>
  <si>
    <t>Sub-Contratista Para Supervision</t>
  </si>
  <si>
    <t>Gps</t>
  </si>
  <si>
    <t>Sub-Contratista Para Estudios De Impacto Amb.</t>
  </si>
  <si>
    <t>Sub-Contratista Transporte De Materiales/Equipos</t>
  </si>
  <si>
    <t>Hierro En Perfiles</t>
  </si>
  <si>
    <t>Hierro En Form. (Tubo&amp;Ac &amp; Barra Huecas O Solida)</t>
  </si>
  <si>
    <t>Otros Bienes Inmobiliarios</t>
  </si>
  <si>
    <t>Sub-Contratista Presentista (Presentaciones/Render</t>
  </si>
  <si>
    <t>Sub-Contratista De Tabiques De Tablayeso</t>
  </si>
  <si>
    <t>Mezclas</t>
  </si>
  <si>
    <t>Otros Maquinaria, Equipo &amp; Veh.</t>
  </si>
  <si>
    <t>Pegamento / Adhesivo</t>
  </si>
  <si>
    <t>Sub-Contratista De Pintura</t>
  </si>
  <si>
    <t>Inelsa (Nota D/Cargo)</t>
  </si>
  <si>
    <t>Selecto / Banco De Material</t>
  </si>
  <si>
    <t>Energia Electrica</t>
  </si>
  <si>
    <t>Quimicos Industriales</t>
  </si>
  <si>
    <t>Ventanas / Vidrios</t>
  </si>
  <si>
    <t>Iva</t>
  </si>
  <si>
    <t>Acetileno</t>
  </si>
  <si>
    <t>Lamina De Hierro</t>
  </si>
  <si>
    <t>Sistema De Audio, Video E Iluminación</t>
  </si>
  <si>
    <t>Hierro G 40</t>
  </si>
  <si>
    <t>Gas Propano</t>
  </si>
  <si>
    <t>Mortero Estructural</t>
  </si>
  <si>
    <t>Hierro G 60</t>
  </si>
  <si>
    <t xml:space="preserve">Mercadeo </t>
  </si>
  <si>
    <t>Costos de Ventas</t>
  </si>
  <si>
    <t>Costo de Ventas</t>
  </si>
  <si>
    <t xml:space="preserve">Gastos de Ventas </t>
  </si>
  <si>
    <t>Inversiones 1808, S.A.</t>
  </si>
  <si>
    <t xml:space="preserve">Plaza Palmeras Local 23 </t>
  </si>
  <si>
    <t xml:space="preserve">Vistalvalle Lote 65 </t>
  </si>
  <si>
    <t>Solucionweb, S. A.</t>
  </si>
  <si>
    <t>Rudy Estuardo Sapon Ulin</t>
  </si>
  <si>
    <t>Marketing Y Exteriores, S. A.</t>
  </si>
  <si>
    <t>Ecotec, S. A.</t>
  </si>
  <si>
    <t>Merge Group De Centroamerica, S. A.</t>
  </si>
  <si>
    <t>Petroleos Universales, S. A.</t>
  </si>
  <si>
    <t>Ludin Armando Robles Najarro</t>
  </si>
  <si>
    <t>Asfaltos De Guatemala, S.A.</t>
  </si>
  <si>
    <t>Columbus Networks De Guatemala Limitada</t>
  </si>
  <si>
    <t>Guillemo Ronaldo Batres Borrayo</t>
  </si>
  <si>
    <t>Distribuciones Globales</t>
  </si>
  <si>
    <t>Juan Jose Cux Cutzajay</t>
  </si>
  <si>
    <t>Condominio Torre Elgin</t>
  </si>
  <si>
    <t>Noel Abelino Milian Ccoy</t>
  </si>
  <si>
    <t>Glenda Virginia Guerrero Milian</t>
  </si>
  <si>
    <t>Edy Leonel Esteban Morales</t>
  </si>
  <si>
    <t>Friomania, S.A.</t>
  </si>
  <si>
    <t>Carlos Gustavo Sanchez Hernandez</t>
  </si>
  <si>
    <t>Centro Comercial Plaza Palmeras</t>
  </si>
  <si>
    <t>Asociacion Hijas De Maria Seiquer</t>
  </si>
  <si>
    <t>Jerber Samuel Ecute Macario</t>
  </si>
  <si>
    <t>Admintec Latam, S.A.</t>
  </si>
  <si>
    <t xml:space="preserve">Otto Rene De Leon Barrios </t>
  </si>
  <si>
    <t>Ingenieria Cmt, S.A.</t>
  </si>
  <si>
    <t>Leonel Rodriguez Carcamo</t>
  </si>
  <si>
    <t>Karla Maria Lemmerhofer Lopez</t>
  </si>
  <si>
    <t>Mynor Alejandro Benitez Gaitan</t>
  </si>
  <si>
    <t>Alicia Rodas Hurtarte</t>
  </si>
  <si>
    <t>Corporacion Disatel, S.A.</t>
  </si>
  <si>
    <t>Cortinas De Guatemala, S.A.</t>
  </si>
  <si>
    <t>Marcelo Gutierrez Cobian</t>
  </si>
  <si>
    <t>Poshos Group, Sociedad Anonima</t>
  </si>
  <si>
    <t>Marmoles Y Granitos De Centro America, S.A.</t>
  </si>
  <si>
    <t>Velvet Herminia Diaz Morales De Lone</t>
  </si>
  <si>
    <t>Jose Manuel Lopez Catalan</t>
  </si>
  <si>
    <t>Marvin Ricardo Roldan Mendez</t>
  </si>
  <si>
    <t>Jose Rolando Robles Orozco</t>
  </si>
  <si>
    <t>Fausto Raul Laines Burgos</t>
  </si>
  <si>
    <t>Mario Javier Calderon Miranda</t>
  </si>
  <si>
    <t>Ricardo Luna</t>
  </si>
  <si>
    <t>Marvin Estuardo Gomez Ramirez</t>
  </si>
  <si>
    <t>Jorge Baltazar Adrover Barrundia</t>
  </si>
  <si>
    <t>Sistegua, S.A.</t>
  </si>
  <si>
    <t>Jorge Adrover Rodriguez</t>
  </si>
  <si>
    <t>Metales Y Tornillos De Guatemala, S. A.</t>
  </si>
  <si>
    <t>Copias Dia Y Noche, S.A.</t>
  </si>
  <si>
    <t>Luis Alberto Barquin Galvan</t>
  </si>
  <si>
    <t>Tecnica Importadora Especializada, S.A</t>
  </si>
  <si>
    <t>Comeca</t>
  </si>
  <si>
    <t>Erick Fernando Romano Rodriguez</t>
  </si>
  <si>
    <t>Dimerco, S.A.</t>
  </si>
  <si>
    <t>Juan Carlos Ciudad Real</t>
  </si>
  <si>
    <t>Monica Suseth Fortin Chavez De Anckermann</t>
  </si>
  <si>
    <t>Esinsa</t>
  </si>
  <si>
    <t>Carlos Alberto Juarez Barrera</t>
  </si>
  <si>
    <t>Ana Belen Estrada Monroy</t>
  </si>
  <si>
    <t>Silvia Maria Alquijay Aguilar</t>
  </si>
  <si>
    <t>Cobros Rapidos, Sociedad Anonima</t>
  </si>
  <si>
    <t>Ileana Vanessa Maldonado Chavarria De De La Cruz</t>
  </si>
  <si>
    <t xml:space="preserve">Andrea Lucia Solares Rodriguez De De Leon </t>
  </si>
  <si>
    <t>Byron Estuardo Aguilar Cua</t>
  </si>
  <si>
    <t>Llanresa</t>
  </si>
  <si>
    <t>Rpa Internacional,S.A.</t>
  </si>
  <si>
    <t>Proveedores Menores a Q 100,000</t>
  </si>
  <si>
    <t>Arquitectonico</t>
  </si>
  <si>
    <t>Concreto</t>
  </si>
  <si>
    <t>Contrato Cerrado</t>
  </si>
  <si>
    <t>Sub-Contratista De Movimiento De Tierra</t>
  </si>
  <si>
    <t>Materiales De Bolsa</t>
  </si>
  <si>
    <t>Adhesivos Base Cemento (Porcelanato/Pegamix)</t>
  </si>
  <si>
    <t>Ladrillo (Tayuyo/Fachaleta)</t>
  </si>
  <si>
    <t>Arena</t>
  </si>
  <si>
    <t>Cable Electrico</t>
  </si>
  <si>
    <t>Hierro Alta Resistencia</t>
  </si>
  <si>
    <t>Piedrin</t>
  </si>
  <si>
    <t>Tela Geotextil</t>
  </si>
  <si>
    <t>Sub-Contratista P/Aplicacion De Quimicos Indust.</t>
  </si>
  <si>
    <t>Viguetas Y Bobedillas</t>
  </si>
  <si>
    <t>Servicio Sanitario (Renta&amp;Limpieza)</t>
  </si>
  <si>
    <t>Sub-Contratista De Estudios De Suelos</t>
  </si>
  <si>
    <t>Pavimento Asfaltico</t>
  </si>
  <si>
    <t>Pruebas De Laboratorios</t>
  </si>
  <si>
    <t>Bordillos</t>
  </si>
  <si>
    <t>Otros Sub-Contratistas</t>
  </si>
  <si>
    <t>Sub-Contratista Para Topografia</t>
  </si>
  <si>
    <t>Tablayeso Y Accesorios</t>
  </si>
  <si>
    <t>Cal</t>
  </si>
  <si>
    <t>Tubo De Concreto/Pomez</t>
  </si>
  <si>
    <t>Audio, Video E Iluminación</t>
  </si>
  <si>
    <t>Sub-Contratista De Instalacion Tuberia De Concreto</t>
  </si>
  <si>
    <t>Agua</t>
  </si>
  <si>
    <t>Sub-Contratista Para Desmantelamiento</t>
  </si>
  <si>
    <t>Laminas</t>
  </si>
  <si>
    <t>Sub-Contratista De Instalacion De Pisos Sintetico</t>
  </si>
  <si>
    <t>Fotocopias / Impresiones / Scan (Nota D/Cargo)</t>
  </si>
  <si>
    <t>Otros Materiales De Bolsa</t>
  </si>
  <si>
    <t>Sub-Contratista De Tala De Arboles</t>
  </si>
  <si>
    <t>Honorarios Agente Aduanas Importacion/Exportacion</t>
  </si>
  <si>
    <t>Compras (Nota D/Cargo)</t>
  </si>
  <si>
    <t>Electrico</t>
  </si>
  <si>
    <t>Topografico</t>
  </si>
  <si>
    <t>Mano De Obra</t>
  </si>
  <si>
    <t>Hidraulico</t>
  </si>
  <si>
    <t>Sub-Contratista Para Estudios De Impacto Vial</t>
  </si>
  <si>
    <t>Costos menores de Q 1,000,000</t>
  </si>
  <si>
    <t>Integro</t>
  </si>
  <si>
    <t>Apartamentos Tadeus</t>
  </si>
  <si>
    <t>Centro Comercial Gran Carcha</t>
  </si>
  <si>
    <t>Total de Costos de ventas</t>
  </si>
  <si>
    <t>Total Gastos de Operación</t>
  </si>
  <si>
    <t>Total Gastos de Ventas</t>
  </si>
  <si>
    <t>Karl Batres</t>
  </si>
  <si>
    <t>IDS de Centro America, S.A.</t>
  </si>
  <si>
    <t>Otras cuentas por cobrar menores</t>
  </si>
  <si>
    <t>Otras Cuentas por Cobrar</t>
  </si>
  <si>
    <t>Mare Di Bering, S.A.</t>
  </si>
  <si>
    <t>Global Genius Guatemala, S.A.</t>
  </si>
  <si>
    <t>Supermercado La Torre</t>
  </si>
  <si>
    <t>Promotora de Agua, S.A.</t>
  </si>
  <si>
    <t>Total Bancos</t>
  </si>
  <si>
    <t>Total de Clientes Corriente</t>
  </si>
  <si>
    <t>Total de Clientes No Corriente</t>
  </si>
  <si>
    <t>Total Clientes</t>
  </si>
  <si>
    <t>Propiedades de Inversión</t>
  </si>
  <si>
    <t>Gastos de Administación</t>
  </si>
  <si>
    <t>Cuentas por Pagar Socios</t>
  </si>
  <si>
    <t>Socios</t>
  </si>
  <si>
    <t>Banco Agromercantil de Guatemala, S.A. No. 0011839080</t>
  </si>
  <si>
    <t xml:space="preserve">Banco Industrial, S.A. No. 300009 </t>
  </si>
  <si>
    <t>Banco G&amp;T Continental, S.A. No. 10029999</t>
  </si>
  <si>
    <t>3) Banco Industrial, S.A.</t>
  </si>
  <si>
    <t>4) Banco G&amp;T Continental, S.A.</t>
  </si>
  <si>
    <t>5) Primer Banco de Ahorro y Préstamo Familiar</t>
  </si>
  <si>
    <t>Toneladas de Centro América, S.A.</t>
  </si>
  <si>
    <t>AIC Business Corp, S.A.</t>
  </si>
  <si>
    <t>Proyectos de Inversión La Cascada, S.A.</t>
  </si>
  <si>
    <t>VAN</t>
  </si>
  <si>
    <t>VIENEN</t>
  </si>
  <si>
    <t>Cheques Caducados</t>
  </si>
  <si>
    <t>Terreno Terra San Benito</t>
  </si>
  <si>
    <t>Vehículos</t>
  </si>
  <si>
    <t>Apartamentos Silento</t>
  </si>
  <si>
    <t xml:space="preserve">Edificio Divisa Honda </t>
  </si>
  <si>
    <t xml:space="preserve">Otros activos </t>
  </si>
  <si>
    <t xml:space="preserve">Descuentos Judiciales </t>
  </si>
  <si>
    <t xml:space="preserve">Provisiones </t>
  </si>
  <si>
    <t xml:space="preserve">Retenciones Impuesto al Valor Agregado </t>
  </si>
  <si>
    <t xml:space="preserve">inicia en 2020, </t>
  </si>
  <si>
    <t>Clientes Corriente</t>
  </si>
  <si>
    <t>Clientes No Corriente</t>
  </si>
  <si>
    <t>Corriente</t>
  </si>
  <si>
    <t xml:space="preserve">Total Corriente </t>
  </si>
  <si>
    <t xml:space="preserve">No Corriente </t>
  </si>
  <si>
    <t xml:space="preserve">Total No Corriente </t>
  </si>
  <si>
    <t xml:space="preserve">Anticipos a Proveedores </t>
  </si>
  <si>
    <t xml:space="preserve">Otros Activos </t>
  </si>
  <si>
    <t xml:space="preserve">Total Pasivo </t>
  </si>
  <si>
    <t xml:space="preserve">Arrendamientos </t>
  </si>
  <si>
    <t xml:space="preserve">Arrendamiento de Maquinaria </t>
  </si>
  <si>
    <t>Total de Ingresos por Arrendamientos</t>
  </si>
  <si>
    <t xml:space="preserve">Bonificaciones </t>
  </si>
  <si>
    <t xml:space="preserve">Bono 14 </t>
  </si>
  <si>
    <t xml:space="preserve">Cuota Patronal </t>
  </si>
  <si>
    <t>Hierro de Construcción</t>
  </si>
  <si>
    <t xml:space="preserve">Servicios Generales </t>
  </si>
  <si>
    <t xml:space="preserve">Ganancia Bruta </t>
  </si>
  <si>
    <t xml:space="preserve">Otros Ingresos </t>
  </si>
  <si>
    <t xml:space="preserve">Diferencial Cambiario </t>
  </si>
  <si>
    <t>Gastos de Operación menores a Q 300,000</t>
  </si>
  <si>
    <t xml:space="preserve">Aguinaldo </t>
  </si>
  <si>
    <t xml:space="preserve">Atenciones al Personal </t>
  </si>
  <si>
    <t xml:space="preserve">Comunicaciones </t>
  </si>
  <si>
    <t xml:space="preserve">Comisiones Bancarias </t>
  </si>
  <si>
    <t xml:space="preserve">Diversos </t>
  </si>
  <si>
    <t xml:space="preserve">Resultado del Periodo </t>
  </si>
  <si>
    <t xml:space="preserve">Impuestos Pagados </t>
  </si>
  <si>
    <t xml:space="preserve">Impuestos No Recuperables </t>
  </si>
  <si>
    <t xml:space="preserve">Deterioro del Valor Cuentas por Cobrar </t>
  </si>
  <si>
    <t xml:space="preserve">Intereses Bancarios Recibidos </t>
  </si>
  <si>
    <t xml:space="preserve">Ingresos Ordinarios </t>
  </si>
  <si>
    <t xml:space="preserve">Resultado Antes de Impuesto  Sobre la Renta </t>
  </si>
  <si>
    <t xml:space="preserve">Total Gastos de Operación </t>
  </si>
  <si>
    <t>Otros Gastos</t>
  </si>
  <si>
    <t>Total Propiedades de Inversión</t>
  </si>
  <si>
    <t>Apartamentos Orleans</t>
  </si>
  <si>
    <t>Servicios de Apoyo</t>
  </si>
  <si>
    <t>Propiedades, Planta y Equipo</t>
  </si>
  <si>
    <t>1) Mercom Bank LTD</t>
  </si>
  <si>
    <t>(Nota 12)</t>
  </si>
  <si>
    <t>(Nota 7)</t>
  </si>
  <si>
    <t>(Nota 11)</t>
  </si>
  <si>
    <t>(Nota 13)</t>
  </si>
  <si>
    <t>(Nota 8)</t>
  </si>
  <si>
    <t>(Nota 14)</t>
  </si>
  <si>
    <t>(Nota 19)</t>
  </si>
  <si>
    <t>(Nota 20)</t>
  </si>
  <si>
    <t>(Nota 21)</t>
  </si>
  <si>
    <t>(Nota 22)</t>
  </si>
  <si>
    <t>(Nota 24)</t>
  </si>
  <si>
    <t>(Nota 4)</t>
  </si>
  <si>
    <t>(Nota 5)</t>
  </si>
  <si>
    <t>(Nota 6)</t>
  </si>
  <si>
    <t>(Nota 9)</t>
  </si>
  <si>
    <t>(Nota 10)</t>
  </si>
  <si>
    <t>(Nota 17)</t>
  </si>
  <si>
    <t>(Nota 18)</t>
  </si>
  <si>
    <t>Pasivo y Patrimonio</t>
  </si>
  <si>
    <t>Prestaciones Laborales</t>
  </si>
  <si>
    <t>Anticipos de Clientes</t>
  </si>
  <si>
    <t>Inversiones en Acciones</t>
  </si>
  <si>
    <t>Prestamos Bancarios</t>
  </si>
  <si>
    <t>Inventarios</t>
  </si>
  <si>
    <t>Anticipos Recibidos de Relacionadas</t>
  </si>
  <si>
    <t>Total Ingresos Ordinarios</t>
  </si>
  <si>
    <t>Total Costo de Ventas</t>
  </si>
  <si>
    <t>Capital Suscrito y Pagado</t>
  </si>
  <si>
    <t>Total Anticipo a Proveedores</t>
  </si>
  <si>
    <t>Total Inversiones en Acciones</t>
  </si>
  <si>
    <t>Total Propiedades, Planta y Equipo</t>
  </si>
  <si>
    <t>Total Provisiones</t>
  </si>
  <si>
    <t>Total Prestaciones Laborales</t>
  </si>
  <si>
    <t>Total Cuentas por Cobrar a Relacionadas</t>
  </si>
  <si>
    <t>Total Anticipo de Clientes</t>
  </si>
  <si>
    <t>No Corriente</t>
  </si>
  <si>
    <t>Recuperación de Cuentas por Cobrar</t>
  </si>
  <si>
    <t>Total Otros Ingresos</t>
  </si>
  <si>
    <t xml:space="preserve">Total Otros Gastos </t>
  </si>
  <si>
    <t>Cuentas por Cobrar a Relacionadas</t>
  </si>
  <si>
    <t>Total Anticipos Recibidos de Relacionadas</t>
  </si>
  <si>
    <t>(Nota 16)</t>
  </si>
  <si>
    <t>Prestamos Bancarios Corriente</t>
  </si>
  <si>
    <t>Prestamos Bancarios No Corriente</t>
  </si>
  <si>
    <t>Total Prestamos Bancarios No Corriente</t>
  </si>
  <si>
    <t>Total Prestamos Bancarios Corriente</t>
  </si>
  <si>
    <t>Total Inventarios</t>
  </si>
  <si>
    <t>Sub-Contratista de Servicios Financieros</t>
  </si>
  <si>
    <t>Préstamos Bancarios</t>
  </si>
  <si>
    <t>Edificio Plaza Etú</t>
  </si>
  <si>
    <t>Corporativo Cocome, S.A.</t>
  </si>
  <si>
    <t xml:space="preserve">Dymel, S.A. de C.V. </t>
  </si>
  <si>
    <t>Hidroeléctrica Santa Rita</t>
  </si>
  <si>
    <t>Hogar Virgen Del Socorro</t>
  </si>
  <si>
    <t xml:space="preserve">Coordinadora de Servicios Calificados, S.A. </t>
  </si>
  <si>
    <t>Sutter, S.A.</t>
  </si>
  <si>
    <t>Arquitectos e Ingenieros Constructores, S.A.</t>
  </si>
  <si>
    <t>Aceros de Guatemala, S.A.</t>
  </si>
  <si>
    <t>Grupo Deko, S.A.</t>
  </si>
  <si>
    <t>Grupo Soiltec, S.A.</t>
  </si>
  <si>
    <t>Lighting International, S.A.</t>
  </si>
  <si>
    <t>Productos y Construcciones Neocret, S.A.</t>
  </si>
  <si>
    <t>Interceramic de Guatemala, S.A.</t>
  </si>
  <si>
    <t>Super Control 24 S.A.</t>
  </si>
  <si>
    <t>Mezclas Secas de Centroamérica, S.A.</t>
  </si>
  <si>
    <t>San Miguel, S.A.</t>
  </si>
  <si>
    <t xml:space="preserve">Retención de Impuesto Sobre la Renta </t>
  </si>
  <si>
    <t xml:space="preserve">Provisión de Gastos </t>
  </si>
  <si>
    <t>Reserva para Indemnizaciones</t>
  </si>
  <si>
    <t>Primer Banco de Ahorro y Préstamo para la Vivienda Familiar, S.A.</t>
  </si>
  <si>
    <t>Total Préstamos Corriente</t>
  </si>
  <si>
    <t>Total Préstamos No Corriente</t>
  </si>
  <si>
    <t>Banco Industrial, S.A. No. 1100302010035</t>
  </si>
  <si>
    <t>Arrendamiento de Propiedades de Inversión</t>
  </si>
  <si>
    <t>Contrato Por Administración</t>
  </si>
  <si>
    <t>Servicios de Diseño</t>
  </si>
  <si>
    <t>Ingresos por Ingeniería Civil</t>
  </si>
  <si>
    <t>NOTA 12      PROVEEDORES</t>
  </si>
  <si>
    <t>Banco Agromercantil de Guatemala, S.A. No. 0011520689-220009788</t>
  </si>
  <si>
    <t>Mercom Bank, LTD No. 0011890962</t>
  </si>
  <si>
    <r>
      <t xml:space="preserve">Incremento del Valor Razonable Propiedades de Inversión                </t>
    </r>
    <r>
      <rPr>
        <b/>
        <sz val="11"/>
        <color theme="1"/>
        <rFont val="Times New Roman"/>
        <family val="1"/>
      </rPr>
      <t>1/</t>
    </r>
    <r>
      <rPr>
        <sz val="11"/>
        <color theme="1"/>
        <rFont val="Times New Roman"/>
        <family val="1"/>
      </rPr>
      <t xml:space="preserve"> </t>
    </r>
  </si>
  <si>
    <t>Construcción</t>
  </si>
  <si>
    <t>Clínicas Dr. Gutiérrez</t>
  </si>
  <si>
    <t>Casa Atitlán</t>
  </si>
  <si>
    <t>Urbanización Residencia Eucaliptos</t>
  </si>
  <si>
    <t>Remodelación Casa Gt Jacobs</t>
  </si>
  <si>
    <t>Celasa Ingeniería y Equipos, S.A.</t>
  </si>
  <si>
    <t>IDS de Centroamérica, S.A.</t>
  </si>
  <si>
    <t>Josue Efraín Aju Tezaguic</t>
  </si>
  <si>
    <t>Ferretería de la Construcción, S.A.</t>
  </si>
  <si>
    <t>Medición Y Controles Eléctricos, S.A.</t>
  </si>
  <si>
    <t>Colocación De Concreto, S.A.</t>
  </si>
  <si>
    <t>Perforadora De Pozos Y Aguas De Centroamérica, S.A</t>
  </si>
  <si>
    <t>David Eduardo Linares Gutiérrez</t>
  </si>
  <si>
    <t>Empaques Técnicos, S.A.</t>
  </si>
  <si>
    <t>Empresa Eléctrica De Guatemala, S.A.</t>
  </si>
  <si>
    <t>Juan Vicente Lopez Rodríguez</t>
  </si>
  <si>
    <t>Construcción Y Materiales, S.A.</t>
  </si>
  <si>
    <t>Cervecería Centro Americana, S.A.</t>
  </si>
  <si>
    <t>Banco de América Central, S.A. No. 220009841</t>
  </si>
  <si>
    <t xml:space="preserve">Banco de América Central, S.A No. 473100093 </t>
  </si>
  <si>
    <t xml:space="preserve">Total de Ingresos Ingeniería Civil </t>
  </si>
  <si>
    <t xml:space="preserve">Viáticos </t>
  </si>
  <si>
    <t>Sub-Contratista De Estructuras Metálicas</t>
  </si>
  <si>
    <t>Sub-Contratista Para Supervisión</t>
  </si>
  <si>
    <t>Gestión De Rhc (Nota D/Cargo)</t>
  </si>
  <si>
    <t>Gastos de Administración Menores a Q 300,000</t>
  </si>
  <si>
    <t>Membresía</t>
  </si>
  <si>
    <t>Teléfono Fijo (Nota D/Cargo)</t>
  </si>
  <si>
    <t>Reparación Y Mantenimiento De Edificio</t>
  </si>
  <si>
    <t>Equipo De Construcción (Nota D/Cargo)</t>
  </si>
  <si>
    <t>Supervisión Hidrosanitaria (Nota D/Cargo)</t>
  </si>
  <si>
    <t>Azulejo / Piso Cerámico</t>
  </si>
  <si>
    <t>Otros Materiales Eléctricos</t>
  </si>
  <si>
    <t>Material De Ferretería (Chapas / Bisagras)</t>
  </si>
  <si>
    <t>Servicios Médicos</t>
  </si>
  <si>
    <t>Seguro Tarjeta De Crédito Bam</t>
  </si>
  <si>
    <t>Mensajería</t>
  </si>
  <si>
    <t>Gastos Portuarios (Importación)</t>
  </si>
  <si>
    <t>Lamina De Plástico U Otro Material</t>
  </si>
  <si>
    <t>Papelería Y Útiles</t>
  </si>
  <si>
    <t>Planificación (Nota D/Cargo)</t>
  </si>
  <si>
    <t>Sub-Contratista De Instalación De Forros/Paneles</t>
  </si>
  <si>
    <t>Sub-Contratista De Instalaciones Eléctricas</t>
  </si>
  <si>
    <t>Teléfono Celular</t>
  </si>
  <si>
    <t>Boleto Transporte Aéreo (Exterior)</t>
  </si>
  <si>
    <t>Gastos De Representación</t>
  </si>
  <si>
    <t>PVC</t>
  </si>
  <si>
    <t>Energía Eléctrica</t>
  </si>
  <si>
    <t>Químicos Industriales</t>
  </si>
  <si>
    <t>Otros Materiales De Construcción</t>
  </si>
  <si>
    <t>Cafetería</t>
  </si>
  <si>
    <t>Aicsa Corp, S.A. - Nicaragua</t>
  </si>
  <si>
    <t>Hebei Tuohu Metal Products Co., LTD</t>
  </si>
  <si>
    <t>Caja Chica 1</t>
  </si>
  <si>
    <t>Caja Chica 2</t>
  </si>
  <si>
    <t>Casas La Ceiba</t>
  </si>
  <si>
    <t>Col. Maya - Innovation Hub</t>
  </si>
  <si>
    <t>Oficinas Embajada De Israel</t>
  </si>
  <si>
    <t>Ampliacion Proveedora De Servicios</t>
  </si>
  <si>
    <t>Supermercado La Torre Zona 13</t>
  </si>
  <si>
    <t>Vivienda Dalias</t>
  </si>
  <si>
    <t>Cines Pradera Xela</t>
  </si>
  <si>
    <t>Tuco Roosevelt</t>
  </si>
  <si>
    <t>Casa Dos Tercios</t>
  </si>
  <si>
    <t>Ampliacion Casa De Atitlan</t>
  </si>
  <si>
    <t>Umg Jocotenango</t>
  </si>
  <si>
    <t>Divisa Honda Proceres</t>
  </si>
  <si>
    <t>Almacen La Palma</t>
  </si>
  <si>
    <t>(In) Makbi Instalaciones Paneles Solares</t>
  </si>
  <si>
    <t>Urbanizacion Residencia Eucaliptos</t>
  </si>
  <si>
    <t>Salones R-1 Clinica Dental (Dr. Gutierrez)</t>
  </si>
  <si>
    <t>(Mm) Makbi / Cc Periroosevelt</t>
  </si>
  <si>
    <t>Home Office - Forros, Puertas Ss Y Mobiliario</t>
  </si>
  <si>
    <t>Pergola Casa Ruest</t>
  </si>
  <si>
    <t>(In) Instal. Electricas Casas Dos Tercios</t>
  </si>
  <si>
    <t>(Mm) Local Shukran - Estructura Y Mesa De Apoyo</t>
  </si>
  <si>
    <t>Remodelacion Calista</t>
  </si>
  <si>
    <t>Ladescu</t>
  </si>
  <si>
    <t>Constructora Aicsa, S.A.</t>
  </si>
  <si>
    <t>Seguros El Roble, S.A.</t>
  </si>
  <si>
    <t>Luis Enrique Gonzalez Herbruger</t>
  </si>
  <si>
    <t>Banco Industrial, S.A.</t>
  </si>
  <si>
    <t>Alternativas Empresariales, S.A.</t>
  </si>
  <si>
    <t>Edwin Rolando Gonzalez Hernandez</t>
  </si>
  <si>
    <t>Karen Elizabeth Garcia Garcia</t>
  </si>
  <si>
    <t>Gabriela Micheo</t>
  </si>
  <si>
    <t>Transmares Internacional, S.A.</t>
  </si>
  <si>
    <t>Asociacion De Vecinos Del Edificio Orleans</t>
  </si>
  <si>
    <t>Paula Gramajo Monterroso</t>
  </si>
  <si>
    <t>Diego Quievac Sicay</t>
  </si>
  <si>
    <t>Juan Chopén Guoz</t>
  </si>
  <si>
    <t>Isaias Mariano Cipriano Aceytuno</t>
  </si>
  <si>
    <t>Instalaciones Modernas</t>
  </si>
  <si>
    <t>Aic Business Corp.</t>
  </si>
  <si>
    <t>Desarrollo Portovenere, S.A.</t>
  </si>
  <si>
    <t>Terratec, S.A.</t>
  </si>
  <si>
    <t>Inversiones Ruseguba, S. A.</t>
  </si>
  <si>
    <t>Rasa</t>
  </si>
  <si>
    <t>Simpli, S.A.</t>
  </si>
  <si>
    <t>Dos Len</t>
  </si>
  <si>
    <t>Aulago, S.A.</t>
  </si>
  <si>
    <t>Arquitectos E Ingenieros Constructores, S.A</t>
  </si>
  <si>
    <t>Coserca, S.A.</t>
  </si>
  <si>
    <t>Entre Flores, S.A.</t>
  </si>
  <si>
    <t>Mare Superum, S.A.</t>
  </si>
  <si>
    <t>Administradora Ii</t>
  </si>
  <si>
    <t>(Mm) Mueble Para Tv</t>
  </si>
  <si>
    <t>(In) Sist. D/Seguridad Ingreso&amp;Boulevard Vr</t>
  </si>
  <si>
    <t xml:space="preserve">Javier Ruiz Asmar </t>
  </si>
  <si>
    <t>(Mm) Remodelacin Servicio Sanitario</t>
  </si>
  <si>
    <t>Créditos Fiscales y Otros Impuestos</t>
  </si>
  <si>
    <t>Impuesto al Valor Agregado Crédito Fiscal</t>
  </si>
  <si>
    <t>Impuesto Sobre la Renta</t>
  </si>
  <si>
    <t>Casa La Ceiba</t>
  </si>
  <si>
    <t xml:space="preserve">Vivienda Dalias </t>
  </si>
  <si>
    <t>Embajada De Israel</t>
  </si>
  <si>
    <t>Provesa</t>
  </si>
  <si>
    <t>Casa Dos Tercios - Obra Gris</t>
  </si>
  <si>
    <t>Supermercado La Torre Zona 13 Obra Gris</t>
  </si>
  <si>
    <t>Pozos De Absorcion Cluster Ii Villa Romana</t>
  </si>
  <si>
    <t>Carcha - Inst. Electricas Cinepolis</t>
  </si>
  <si>
    <t>Makbi Instalaciones Paneles Solares</t>
  </si>
  <si>
    <t>Herramientas y Equipo</t>
  </si>
  <si>
    <t>Terceros</t>
  </si>
  <si>
    <t>Colegio Maya</t>
  </si>
  <si>
    <t>Colegio Internacional Fraijanes</t>
  </si>
  <si>
    <t>Relacionadas</t>
  </si>
  <si>
    <t>Apartamentos Duo</t>
  </si>
  <si>
    <t>Apartamentos Zoe</t>
  </si>
  <si>
    <t>Funcionarios y Empleados</t>
  </si>
  <si>
    <t>Luis Roberto Gómez García</t>
  </si>
  <si>
    <t>Jorge Mario Bolaños Giron</t>
  </si>
  <si>
    <t>Odilso Concepción Samayoa</t>
  </si>
  <si>
    <t>Domingo Iboy Coro</t>
  </si>
  <si>
    <t>Hugo Estuardo Sosa Ramírez</t>
  </si>
  <si>
    <t>Mynor Alejandro Benítez Gaitán</t>
  </si>
  <si>
    <t>Montos Menores a Q 10,000</t>
  </si>
  <si>
    <t>Luis Eduardo Archila Cortez</t>
  </si>
  <si>
    <t>Brenda Carolina Salán</t>
  </si>
  <si>
    <t>Joel Antonio Chiché Santana</t>
  </si>
  <si>
    <t>William Humberto Alvarado Caceros</t>
  </si>
  <si>
    <t>Carlos Ismael Castillo Alvarado</t>
  </si>
  <si>
    <t>Santos Cutzal Yax</t>
  </si>
  <si>
    <t>Yeltsin Yurandir Vásquez Muñoz</t>
  </si>
  <si>
    <t>Menfil Omar España Chile</t>
  </si>
  <si>
    <t>Manuel Antonio Bolaños</t>
  </si>
  <si>
    <t>Arnulfo Alvarado Ramírez</t>
  </si>
  <si>
    <t>Carlos Enrique Gamarro Juárez</t>
  </si>
  <si>
    <t>German Martinez</t>
  </si>
  <si>
    <t>Allan Joel Martínez Lopez</t>
  </si>
  <si>
    <t>Edy Filadelfo Lopez Felix</t>
  </si>
  <si>
    <t>Rusty Andy Castillo Letran</t>
  </si>
  <si>
    <t>Carlos René Sub Tox</t>
  </si>
  <si>
    <t>Oswaldo Garcia Lopez</t>
  </si>
  <si>
    <t>Selvin Estuardo García Jiménez</t>
  </si>
  <si>
    <t>Blanca Elizabeth Chavez Esturban</t>
  </si>
  <si>
    <t>Rony Ramos Alfaro</t>
  </si>
  <si>
    <t>Armando Ruiz Palencia</t>
  </si>
  <si>
    <t>Fernando Rene Marroquin Orantes (Prov. Descuento)</t>
  </si>
  <si>
    <t>Carlos Humberto González</t>
  </si>
  <si>
    <t>Henry Alfredo Hernandez Rodriguez</t>
  </si>
  <si>
    <t>Devolucion Prestamo Aura Yanco Ch#70120</t>
  </si>
  <si>
    <t>Miguel Angel Veliz Ramirez</t>
  </si>
  <si>
    <t>Total Créditos Fiscales y Otros Impuestos</t>
  </si>
  <si>
    <t>Tismar, S. A.</t>
  </si>
  <si>
    <t>Samboro, S.A.</t>
  </si>
  <si>
    <t>Cindu de Guatemala, S.A.</t>
  </si>
  <si>
    <t>Ciraire, S.A.</t>
  </si>
  <si>
    <t>Elevaciones Técnicas, S.A.</t>
  </si>
  <si>
    <t>Datum, S. A.</t>
  </si>
  <si>
    <t>Prefabricados De Interiores, S. A.</t>
  </si>
  <si>
    <t>Erick Alexander De Leon Escobar</t>
  </si>
  <si>
    <t>Jac Guatemala, S. A.</t>
  </si>
  <si>
    <t>Petrosolutions Globales, S. A.</t>
  </si>
  <si>
    <t>R&amp;C Consultores, S.A.</t>
  </si>
  <si>
    <t>Inmaco</t>
  </si>
  <si>
    <t>Transporte Terrestre Duarte Salguero</t>
  </si>
  <si>
    <t>Terra Soluciones, S.A.</t>
  </si>
  <si>
    <t>American Woods, S.A.</t>
  </si>
  <si>
    <t>Erick Vinicio Gossmann Molina</t>
  </si>
  <si>
    <t>Recubrimientos Y Suministros Resumsa, S. A.</t>
  </si>
  <si>
    <t>Productos Y Servicios Agroindustriales, S.A.</t>
  </si>
  <si>
    <t>Spectra Precision, S.A.</t>
  </si>
  <si>
    <t>Promotora de Servicios Mercantiles Avanzados, S.A.</t>
  </si>
  <si>
    <t>Distribuidora Alvarez Wong</t>
  </si>
  <si>
    <t>Unicache De Guatemala, S. A.</t>
  </si>
  <si>
    <t>Desarrolladora de Proyectos Ecologicos, S.A.</t>
  </si>
  <si>
    <t>P.V.C. Gerfor Guatemala, S.A.</t>
  </si>
  <si>
    <t>Superficies Finas, S. A.</t>
  </si>
  <si>
    <t>Sisma De Guatemala</t>
  </si>
  <si>
    <t>Seguros Confianza, S. A.</t>
  </si>
  <si>
    <t>Ffac, S.A.</t>
  </si>
  <si>
    <t>Edi Florencio Ambrocio Mendez</t>
  </si>
  <si>
    <t>Tohilgua, Sociedad Anonima</t>
  </si>
  <si>
    <t>Perfiles Internacionales, S.A.</t>
  </si>
  <si>
    <t>Asociacion Esperanza Juvenil</t>
  </si>
  <si>
    <t>Tecnica Universal, S.A.</t>
  </si>
  <si>
    <t>Transpesadi, S.A.</t>
  </si>
  <si>
    <t>Latam Import, S. A.</t>
  </si>
  <si>
    <t>Distribuidora Electronica</t>
  </si>
  <si>
    <t>Fersuc, S.A.</t>
  </si>
  <si>
    <t>Diseño Y Graficas De Centroamerica, S.A.</t>
  </si>
  <si>
    <t>Corporacion R.S.R., S. A.</t>
  </si>
  <si>
    <t>Don’t Stop Me Now, S.A.</t>
  </si>
  <si>
    <t>Corporacion Briago, S. A.</t>
  </si>
  <si>
    <t xml:space="preserve">Ana Yadira Duarte Medina </t>
  </si>
  <si>
    <t>Arista, S. A.</t>
  </si>
  <si>
    <t>Industria De Materiales Decorativos, S. A.</t>
  </si>
  <si>
    <t>Mapfre Seguros Guatemala, S.A.</t>
  </si>
  <si>
    <t>Tapiceria Ebenetap</t>
  </si>
  <si>
    <t>Equipos Multiples De Guatemala, S.A.</t>
  </si>
  <si>
    <t>Ferreteria El Globo, S.A.</t>
  </si>
  <si>
    <t>Mecsa</t>
  </si>
  <si>
    <t>Gustavo Adolfo Gutierrez Tiu</t>
  </si>
  <si>
    <t>Ems Proyectos E Inspecciones, S.A.</t>
  </si>
  <si>
    <t>Carlota Amalia Valladares Valenzuela de Wehncke</t>
  </si>
  <si>
    <t>Veronika Lizeth Caceros Oxom</t>
  </si>
  <si>
    <t>Impresiones Ilimitadas, S. A.</t>
  </si>
  <si>
    <t>Menalsa, S. A.</t>
  </si>
  <si>
    <t>Central De Interiores, S.A.</t>
  </si>
  <si>
    <t>Jp Android Peter, S. A.</t>
  </si>
  <si>
    <t>Axel Efrain Garcia De Leon</t>
  </si>
  <si>
    <t>Formularios Standard, S.A.</t>
  </si>
  <si>
    <t>Gtm Guatemala Comercio De Productos Quimicos, S.A.</t>
  </si>
  <si>
    <t>Luis Ardanny Montenegro Pinzon</t>
  </si>
  <si>
    <t>Difassa</t>
  </si>
  <si>
    <t>Rentable, S.A.</t>
  </si>
  <si>
    <t>Maopro Vivienda</t>
  </si>
  <si>
    <t>Pedro Pablo Muriedas Sanchez</t>
  </si>
  <si>
    <t>Billy Alexander Sanchez Garcia</t>
  </si>
  <si>
    <t>Vox Datacomm, S.A.</t>
  </si>
  <si>
    <t>Trans-Almo, S. A.</t>
  </si>
  <si>
    <t>AGCC</t>
  </si>
  <si>
    <t>Abanicos y Luces, S.A.</t>
  </si>
  <si>
    <t>Easy-Mix De Centroamerica, S. A.</t>
  </si>
  <si>
    <t>Jorge Eduardo Palomo Tobar</t>
  </si>
  <si>
    <t>Grupo Comudisa, S.A.</t>
  </si>
  <si>
    <t>LDF Soluciones, S.A.</t>
  </si>
  <si>
    <t>True Corporation Guatemala, S. A.</t>
  </si>
  <si>
    <t>Comercialización Creativa, S.A.</t>
  </si>
  <si>
    <t>Debora Priscila Ramirez Diaz</t>
  </si>
  <si>
    <t>Pisos El Aguila</t>
  </si>
  <si>
    <t>Lovexports, S. A.</t>
  </si>
  <si>
    <t>Proveedora Electrica De Guatemala,</t>
  </si>
  <si>
    <t>Galvanizadora Centroamericana, S.A.</t>
  </si>
  <si>
    <t>Enrique Jose Jop Massis</t>
  </si>
  <si>
    <t>Ana Matilde De Paz Vino De Revolorio</t>
  </si>
  <si>
    <t>Anacovi</t>
  </si>
  <si>
    <t>SAP De Centroamerica, S.A.</t>
  </si>
  <si>
    <t>Servicios Novedosos, S.A.</t>
  </si>
  <si>
    <t>Rothen De Centroamerica, S.A.</t>
  </si>
  <si>
    <t>Asociación de Vecinos del Edificio Orleans</t>
  </si>
  <si>
    <t>Maccaferri De Guatemala, S.A.</t>
  </si>
  <si>
    <t>Corporación Suisa, S.A.</t>
  </si>
  <si>
    <t>Industrias Alfasa, S.A.</t>
  </si>
  <si>
    <t>Profesional De Servicios, S. A.</t>
  </si>
  <si>
    <t>Nefi Oscar Benjamin Estrada Sarceño</t>
  </si>
  <si>
    <t>Dennis Alexander Quiñonez Gaitan</t>
  </si>
  <si>
    <t>Tropigas de Guatemala, S.A.</t>
  </si>
  <si>
    <t>Hector Manuel Aquiles Pinto Saenz</t>
  </si>
  <si>
    <t>Innovación, Diseño, Estrategia y Asesoría, S.A.</t>
  </si>
  <si>
    <t>Juan Alberto Culajay Muñoz</t>
  </si>
  <si>
    <t>Multitubo, S.A.</t>
  </si>
  <si>
    <t>Lessy Anahí Ramos Dávila</t>
  </si>
  <si>
    <t>Lonas Segovia, S.A.</t>
  </si>
  <si>
    <t>Distribuidora O, S. A.</t>
  </si>
  <si>
    <t>Felix Valle Chiche</t>
  </si>
  <si>
    <t>Eurodesign De Centroamerica, S. A.</t>
  </si>
  <si>
    <t>Elmer Mauricio Lopez Garrido</t>
  </si>
  <si>
    <t>Anclo Centroamericana, S.A.</t>
  </si>
  <si>
    <t>Adeco, S. A.</t>
  </si>
  <si>
    <t>Oscar Rene Trujillo Mayol</t>
  </si>
  <si>
    <t>Piedras Naturales</t>
  </si>
  <si>
    <t>Legus, S.A.</t>
  </si>
  <si>
    <t>Maquinaria Eficiente, S.A.</t>
  </si>
  <si>
    <t>Fabrica De Persianas Y Complementos, S.A.</t>
  </si>
  <si>
    <t>Luis Roberto Soto Armas</t>
  </si>
  <si>
    <t>Paulo Jose Urizar Aguilar</t>
  </si>
  <si>
    <t>Roberto Estuardo Caballeros Sanchez</t>
  </si>
  <si>
    <t>Sergio Alejandro Sett Gonzalez</t>
  </si>
  <si>
    <t>Fedecocagua, R.L.</t>
  </si>
  <si>
    <t>Imprenta Litográfica de Guatemala, S.A.</t>
  </si>
  <si>
    <t>Miguel Ajvix Suruy</t>
  </si>
  <si>
    <t>Pierre Teilhard Mansilla Manrique</t>
  </si>
  <si>
    <t>Toldu, Sociedad Anonima</t>
  </si>
  <si>
    <t>Serena, S. A.</t>
  </si>
  <si>
    <t>Matiz Centro, S.A.</t>
  </si>
  <si>
    <t>Carlos Domingo Paredes Hernandez</t>
  </si>
  <si>
    <t>El Coliseo, S. A.</t>
  </si>
  <si>
    <t>Henry Orlando Hernandez Barrera</t>
  </si>
  <si>
    <t>Corporación  R.S.R., S.A.</t>
  </si>
  <si>
    <t>Distribuidora De Productos y Servicios, S.A.</t>
  </si>
  <si>
    <t>Anclajes Y Tornillos, Sociedad Anonima</t>
  </si>
  <si>
    <t>Novedades Publicitarias, S.A.</t>
  </si>
  <si>
    <t>Luminalco, S.A.</t>
  </si>
  <si>
    <t>Servicios Unificados De Ingenieria, S.A.</t>
  </si>
  <si>
    <t>Target People de Guatemala</t>
  </si>
  <si>
    <t>Items Industriales, S.A.</t>
  </si>
  <si>
    <t>Acco Terramar Logistics, Sociedad Anonima</t>
  </si>
  <si>
    <t>Comtractor, S.A.</t>
  </si>
  <si>
    <t>Marina Toliman, S.A.</t>
  </si>
  <si>
    <t>Mangueras Del Sur, S.A.</t>
  </si>
  <si>
    <t>Aire Remodelaciones, S.A.</t>
  </si>
  <si>
    <t>Eswin Daniel Vasquez</t>
  </si>
  <si>
    <t>M.D.T. Internacional S. A.</t>
  </si>
  <si>
    <t>Distribuidora Ferretera San Pedrito, S.A.</t>
  </si>
  <si>
    <t>Confecciones Doris</t>
  </si>
  <si>
    <t>Arturo Ruben Cruz Monzon</t>
  </si>
  <si>
    <t>Fenestracion S.A.</t>
  </si>
  <si>
    <t>Grupo Directo, S.A.</t>
  </si>
  <si>
    <t>Corporacion Aic, S.A.</t>
  </si>
  <si>
    <t>Luis Felipe Gamboa Javier</t>
  </si>
  <si>
    <t>De Casa Bonita, S. A.</t>
  </si>
  <si>
    <t>Transportes Aereos De Courier Y Carga, S.A.</t>
  </si>
  <si>
    <t>Dhl, S. A.</t>
  </si>
  <si>
    <t>Asesores Institucionales Corporativos, S. A.</t>
  </si>
  <si>
    <t>Luminalco, S. A.</t>
  </si>
  <si>
    <t>Ernesto Ruiz Sinibaldi</t>
  </si>
  <si>
    <t>Impuesto al Valor Agregado por Pagar</t>
  </si>
  <si>
    <t>Cuota Laboral y Patronal Instituto Guatemalteco de Seguridad Social</t>
  </si>
  <si>
    <t>Impuesto de Solidaridad por Pagar</t>
  </si>
  <si>
    <t>Fondo De Maquinaria</t>
  </si>
  <si>
    <t>Fitness One</t>
  </si>
  <si>
    <t>Tuco</t>
  </si>
  <si>
    <t>Embajada de Israel</t>
  </si>
  <si>
    <t>Octavo Nivel</t>
  </si>
  <si>
    <t>Transportes Bronco, S.A.</t>
  </si>
  <si>
    <t>Trevor, S.A.</t>
  </si>
  <si>
    <t>Mare Superum</t>
  </si>
  <si>
    <t>Argos Consultores, S.A.</t>
  </si>
  <si>
    <t>Serena, S.A.</t>
  </si>
  <si>
    <t>El Coliseo, S.A.</t>
  </si>
  <si>
    <t>Marina Toliman</t>
  </si>
  <si>
    <t>Cuentas por Pagar</t>
  </si>
  <si>
    <t>Banco Industrial, S.A.1100302010035</t>
  </si>
  <si>
    <t>Banco Agromercantil de Guatemala, S.A.LC-16-0000001103</t>
  </si>
  <si>
    <t>Provisión Cuota Patronal</t>
  </si>
  <si>
    <t>Pvc</t>
  </si>
  <si>
    <t>Metal Madera (Nota D/Cargo)</t>
  </si>
  <si>
    <t>Viaticos (Alimentacion/Hospedaje/Transporte)</t>
  </si>
  <si>
    <t>Cuota Patronal</t>
  </si>
  <si>
    <t>Indemnizacion</t>
  </si>
  <si>
    <t>Boleto Transporte Aereo (Exterior)</t>
  </si>
  <si>
    <t>Demoras Y Almacenaje (Importacion)</t>
  </si>
  <si>
    <t>Seguro De Vehiculos</t>
  </si>
  <si>
    <t>Aguinaldo</t>
  </si>
  <si>
    <t>Bono 14</t>
  </si>
  <si>
    <t>Descuento Botas</t>
  </si>
  <si>
    <t>Ingresos Varios</t>
  </si>
  <si>
    <t>Ingresos Cheques Caducados</t>
  </si>
  <si>
    <t>Programasde Computo</t>
  </si>
  <si>
    <t>Sub-Contratistade Honorarios Prof.de Terceros</t>
  </si>
  <si>
    <t>Gastosde Representacion</t>
  </si>
  <si>
    <t>Suministrosde Mantenimiento</t>
  </si>
  <si>
    <t>Accesoriosde Computo</t>
  </si>
  <si>
    <t>Suministrosde Oficina</t>
  </si>
  <si>
    <t>Trasladode Fondos</t>
  </si>
  <si>
    <t>Laminade Hierro</t>
  </si>
  <si>
    <t>Sub-Contratista Transportede Materiales/Equipos</t>
  </si>
  <si>
    <t>Sub-Contratistade Talade Arboles</t>
  </si>
  <si>
    <t>Idp</t>
  </si>
  <si>
    <t>Descuento Festejos</t>
  </si>
  <si>
    <t>Descuento Cafeteria</t>
  </si>
  <si>
    <t>Equipode Construccion</t>
  </si>
  <si>
    <t>Indemnizacion / Gastos de Administracion Nomina</t>
  </si>
  <si>
    <t>Bono 14 / Gastos de Administracion Nomina</t>
  </si>
  <si>
    <t>Aguinaldo / Gastos de Administracion Nomina</t>
  </si>
  <si>
    <t>Viaticos (Alimentacion/Hospedaje/Transporte) / Gastos de Administracion Nomina</t>
  </si>
  <si>
    <t>Pruebas Poligraficas</t>
  </si>
  <si>
    <t>Intereses Varios</t>
  </si>
  <si>
    <t>Total Proyector en Proceso</t>
  </si>
  <si>
    <t>Proyectos en Proceso</t>
  </si>
  <si>
    <t>Cuentas por Pagar a Relacionadas</t>
  </si>
  <si>
    <t>NOTA 11      Proyectos en Proceso</t>
  </si>
  <si>
    <t>NOTA 13     PROPIEDAD, PLANTA Y EQUIPO</t>
  </si>
  <si>
    <t>NOTA 6      Cuentas por Pagar a Relacionadas</t>
  </si>
  <si>
    <t>Nota 21 Gastos de Administracion</t>
  </si>
  <si>
    <t>Nota 22 Gastos de Operación</t>
  </si>
  <si>
    <t xml:space="preserve">NOTA 23      OTROS GASTOS Y PERDIDAS </t>
  </si>
  <si>
    <t>Cuentas por Cobrar Menores a Q 500,000</t>
  </si>
  <si>
    <t>NOTA 6      Anticipos Recibidos de Relacionadas</t>
  </si>
  <si>
    <t>NOTA 9      Inversiones en Relacionadas</t>
  </si>
  <si>
    <t>NOTA 13      CUENTAS POR PAGAR</t>
  </si>
  <si>
    <t>NOTA 14      Prestaciones por Pagar</t>
  </si>
  <si>
    <t>NOTA 15      Anticipo de Clientes</t>
  </si>
  <si>
    <t>NOTA 16      Prestamos</t>
  </si>
  <si>
    <t>NOTA 17     PATRIMONIO</t>
  </si>
  <si>
    <t>NOTA 18      INGRESOS</t>
  </si>
  <si>
    <t>NOTA 19      Costos de Ventas</t>
  </si>
  <si>
    <t xml:space="preserve">NOTA 20 OTROS INGRESOS </t>
  </si>
  <si>
    <t>NOTA 10      Propiedades de Inversion</t>
  </si>
  <si>
    <t>Pruebas Psicometricas</t>
  </si>
  <si>
    <t>Reparacion Y Mantenimientode Elevador</t>
  </si>
  <si>
    <t>Reparacion Y Mantenimientode Vehiculos</t>
  </si>
  <si>
    <t>Segurode Vehiculos</t>
  </si>
  <si>
    <t>Productos Para Consumode Oficina</t>
  </si>
  <si>
    <t>Membresia</t>
  </si>
  <si>
    <t>Segurode Daños</t>
  </si>
  <si>
    <t>Reclutamientode Personal</t>
  </si>
  <si>
    <t>Reparacion Y Mantenimientode Equipo</t>
  </si>
  <si>
    <t>Equipode Seguridad Industrial</t>
  </si>
  <si>
    <t>Hierros Varios (Alambrede Amarre/Clavo/Tornillo)</t>
  </si>
  <si>
    <t>Sub-Contratistade Serviciosde Aduana</t>
  </si>
  <si>
    <t>Materialde Ferreteria (Chapas / Bisagras)</t>
  </si>
  <si>
    <t>Bodega Ventade Materiales (Nota D/Cargo)</t>
  </si>
  <si>
    <t>Total Cuentas por Pagar a Relacionadas</t>
  </si>
  <si>
    <t>Soilmec SAS</t>
  </si>
  <si>
    <t>Proyectos Especiales</t>
  </si>
  <si>
    <t>(Nota 15)</t>
  </si>
  <si>
    <t>Activos Disponibles para la Venta</t>
  </si>
  <si>
    <t>Arrendamiento - Instalaciones</t>
  </si>
  <si>
    <t>Otros Servicios Administrativos</t>
  </si>
  <si>
    <t>(Mm) Las Luces - Banca Metálica Cancha De Tennis</t>
  </si>
  <si>
    <t>(In) Suministro E Instalación Puntos De Red</t>
  </si>
  <si>
    <t>Remodelación Calista</t>
  </si>
  <si>
    <t>(Arq) Remodelación Edificio Aicsa</t>
  </si>
  <si>
    <t>Complementos Arquitectónicos La Patrona, S.A.</t>
  </si>
  <si>
    <t>Técnicas Industriales En Cerámica, S.A.</t>
  </si>
  <si>
    <t>Ingeniería Electro Mecánica, S.A.</t>
  </si>
  <si>
    <t>Toneladas De Centro América</t>
  </si>
  <si>
    <t>Banco De América Central, S.A.220013932</t>
  </si>
  <si>
    <t>Banco De América Central, S.A.220013933</t>
  </si>
  <si>
    <t>Banco De América Central, S.A.220013984</t>
  </si>
  <si>
    <t>Banco De América Central, S.A.220013985</t>
  </si>
  <si>
    <t>Banco De América Central, S.A.220013996</t>
  </si>
  <si>
    <t>Banco De América Central, S.A.220013931</t>
  </si>
  <si>
    <t>Total Préstamos Bancarios</t>
  </si>
  <si>
    <t>Seguro Gastos Médicos</t>
  </si>
  <si>
    <t>Sub-Contratista de Soporte IT</t>
  </si>
  <si>
    <t>Servicios de Seguridad</t>
  </si>
  <si>
    <t>Equipo De Construcción</t>
  </si>
  <si>
    <t>(Nota 25)</t>
  </si>
  <si>
    <t>(Nota 26)</t>
  </si>
  <si>
    <t>(Nota 27)</t>
  </si>
  <si>
    <t>Proyectos en Proceso con Terceros</t>
  </si>
  <si>
    <t>Proyectos en Proceso con Empresas Relacionadas</t>
  </si>
  <si>
    <t>2) Banco de América Central, S.A.</t>
  </si>
  <si>
    <t>Préstamo bancario No. 0011840962  Porción Corriente</t>
  </si>
  <si>
    <t xml:space="preserve">Línea de crédito  No. 473100093 concedido por el Banco de América Central, S.A. por un monto de Q. 4,000,000. Autorizado mediante la acta de comité de créditos BAC CC95-2018 resolución No. 01-95-18, el día 18 de octubre 2018 con año de vigencia con pagos a 60 días después del desembolso. La tasa de interés es variable, la tasa fijada  (6.75%) para periodo vigente y para periodos vencidos de (6.50%). Como garantía Fiduciaria en forma mancomunada con AIC Business Corp., S.A. </t>
  </si>
  <si>
    <t>Préstamo bancario No. 11-003-0201-003-5 concedido por el Banco Industrial, S.A. por un monto de Q. 35,000,000. Autorizado mediante la escritura pública No. 492 del 27 de septiembre de 2018, autorizada por el Notario Allan Eduardo José Franco Hernandez con plazo de 1 años con un único pago  con vencimiento el 31 de julio de 2019 y prorrogado según resolución No. 327-2019 con vencimiento al 30 de junio de 2020 . La tasa de interés es variable, la tasa fijada (7.00%) pagaderos mensualmente sobre saldos deudores. Como garantía Fiduciaria en forma mancomunada con Ernesto Ruiz Sinibaldi.</t>
  </si>
  <si>
    <t>Préstamo bancario No. 300009 concedido por el Banco Industrial, S.A. por un monto de Q. 8,000,000. Autorizado mediante la escritura pública No. 492 del 27 de septiembre de 2018, autorizada por el Notario Allan Eduardo José Franco Hernandez con plazo de 1 años con un único pago  al vencimiento del plazo. La tasa de interés es variable, la tasa fijada  (7.00%) pagaderos mensualmente sobre saldos deudores. Como garantía Fiduciaria en forma mancomunada con Ernesto Ruiz Sinibaldi.</t>
  </si>
  <si>
    <t>Préstamo bancario No. 10029999 concedido por el Banco G&amp;T Continental, S.A. por un monto de Q. 25,000,000. Autorizado mediante la escritura pública No. 74 del 12 de julio de 2018, autorizada por el Notario Maria Jose Duarte Campo de Molina con plazo de 1 años con un único pago  al vencimiento del plazo. La tasa de interés es variable, la tasa fijada (7.25%) pagaderos mensualmente sobre saldos deudores. Como garantía Fiduciaria en forma mancomunada con Tidere, S.A. y AIC Business Corp. S.A.</t>
  </si>
  <si>
    <t>Préstamo bancario LC-16-0000001103 concedido por el Banco Agromercantil de Guatemala, S.A. por un monto de US$ 500,000. Autorizado mediante la escritura pública No. 18 del 15 de marzo de 2019, autorizada por la Notaria Maria Jose Duarte Campo de Molina con plazo de 3 años . La tasa de interés es variable, la tasa fijada (3%) pagaderos mensualmente sobre saldos deudores. Como garantía Fiduciaria en forma mancomunada con AIC Business Corp., S.A.</t>
  </si>
  <si>
    <r>
      <t xml:space="preserve">Bancos  </t>
    </r>
    <r>
      <rPr>
        <b/>
        <sz val="16"/>
        <rFont val="Times New Roman"/>
        <family val="1"/>
      </rPr>
      <t xml:space="preserve"> </t>
    </r>
  </si>
  <si>
    <r>
      <t>Proveedores</t>
    </r>
    <r>
      <rPr>
        <b/>
        <sz val="16"/>
        <rFont val="Times New Roman"/>
        <family val="1"/>
      </rPr>
      <t xml:space="preserve"> </t>
    </r>
  </si>
  <si>
    <t>Consolidados Unidos, S.A.</t>
  </si>
  <si>
    <t>Total Otras Cuentas por Cobrar</t>
  </si>
  <si>
    <t>Edificio de Apartamentos Duo</t>
  </si>
  <si>
    <t>Edificio de Apartamentos Zoe</t>
  </si>
  <si>
    <t>Colegio Maya - Instalaciones Eléctricas</t>
  </si>
  <si>
    <t>Nuevo Almacén de Latas Cervecería</t>
  </si>
  <si>
    <t>Total Activos Disponibles para la Venta</t>
  </si>
  <si>
    <t>Colegio Maya - Innovation Hub</t>
  </si>
  <si>
    <t>Otras Cuentas por Pagar Menores a Q 100,000</t>
  </si>
  <si>
    <t>Compresor Portátil</t>
  </si>
  <si>
    <t xml:space="preserve">Perforadora De Suelos KLEMM Modelo Kr 806-3 Serie 66146 </t>
  </si>
  <si>
    <t>Mezcladora SGJ-1X9.10 Mixing &amp; Injection Grout Plant</t>
  </si>
  <si>
    <t xml:space="preserve">Mezcladora de lechado de Cemento Chemgrout </t>
  </si>
  <si>
    <t>Cabezal de Descarga de aire y agua</t>
  </si>
  <si>
    <t>Servicios de Soporte Administrativo Financiero</t>
  </si>
  <si>
    <t>Plataforma Más Estructura Iglesia Padre Norbert</t>
  </si>
  <si>
    <t>Direccion Corporativa</t>
  </si>
  <si>
    <t>Mano De Obra Hidroelectrica Guayasamin</t>
  </si>
  <si>
    <t>Apartamentos Casa 5</t>
  </si>
  <si>
    <t>Casa Delgado</t>
  </si>
  <si>
    <t>Canteen Huawei</t>
  </si>
  <si>
    <t>Edificio Awekening</t>
  </si>
  <si>
    <t>Finca Miramar</t>
  </si>
  <si>
    <t>Tuco Roosvelt</t>
  </si>
  <si>
    <t>Al 31 de Diciembre de 2020 y 2019</t>
  </si>
  <si>
    <t>Banco Vivibanco Cta. No. 01-200-028309</t>
  </si>
  <si>
    <t>Banco G&amp;T Continental, S.A. Cta. No. 101-075122-5</t>
  </si>
  <si>
    <t>Banco de Desarrollo Rural, S.A. Cta. No. 3-72300765-1</t>
  </si>
  <si>
    <t>Banco Agromercantil de Guatemala, S.A. Cta. No. 30-40018350</t>
  </si>
  <si>
    <t>Banco Agromercantil de Guatemala, S.A. Cta. No. 30-2002960-4</t>
  </si>
  <si>
    <t>Banco Vivibanco, S.A. Cta. No. 01-010-010502</t>
  </si>
  <si>
    <t>Bac-Reformador, S.A. Cta. No. 902463413</t>
  </si>
  <si>
    <t>Banco Industrial, S.A. Cta. No. 004-007852-9</t>
  </si>
  <si>
    <t>Banco G&amp;T Continental, S.A. Cta. No. 901-505356</t>
  </si>
  <si>
    <t>Banco Agromercantil de Guatemala, S.A. Cta. No. 31-4003085-7</t>
  </si>
  <si>
    <t>Banco Bac-Reformador, S.A. Cta. No. 902463389</t>
  </si>
  <si>
    <t>Banco Agromercantil de Guatemala, S.A. Cta. No. 31-40008341</t>
  </si>
  <si>
    <t>Direccion Corporativa (051819)</t>
  </si>
  <si>
    <t>Terra San Benito</t>
  </si>
  <si>
    <t>Proyectos AIC, S.A.</t>
  </si>
  <si>
    <t>Sistemas Prefabricados, S.A.</t>
  </si>
  <si>
    <t>Cimentacion De Totem Arboreto San Nicolas</t>
  </si>
  <si>
    <t>Alternativa Empresarial, S.A.</t>
  </si>
  <si>
    <t>Juan Chojpen Guoz</t>
  </si>
  <si>
    <t xml:space="preserve">Elsa Lisett Martinez Crisostomo </t>
  </si>
  <si>
    <t xml:space="preserve">Roberto Rene Ventura Hernandez </t>
  </si>
  <si>
    <t>Saldo Pendiente De Reintregro Por Parte De Panelmet Segun Invoice Fe20 Y Fe21 Contra Pagos Reliazados ($2,148.08) T.C. 7.66</t>
  </si>
  <si>
    <t xml:space="preserve">Seguros El Roble, S.A. </t>
  </si>
  <si>
    <t xml:space="preserve">Aseguradora General, S.A. </t>
  </si>
  <si>
    <t xml:space="preserve">Ferreteria Lewonski, S.A. </t>
  </si>
  <si>
    <t xml:space="preserve">Industrias Maselli,  S. A. </t>
  </si>
  <si>
    <t xml:space="preserve">Tadeus Apartamentos, S.A. </t>
  </si>
  <si>
    <t xml:space="preserve">Diego Antonio Mercedes Rodriguez </t>
  </si>
  <si>
    <t>Awakening</t>
  </si>
  <si>
    <t>Impuesto al Valor Agregado Debito Provisionado</t>
  </si>
  <si>
    <t>Descuento Fondo De Maquinaria</t>
  </si>
  <si>
    <t>Descuento Fondo Para Ayuda Mutua</t>
  </si>
  <si>
    <t>Descuento Uniforme</t>
  </si>
  <si>
    <t>Awakening - Obra Gris</t>
  </si>
  <si>
    <t>Viro - Sotano</t>
  </si>
  <si>
    <t>Aic Business Corp., S.A.</t>
  </si>
  <si>
    <t xml:space="preserve">Marecaspium, S.A. </t>
  </si>
  <si>
    <t>Contratistas Principales</t>
  </si>
  <si>
    <t>Sueldos ordinarios</t>
  </si>
  <si>
    <t>Materiales de Construcción</t>
  </si>
  <si>
    <t>Honorarios</t>
  </si>
  <si>
    <t>Bonificaciones</t>
  </si>
  <si>
    <t>Repuestos y Mantenimiento de Maquinaria</t>
  </si>
  <si>
    <t>Materiales Eléctricos</t>
  </si>
  <si>
    <t>Indemnizaciones</t>
  </si>
  <si>
    <t>Aguinaldos</t>
  </si>
  <si>
    <t>Servicios Generales</t>
  </si>
  <si>
    <t>Viáticos</t>
  </si>
  <si>
    <t>Gastos Legales</t>
  </si>
  <si>
    <t>Costos no integrados en nota</t>
  </si>
  <si>
    <t>Ganancia en Venta de Activos</t>
  </si>
  <si>
    <t>Condonación de Deuda por Arrendamiento</t>
  </si>
  <si>
    <t>Reintegro por Reclamo de Seguro</t>
  </si>
  <si>
    <t>Impuesto A La Distribución De Petróleo Ventas</t>
  </si>
  <si>
    <t>Mantenimiento Instalaciones (Nota D/Cargo)</t>
  </si>
  <si>
    <t>Papelería Y Accesorios (Nota D/Cargo)</t>
  </si>
  <si>
    <t>Reparación y Mantenimiento De Equipo</t>
  </si>
  <si>
    <t>Reparación y Mantenimiento De Vehiculos</t>
  </si>
  <si>
    <t>Impuesto D/Circulación D/Vehiculos</t>
  </si>
  <si>
    <t>Complemento D/Bonif. Decreto 37-2001(Ii)</t>
  </si>
  <si>
    <t>Servicios Técnicos Contables</t>
  </si>
  <si>
    <t>Pagina Web</t>
  </si>
  <si>
    <t>Salud</t>
  </si>
  <si>
    <t>Honorarios Agente Aduanas Importacion/Exportación</t>
  </si>
  <si>
    <t>Medio Ambiente, Salud Y Seguridad (Mass)</t>
  </si>
  <si>
    <t>Sub-Contratista De Limp. Y/O Impermeabilizacion</t>
  </si>
  <si>
    <t>Otros Materiales De Construccion</t>
  </si>
  <si>
    <t>Equipo De Construccion</t>
  </si>
  <si>
    <t>Comercializacion (Nota D/Cargo)</t>
  </si>
  <si>
    <t>Seguro De Vehiculo (Nota D/Cargo)</t>
  </si>
  <si>
    <t>Reparaciones (Nota D/Cargo)</t>
  </si>
  <si>
    <t>Servicio De Limpieza Y Ornato</t>
  </si>
  <si>
    <t>IDP</t>
  </si>
  <si>
    <t>Combustible gasolina</t>
  </si>
  <si>
    <t>Deterioro de Activos</t>
  </si>
  <si>
    <t>Avalúo CC Arboreto Tiquisate</t>
  </si>
  <si>
    <t>Serena, S.A. (Tadeus Apto. 1104)</t>
  </si>
  <si>
    <t>Préstamo bancario No. 001-183908-0 concedido por el Banco Agromercantil de Guatemala, S.A. por un monto de Q. 25,000,000. Autorizado mediante la escritura pública No. 121 del 18 de diciembre de 2018, autorizada por la Notaria Maria Jose Duarte Campo de Molina con plazo de 1 año con un único pago  al vencimiento del plazo. La tasa de interés es variable, la tasa fijada  (7.23%) pagaderos mensualmente sobre saldos deudores. Como garantía Fiduciaria en forma mancomunada con AIC Business Corp., S.A. y Tidere, S.A. La fecha del vencimiento es el 29 de enero de 2021 según acta No. 64-NIVEL IV-2020-GDBE.</t>
  </si>
  <si>
    <t>Préstamo bancario No. 0011520689-220009788  concedido por el Banco Agromercantil de Guatemala, S.A. por un monto de                             Q. 50,000,000. Autorizado mediante la escritura pública No. 91 del 22 de marzo de 2018, autorizada por el Notario Luis Rubén Amorín Montes con plazo de 3 años con un único pago  al vencimiento del plazo. La tasa de interés es variable, la tasa fijada (7.23%) pagaderos mensualmente sobre saldos deudores. Como garantía Fiduciaria en forma mancomunada con AIC Business Corp., S.A. al cual le cedió               Q 4,000,000 del total de préstamo.</t>
  </si>
  <si>
    <t xml:space="preserve">Línea de crédito  No. 220009841 concedido por el Banco de América Central, S.A. por un monto de Q. 40,000,000. Autorizado mediante la escritura pública No. 116 del 12 de diciembre de 2018, autorizada por la Notaria Maria Jose Duarte Campo con plazo de 1 año con un único pago con vencimiento el 11 de diciembre de 2019 y con prorroga según resolución No. 02-124-19 con vencimiento hasta el 31 de diciembre de 2020. La tasa de interés es variable, la tasa fijada  (6.50%) pagaderos mensualmente sobre saldos deudores. Como garantía Fiduciaria en forma mancomunada con AIC Business Corp., S.A. </t>
  </si>
  <si>
    <t>Préstamo bancario No. 0011840962 concedido por el Mercom Bank, LTD. por un monto de USD 2,537,463. Autorizado mediante la escritura pública No. 126 del 21 de diciembre de 2018, autorizada por la Notaria Maria Jose Duarte Campo de Molina con plazo de 7 años con un periodo de gracia de 12 meses y posteriormente 71 cuotas de USD 35,245 y saldo al vencimiento. La tasa de interés es variable, la tasa fijada  (6.43%) pagaderos mensualmente sobre saldos deudores. Como garantía Fiduciaria en forma mancomunada con AIC Business Corp., S.A.</t>
  </si>
  <si>
    <t>Suzhou Tecon Constriction Technology CO.</t>
  </si>
  <si>
    <t>Cuentas por Liquidar Menores a Q50,000</t>
  </si>
  <si>
    <t>Vivienda Dalias Fase 2</t>
  </si>
  <si>
    <t>Universidad Mariano Galvéz - Jocotenango</t>
  </si>
  <si>
    <t>Gato Hidraúlico Para Tenzador De Cable En Perforación</t>
  </si>
  <si>
    <t>Micro Perforador y Sm14 Microdrilli</t>
  </si>
  <si>
    <t xml:space="preserve">Micro Perforador Hidraúlico Sm5 </t>
  </si>
  <si>
    <t>Centro Comercial Arboreto San Nicólas</t>
  </si>
  <si>
    <t>Serena, S.A. (Vehículos)</t>
  </si>
  <si>
    <t>Impuesto Sobre la Renta Rentas de Trabajo</t>
  </si>
  <si>
    <t>Impuesto Sobre la Renta Sobre Utilidades por pagar</t>
  </si>
  <si>
    <t>Cheques Prestaciones en Circulación</t>
  </si>
  <si>
    <t>Depósitos en Garantía</t>
  </si>
  <si>
    <t>Proyectos Aicsa, S.A.</t>
  </si>
  <si>
    <t>Complemento D/Bonif. Decreto 37-2001</t>
  </si>
  <si>
    <t>Otros Servicios Generales</t>
  </si>
  <si>
    <t>x</t>
  </si>
  <si>
    <t>Dirección Corporativa</t>
  </si>
  <si>
    <t>AIC Business Corp</t>
  </si>
  <si>
    <t>Ampliadora de Proveedora de Servicios</t>
  </si>
  <si>
    <t>Oficina Embajada de Israel</t>
  </si>
  <si>
    <t>Revaluación de Activos</t>
  </si>
  <si>
    <t>Perdida en ventas de activos</t>
  </si>
  <si>
    <t>Adra Hostal, S.A.</t>
  </si>
  <si>
    <t>SEARCH CONSULTING GROUP, S. A.</t>
  </si>
  <si>
    <t>APLYTEK, S.A.</t>
  </si>
  <si>
    <t xml:space="preserve">Otros Menores </t>
  </si>
  <si>
    <t>Incremento de Valor Razonable de Inversiones</t>
  </si>
  <si>
    <t>Cliente Orleans</t>
  </si>
  <si>
    <t>Cuentas por Liquidar</t>
  </si>
  <si>
    <t>Ajuste 65</t>
  </si>
  <si>
    <t>Ajuste</t>
  </si>
  <si>
    <t>Gastos de cancelación de Proyectos</t>
  </si>
  <si>
    <t>Deterioro en valor razonable de Inversiones</t>
  </si>
  <si>
    <t>Presupuestos</t>
  </si>
  <si>
    <t>Provisión de Costos de Construcción</t>
  </si>
  <si>
    <t>Huawei</t>
  </si>
  <si>
    <t>Margen Bruto</t>
  </si>
  <si>
    <t>PRÉSTAMOS BANCARIOS</t>
  </si>
  <si>
    <t>Cifras expresadas en Quetzales</t>
  </si>
  <si>
    <t>AICSA Corp</t>
  </si>
  <si>
    <t>(Cifras en Quetzales)</t>
  </si>
  <si>
    <t>Enero</t>
  </si>
  <si>
    <t>%</t>
  </si>
  <si>
    <t>Ingresos</t>
  </si>
  <si>
    <t>(-) Costos de ventas</t>
  </si>
  <si>
    <t>(-) Gastos del departamento</t>
  </si>
  <si>
    <t>Resultados En Operacion</t>
  </si>
  <si>
    <t>(-) BackOffice</t>
  </si>
  <si>
    <t>EBITDA</t>
  </si>
  <si>
    <t>(-) Depreciaciones y Amortizaciones</t>
  </si>
  <si>
    <t>Resultados Antes de Otros Ingresos y Gastos</t>
  </si>
  <si>
    <t>Resultado</t>
  </si>
  <si>
    <t>Febrero</t>
  </si>
  <si>
    <t>Al 31 de Diciembre del 2020 y 2019</t>
  </si>
  <si>
    <t>( Cifras Expresadas en Quetzales)</t>
  </si>
  <si>
    <t xml:space="preserve"> Del 01 de Enero al 31 de Diciembre de 2020 y 2019</t>
  </si>
  <si>
    <t>Ganancia Bruta</t>
  </si>
  <si>
    <t>(Nota 23)</t>
  </si>
  <si>
    <t>Notas a los Estados Financieros</t>
  </si>
  <si>
    <t xml:space="preserve"> AL MES DE DICIEMBRE 2020 Y 2019</t>
  </si>
  <si>
    <t>FORMATO FINAL</t>
  </si>
  <si>
    <t>Marzo</t>
  </si>
  <si>
    <t>Abril</t>
  </si>
  <si>
    <t>Mayo</t>
  </si>
  <si>
    <t>Junio</t>
  </si>
  <si>
    <t>Julio</t>
  </si>
  <si>
    <t>Agosto</t>
  </si>
  <si>
    <t>Septiembre</t>
  </si>
  <si>
    <t>Octubre</t>
  </si>
  <si>
    <t>Noviembre</t>
  </si>
  <si>
    <t>Diciembre</t>
  </si>
  <si>
    <t>(-) BackOffice (Gastos Gerenciales)</t>
  </si>
  <si>
    <t>(-) BackOffice (RSE)</t>
  </si>
  <si>
    <t>(+) Otros ingresos</t>
  </si>
  <si>
    <t>(-) Intereses corporativos</t>
  </si>
  <si>
    <t>(-) Otros gastos</t>
  </si>
  <si>
    <t>Resultados Antes de Impuestos</t>
  </si>
  <si>
    <t>Acumulado</t>
  </si>
  <si>
    <t>(Nota 1)</t>
  </si>
  <si>
    <t>(Nota 2)</t>
  </si>
  <si>
    <t>(Nota 3)</t>
  </si>
  <si>
    <t>(Nota 28)</t>
  </si>
  <si>
    <t>(Nota 29)</t>
  </si>
  <si>
    <t>(Nota 30)</t>
  </si>
  <si>
    <t>Estado de Resultados Consolidado</t>
  </si>
  <si>
    <t>Balance de Situación Financiera Consolidado</t>
  </si>
  <si>
    <t>Al 30 de septiembre de 2,022</t>
  </si>
  <si>
    <t>Otros Ingresos y Gastos</t>
  </si>
  <si>
    <t>Corporación AICSA / Proyectos AICSA / AIC Business Corp</t>
  </si>
  <si>
    <t>Arquitectura</t>
  </si>
  <si>
    <t>Cobán Temple</t>
  </si>
  <si>
    <t>Electricidad</t>
  </si>
  <si>
    <t>Equipo de Construcción</t>
  </si>
  <si>
    <t>Maquinaria y Taller</t>
  </si>
  <si>
    <t>Metal Madera</t>
  </si>
  <si>
    <t>Otras Unidades de Negocio</t>
  </si>
  <si>
    <t>Prime</t>
  </si>
  <si>
    <t>Simpli</t>
  </si>
  <si>
    <t>Smartliving</t>
  </si>
  <si>
    <t>Terratec</t>
  </si>
  <si>
    <t>Tonca</t>
  </si>
  <si>
    <t xml:space="preserve">Sub Total Integro, Centros Comerciales, Inmobiliario y Retail </t>
  </si>
  <si>
    <t>Parque Las Américas</t>
  </si>
  <si>
    <t>CC Gran Carchá</t>
  </si>
  <si>
    <t>Arboreto Tiquisate</t>
  </si>
  <si>
    <t>Arboreto San Nicolás</t>
  </si>
  <si>
    <t>Promoagua</t>
  </si>
  <si>
    <t>Capital Uno</t>
  </si>
  <si>
    <t>Centro Comercial Santa Lu</t>
  </si>
  <si>
    <t>Céntrico</t>
  </si>
  <si>
    <t>Consolidado</t>
  </si>
  <si>
    <t>%.</t>
  </si>
  <si>
    <t>Eliminaciones</t>
  </si>
  <si>
    <t>Sub Total</t>
  </si>
  <si>
    <t>Acumulado Ejecutado</t>
  </si>
  <si>
    <t>Cobros pendientes</t>
  </si>
  <si>
    <t>Nuevo Taller MM</t>
  </si>
  <si>
    <t>Q10,760</t>
  </si>
  <si>
    <t>Anexo Edificio AICSA</t>
  </si>
  <si>
    <t>Q5,838</t>
  </si>
  <si>
    <t>de Enero a Diciembre</t>
  </si>
  <si>
    <t>as</t>
  </si>
  <si>
    <t>ax</t>
  </si>
  <si>
    <t>bc</t>
  </si>
  <si>
    <t>bh</t>
  </si>
  <si>
    <t>Año anterior</t>
  </si>
  <si>
    <t>Presupuesto</t>
  </si>
  <si>
    <t>Ejecutado
 2022</t>
  </si>
  <si>
    <t>Ejecutado
 2021</t>
  </si>
  <si>
    <t>Variación</t>
  </si>
  <si>
    <t>Relación Ingresos</t>
  </si>
  <si>
    <t>Ejecución</t>
  </si>
  <si>
    <t>NOTA 1      CAJA Y BANCOS</t>
  </si>
  <si>
    <t>NOTA 2      CLIENTES</t>
  </si>
  <si>
    <t>NOTA 3     Cuentas por Cobrar  Empresas Relacionadas</t>
  </si>
  <si>
    <t xml:space="preserve">NOTA 4      Anticipos a Proveedores </t>
  </si>
  <si>
    <t>Nota 5 Otras Cuentas por Cobrar</t>
  </si>
  <si>
    <t>NOTA 6     Inventarios</t>
  </si>
  <si>
    <t>AICSA CORP.</t>
  </si>
  <si>
    <t>AICSA CORP.
Año 2023
Enero a Diciembre</t>
  </si>
  <si>
    <t>Cuadro Resumen Resultados</t>
  </si>
  <si>
    <t>Año 2,022</t>
  </si>
  <si>
    <t>Unidad de Negocio</t>
  </si>
  <si>
    <t>BackOffice (Gastos Gerenciales) (RSE)</t>
  </si>
  <si>
    <t>Utilidad</t>
  </si>
  <si>
    <t>APP</t>
  </si>
  <si>
    <t>PAGE</t>
  </si>
  <si>
    <t>NAME</t>
  </si>
  <si>
    <t>PLANTILLA_BALANCE_SITUACION_FINANCIERA_INTEGRO</t>
  </si>
  <si>
    <t>PLANTILLA_ESTADO_RESULTADO_INTEGRO</t>
  </si>
  <si>
    <t>PLANTILLA_BALANCE_SITUACION_FINANCIERA_CORPORACION</t>
  </si>
  <si>
    <t>ASOCIAR_VALORES_UNITARIOS_INTEGRO</t>
  </si>
  <si>
    <t>SUBIR_PLANTILLA_FINANCIERO_INTEGRO</t>
  </si>
  <si>
    <t>PLANTILLA_ESTADO_RESULTADO_CORPORACION</t>
  </si>
  <si>
    <t>NOTAS_ESTADOS_FINANCIEROS_CORPORACION</t>
  </si>
  <si>
    <t>PRESTAMOS_BANCARIOS_CORPORATIVO</t>
  </si>
  <si>
    <t>TYPE</t>
  </si>
  <si>
    <t>FUNCTION</t>
  </si>
  <si>
    <t>APX_FNC_CONVERSION_MONEDAS</t>
  </si>
  <si>
    <t>UPDATE</t>
  </si>
  <si>
    <t>DETALLE_NOTAS_FINANCIERAS_VERSIONAMIENTO_CORPORACION</t>
  </si>
  <si>
    <t>CREATE</t>
  </si>
  <si>
    <t>FNC_GET_RESULTADO_EJERCICIO_CORPORACION</t>
  </si>
  <si>
    <t>TABLE</t>
  </si>
  <si>
    <t>reportes_financieros_integro</t>
  </si>
  <si>
    <t>RETURN_DETALLE_NOTAS_FINANCIERAS_CORPORACION</t>
  </si>
  <si>
    <t>RETURN_DETALLE_NOTAS_FINANCIERAS_HOMOLOGADAS_CORPORACION</t>
  </si>
  <si>
    <t>PRODUCCION A DESARROLLO</t>
  </si>
  <si>
    <t>NOTAS_PRESTAMOS_BANCARIOS</t>
  </si>
  <si>
    <t>PRESTAMOS_BANCARIOS_INTEGRO</t>
  </si>
  <si>
    <t>PLANTILLA_EERR_COST_X_UN_CORPORATIVO</t>
  </si>
  <si>
    <t>REPORTE_EERR_COST_X_UN</t>
  </si>
  <si>
    <t>CON_CARDINALIDAD_CTA_VALOR</t>
  </si>
  <si>
    <t>W8+W10+W12+W14+W15+W17-W19+W20+W21+W22</t>
  </si>
  <si>
    <t>OBJ_REPORTE_FINANCIERO_EERR_CXU</t>
  </si>
  <si>
    <t>T_REPORTE_FINANCIERO_EERR_CXU</t>
  </si>
  <si>
    <t>EERR_COST_UNIDAD_CARGA_INTEGRO</t>
  </si>
  <si>
    <t>reportes_financieros_configuracion</t>
  </si>
  <si>
    <t>ASOCIAR_PRESUPUESTO_RENGLON_EERR</t>
  </si>
  <si>
    <t>FNC_T_REPORTE_FINANCIERO_EERR_CONSOLIDADO_PRESUPUESTO</t>
  </si>
  <si>
    <t>FNC_T_REPORTE_FINANCIERO_EERR_RESUMEN_UNIDADES</t>
  </si>
  <si>
    <t>REPORTE_EERR_CONSOLIDADO</t>
  </si>
  <si>
    <t>REPORTE_EERR_RESUMEN</t>
  </si>
  <si>
    <t>FNC_GET_REPORTES_FINANCIEROS_SALDO_PRESTAMO</t>
  </si>
  <si>
    <t>ACCION</t>
  </si>
  <si>
    <t>FNC_T_REPORTE_FINANCIERO_EERR_CXU</t>
  </si>
  <si>
    <t>API</t>
  </si>
  <si>
    <t>Reportes Financieros Contabilidad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</si>
</sst>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quot;Q&quot;* #,##0.00_-;\-&quot;Q&quot;* #,##0.00_-;_-&quot;Q&quot;* &quot;-&quot;??_-;_-@_-"/>
    <numFmt numFmtId="169" formatCode="&quot;Q&quot;#,##0_);\(&quot;Q&quot;#,##0\)"/>
    <numFmt numFmtId="170" formatCode="_(&quot;Q&quot;* #,##0_);_(&quot;Q&quot;* \(#,##0\);_(&quot;Q&quot;* &quot;-&quot;_);_(@_)"/>
    <numFmt numFmtId="171" formatCode="_(&quot;Q&quot;* #,##0.00_);_(&quot;Q&quot;* \(#,##0.00\);_(&quot;Q&quot;* &quot;-&quot;??_);_(@_)"/>
    <numFmt numFmtId="172" formatCode="_(* #,##0_);_(* \(#,##0\);_(* &quot;-&quot;??_);_(@_)"/>
    <numFmt numFmtId="173" formatCode="_([$€-2]* #,##0.00_);_([$€-2]* \(#,##0.00\);_([$€-2]* &quot;-&quot;??_)"/>
    <numFmt numFmtId="174" formatCode="_-* #,##0\ _F_-;\-* #,##0\ _F_-;_-* &quot;-&quot;\ _F_-;_-@_-"/>
    <numFmt numFmtId="175" formatCode="_-* #,##0.00\ _F_-;\-* #,##0.00\ _F_-;_-* &quot;-&quot;??\ _F_-;_-@_-"/>
    <numFmt numFmtId="176" formatCode="000\-000\-0000"/>
    <numFmt numFmtId="177" formatCode="\$#.00"/>
    <numFmt numFmtId="178" formatCode="#.00"/>
    <numFmt numFmtId="179" formatCode="%#.00"/>
    <numFmt numFmtId="180" formatCode="_(\Q#,##0.00_);[Red]\(\Q#,##0.00\)"/>
    <numFmt numFmtId="181" formatCode="#,##0;[Red]\(#,##0\)"/>
    <numFmt numFmtId="182" formatCode="#,##0;\(#,##0\)"/>
    <numFmt numFmtId="183" formatCode="0_);\(0\)"/>
    <numFmt numFmtId="184" formatCode="_-* #,##0.00\ _€_-;\-* #,##0.00\ _€_-;_-* &quot;-&quot;??\ _€_-;_-@_-"/>
    <numFmt numFmtId="185" formatCode="&quot;Q&quot;#,##0.00"/>
    <numFmt numFmtId="186" formatCode="d\ &quot;de&quot;\ mmmm\ &quot;de&quot;\ yyyy"/>
    <numFmt numFmtId="187" formatCode="_-* #,##0.00\ &quot;DM&quot;_-;\-* #,##0.00\ &quot;DM&quot;_-;_-* &quot;-&quot;??\ &quot;DM&quot;_-;_-@_-"/>
    <numFmt numFmtId="188" formatCode="dd\-mm\-yy;@"/>
    <numFmt numFmtId="189" formatCode="_-* #,##0\ _D_M_-;\-* #,##0\ _D_M_-;_-* &quot;-&quot;\ _D_M_-;_-@_-"/>
    <numFmt numFmtId="190" formatCode="_([$€]* #,##0.00_);_([$€]* \(#,##0.00\);_([$€]* &quot;-&quot;??_);_(@_)"/>
    <numFmt numFmtId="191" formatCode="#,000"/>
    <numFmt numFmtId="192" formatCode="_-* #,##0\ _P_t_a_-;\-* #,##0\ _P_t_a_-;_-* &quot;-&quot;\ _P_t_a_-;_-@_-"/>
    <numFmt numFmtId="193" formatCode="&quot;$&quot;#.##0\ ;\(&quot;$&quot;#.##0\)"/>
    <numFmt numFmtId="194" formatCode="#.##0"/>
    <numFmt numFmtId="195" formatCode="_-[$€]* #,##0.00_-;\-[$€]* #,##0.00_-;_-[$€]* &quot;-&quot;??_-;_-@_-"/>
    <numFmt numFmtId="196" formatCode="_(* #,##0.00_);_(* \(#,##0.00\);_(* \-??_);_(@_)"/>
    <numFmt numFmtId="197" formatCode="_-[$€]* #,##0.00_-;\-[$€]* #,##0.00_-;_-[$€]* \-??_-;_-@_-"/>
    <numFmt numFmtId="198" formatCode="&quot; Q&quot;#,##0.00\ ;&quot; Q(&quot;#,##0.00\);&quot; Q-&quot;#\ ;@\ "/>
    <numFmt numFmtId="199" formatCode="[$$-409]#,##0.00_);\([$$-409]#,##0.00\)"/>
    <numFmt numFmtId="200" formatCode="_([$$-409]* #,##0.00_);_([$$-409]* \(#,##0.00\);_([$$-409]* &quot;-&quot;??_);_(@_)"/>
    <numFmt numFmtId="201" formatCode="_-* #,##0\ _Q_-;\-* #,##0\ _Q_-;_-* &quot;-&quot;\ _Q_-;_-@_-"/>
    <numFmt numFmtId="202" formatCode="mm/dd/yy"/>
    <numFmt numFmtId="203" formatCode="_-* #,##0.00\ &quot;€&quot;_-;\-* #,##0.00\ &quot;€&quot;_-;_-* &quot;-&quot;??\ &quot;€&quot;_-;_-@_-"/>
    <numFmt numFmtId="204" formatCode="#,##0.00000;[Red]\-#,##0.00000"/>
    <numFmt numFmtId="205" formatCode="_-* #,##0\ _€_-;\-* #,##0\ _€_-;_-* &quot;-&quot;\ _€_-;_-@_-"/>
    <numFmt numFmtId="206" formatCode="d/mm/yyyy;@"/>
    <numFmt numFmtId="207" formatCode="_(&quot;Q &quot;* #,##0_);_(&quot;Q &quot;* \(#,##0\);_(&quot;Q &quot;* &quot;-&quot;_);_(@_)"/>
    <numFmt numFmtId="208" formatCode="dddd\ dd\ mmmm\ &quot;de&quot;\ yyyy"/>
    <numFmt numFmtId="209" formatCode="#,##0.000"/>
    <numFmt numFmtId="210" formatCode="[$Q-100A]#,##0.00_);\([$Q-100A]#,##0.00\)"/>
    <numFmt numFmtId="211" formatCode="[$-F800]dddd\,\ mmmm\ dd\,\ yyyy"/>
    <numFmt numFmtId="212" formatCode="dd\-mmm\-yyyy"/>
    <numFmt numFmtId="213" formatCode="_(&quot;Q&quot;* #,##0_);_(&quot;Q&quot;* \(#,##0\);_(&quot;Q&quot;* &quot;-&quot;??_);_(@_)"/>
    <numFmt numFmtId="214" formatCode="0.0%"/>
    <numFmt numFmtId="215" formatCode="_(&quot;Q &quot;* #,##0.00_);_(&quot;Q &quot;* \(#,##0.00\);_(&quot;Q &quot;* &quot;-&quot;??_);_(@_)"/>
    <numFmt numFmtId="216" formatCode="0.0"/>
    <numFmt numFmtId="217" formatCode="_ * #,##0.00_ ;_ * \-#,##0.00_ ;_ * &quot;-&quot;??_ ;_ @_ "/>
    <numFmt numFmtId="218" formatCode="_-* #,##0_-;\-* #,##0_-;_-* &quot;-&quot;??_-;_-@_-"/>
    <numFmt numFmtId="219" formatCode="hh&quot;:&quot;mm&quot;:&quot;ss\ AM/PM"/>
    <numFmt numFmtId="220" formatCode="#,##0.00\ ;\-#,##0.00\ ;&quot; -&quot;#\ ;@\ "/>
    <numFmt numFmtId="221" formatCode="#,##0.0000000000"/>
    <numFmt numFmtId="222" formatCode="_(&quot;Q.&quot;* #,##0.00_);_(&quot;Q.&quot;* \(#,##0.00\);_(&quot;Q.&quot;* &quot;-&quot;??_);_(@_)"/>
    <numFmt numFmtId="223" formatCode="#,##0\ &quot;€&quot;;\-#,##0\ &quot;€&quot;"/>
    <numFmt numFmtId="224" formatCode="&quot;Q&quot;#.##0\ ;\(&quot;Q&quot;#.##0\)"/>
    <numFmt numFmtId="225" formatCode="_-* #,##0.00000\ _D_M_-;\-* #,##0.00000\ _D_M_-;_-* &quot;-&quot;??\ _D_M_-;_-@_-"/>
    <numFmt numFmtId="226" formatCode="#,##0.0000;[Red]\-#,##0.0000"/>
    <numFmt numFmtId="227" formatCode="_(* #,##0\ &quot;pta&quot;_);_(* \(#,##0\ &quot;pta&quot;\);_(* &quot;-&quot;??\ &quot;pta&quot;_);_(@_)"/>
    <numFmt numFmtId="228" formatCode="&quot; &quot;#,##0.00&quot; &quot;;&quot; (&quot;#,##0.00&quot;)&quot;;&quot; -&quot;#&quot; &quot;;&quot; &quot;@&quot; &quot;"/>
    <numFmt numFmtId="229" formatCode="#,##0.00\ ;&quot; (&quot;#,##0.00\);&quot; -&quot;#\ ;@\ "/>
    <numFmt numFmtId="230" formatCode="#,##0_ ;\(#,##0\)"/>
    <numFmt numFmtId="231" formatCode="#,##0.000_ ;\(#,##0.000\)"/>
    <numFmt numFmtId="232" formatCode="_([$€-2]* #,##0.0_);_([$€-2]* \(#,##0.0\);_([$€-2]* &quot;-&quot;??_)"/>
    <numFmt numFmtId="233" formatCode="#,##0.00_ ;\(#,##0.00\)"/>
    <numFmt numFmtId="234" formatCode="#,##0_ ;[Red]\-#,##0\ "/>
    <numFmt numFmtId="235" formatCode="#,##0.0"/>
    <numFmt numFmtId="236" formatCode="0.0\ \p.\p."/>
  </numFmts>
  <fonts count="189">
    <font>
      <sz val="8"/>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imes New Roman"/>
      <family val="2"/>
    </font>
    <font>
      <sz val="11"/>
      <color theme="1"/>
      <name val="Calibri"/>
      <family val="2"/>
      <scheme val="minor"/>
    </font>
    <font>
      <sz val="11"/>
      <color theme="1"/>
      <name val="Times New Roman"/>
      <family val="2"/>
    </font>
    <font>
      <sz val="11"/>
      <color theme="1"/>
      <name val="Times New Roman"/>
      <family val="2"/>
    </font>
    <font>
      <sz val="11"/>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8"/>
      <color theme="1"/>
      <name val="Times New Roman"/>
      <family val="2"/>
    </font>
    <font>
      <sz val="10"/>
      <name val="Arial"/>
      <family val="2"/>
    </font>
    <font>
      <sz val="11"/>
      <color theme="1"/>
      <name val="Calibri"/>
      <family val="2"/>
      <scheme val="minor"/>
    </font>
    <font>
      <u/>
      <sz val="10"/>
      <color indexed="12"/>
      <name val="Arial"/>
      <family val="2"/>
    </font>
    <font>
      <u/>
      <sz val="10"/>
      <color indexed="36"/>
      <name val="Arial"/>
      <family val="2"/>
    </font>
    <font>
      <sz val="1"/>
      <color indexed="8"/>
      <name val="Courier"/>
      <family val="3"/>
    </font>
    <font>
      <sz val="12"/>
      <name val="MS Sans Serif"/>
      <family val="2"/>
    </font>
    <font>
      <sz val="8"/>
      <name val="Arial"/>
      <family val="2"/>
    </font>
    <font>
      <b/>
      <sz val="12"/>
      <name val="Arial"/>
      <family val="2"/>
    </font>
    <font>
      <b/>
      <sz val="1"/>
      <color indexed="8"/>
      <name val="Courier"/>
      <family val="3"/>
    </font>
    <font>
      <sz val="7"/>
      <name val="Small Fonts"/>
      <family val="2"/>
    </font>
    <font>
      <b/>
      <sz val="10"/>
      <name val="Tahoma"/>
      <family val="2"/>
    </font>
    <font>
      <sz val="10"/>
      <name val="Tahoma"/>
      <family val="2"/>
    </font>
    <font>
      <b/>
      <sz val="10"/>
      <color indexed="63"/>
      <name val="Tahoma"/>
      <family val="2"/>
    </font>
    <font>
      <b/>
      <sz val="10"/>
      <color indexed="62"/>
      <name val="Tahoma"/>
      <family val="2"/>
    </font>
    <font>
      <b/>
      <sz val="16"/>
      <color indexed="63"/>
      <name val="Arial"/>
      <family val="2"/>
    </font>
    <font>
      <b/>
      <sz val="12"/>
      <color indexed="63"/>
      <name val="Arial"/>
      <family val="2"/>
    </font>
    <font>
      <sz val="10"/>
      <name val="Footlight MT Light"/>
      <family val="1"/>
    </font>
    <font>
      <sz val="10"/>
      <color indexed="8"/>
      <name val="Arial"/>
      <family val="2"/>
    </font>
    <font>
      <sz val="9"/>
      <color indexed="8"/>
      <name val="Arial"/>
      <family val="2"/>
    </font>
    <font>
      <sz val="12"/>
      <name val="Times New Roman"/>
      <family val="1"/>
    </font>
    <font>
      <sz val="12"/>
      <name val="Arial"/>
      <family val="2"/>
    </font>
    <font>
      <b/>
      <sz val="12"/>
      <color indexed="8"/>
      <name val="Times New Roman"/>
      <family val="1"/>
    </font>
    <font>
      <sz val="10"/>
      <name val="Times New Roman"/>
      <family val="1"/>
    </font>
    <font>
      <b/>
      <sz val="8"/>
      <color theme="1"/>
      <name val="Times New Roman"/>
      <family val="1"/>
    </font>
    <font>
      <b/>
      <sz val="11"/>
      <color theme="1"/>
      <name val="Times New Roman"/>
      <family val="1"/>
    </font>
    <font>
      <b/>
      <u/>
      <sz val="11"/>
      <color theme="1"/>
      <name val="Times New Roman"/>
      <family val="1"/>
    </font>
    <font>
      <b/>
      <sz val="11"/>
      <color theme="1"/>
      <name val="Calibri"/>
      <family val="2"/>
      <scheme val="minor"/>
    </font>
    <font>
      <sz val="11"/>
      <color indexed="8"/>
      <name val="Times New Roman"/>
      <family val="2"/>
    </font>
    <font>
      <sz val="11"/>
      <name val="Times New Roman"/>
      <family val="1"/>
    </font>
    <font>
      <u/>
      <sz val="8"/>
      <color theme="10"/>
      <name val="Times New Roman"/>
      <family val="2"/>
    </font>
    <font>
      <b/>
      <sz val="11"/>
      <color rgb="FF0000FF"/>
      <name val="Times New Roman"/>
      <family val="1"/>
    </font>
    <font>
      <sz val="11"/>
      <color theme="1"/>
      <name val="Times New Roman"/>
      <family val="1"/>
    </font>
    <font>
      <b/>
      <sz val="11"/>
      <name val="Times New Roman"/>
      <family val="1"/>
    </font>
    <font>
      <sz val="11"/>
      <color theme="0" tint="-0.499984740745262"/>
      <name val="Times New Roman"/>
      <family val="1"/>
    </font>
    <font>
      <b/>
      <sz val="11"/>
      <color rgb="FFFF0000"/>
      <name val="Times New Roman"/>
      <family val="1"/>
    </font>
    <font>
      <sz val="11"/>
      <color rgb="FFFF0000"/>
      <name val="Times New Roman"/>
      <family val="1"/>
    </font>
    <font>
      <b/>
      <u/>
      <sz val="11"/>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0"/>
      <color indexed="12"/>
      <name val="Times New Roman"/>
      <family val="1"/>
    </font>
    <font>
      <sz val="10"/>
      <color rgb="FF006100"/>
      <name val="Arial Narrow"/>
      <family val="2"/>
    </font>
    <font>
      <b/>
      <sz val="18"/>
      <name val="Arial"/>
      <family val="2"/>
    </font>
    <font>
      <sz val="8"/>
      <color indexed="8"/>
      <name val="Arial Narrow"/>
      <family val="2"/>
    </font>
    <font>
      <sz val="8"/>
      <color theme="1"/>
      <name val="Arial Narrow"/>
      <family val="2"/>
    </font>
    <font>
      <sz val="11"/>
      <color indexed="8"/>
      <name val="Calibri"/>
      <family val="2"/>
    </font>
    <font>
      <sz val="11"/>
      <color indexed="9"/>
      <name val="Calibri"/>
      <family val="2"/>
    </font>
    <font>
      <sz val="9"/>
      <color indexed="9"/>
      <name val="Arial"/>
      <family val="2"/>
    </font>
    <font>
      <sz val="11"/>
      <color indexed="20"/>
      <name val="Calibri"/>
      <family val="2"/>
    </font>
    <font>
      <sz val="9"/>
      <color indexed="17"/>
      <name val="Arial"/>
      <family val="2"/>
    </font>
    <font>
      <b/>
      <sz val="11"/>
      <color indexed="52"/>
      <name val="Calibri"/>
      <family val="2"/>
    </font>
    <font>
      <b/>
      <sz val="9"/>
      <color indexed="52"/>
      <name val="Arial"/>
      <family val="2"/>
    </font>
    <font>
      <b/>
      <sz val="9"/>
      <color indexed="9"/>
      <name val="Arial"/>
      <family val="2"/>
    </font>
    <font>
      <sz val="9"/>
      <color indexed="52"/>
      <name val="Arial"/>
      <family val="2"/>
    </font>
    <font>
      <b/>
      <sz val="11"/>
      <color indexed="9"/>
      <name val="Calibri"/>
      <family val="2"/>
    </font>
    <font>
      <b/>
      <sz val="11"/>
      <color indexed="56"/>
      <name val="Arial"/>
      <family val="2"/>
    </font>
    <font>
      <sz val="9"/>
      <color indexed="62"/>
      <name val="Arial"/>
      <family val="2"/>
    </font>
    <font>
      <sz val="10"/>
      <name val="Arial1"/>
    </font>
    <font>
      <i/>
      <sz val="11"/>
      <color indexed="23"/>
      <name val="Calibri"/>
      <family val="2"/>
    </font>
    <font>
      <sz val="11"/>
      <color indexed="17"/>
      <name val="Calibri"/>
      <family val="2"/>
    </font>
    <font>
      <b/>
      <sz val="11"/>
      <color indexed="56"/>
      <name val="Calibri"/>
      <family val="2"/>
    </font>
    <font>
      <sz val="9"/>
      <color indexed="20"/>
      <name val="Arial"/>
      <family val="2"/>
    </font>
    <font>
      <sz val="11"/>
      <color indexed="62"/>
      <name val="Calibri"/>
      <family val="2"/>
    </font>
    <font>
      <sz val="11"/>
      <color indexed="52"/>
      <name val="Calibri"/>
      <family val="2"/>
    </font>
    <font>
      <sz val="8"/>
      <color indexed="8"/>
      <name val="Arial"/>
      <family val="2"/>
    </font>
    <font>
      <sz val="9"/>
      <color indexed="60"/>
      <name val="Arial"/>
      <family val="2"/>
    </font>
    <font>
      <sz val="8"/>
      <name val="Arial Narrow"/>
      <family val="2"/>
    </font>
    <font>
      <sz val="10"/>
      <name val="SimSun"/>
      <family val="2"/>
    </font>
    <font>
      <b/>
      <sz val="11"/>
      <color indexed="63"/>
      <name val="Calibri"/>
      <family val="2"/>
    </font>
    <font>
      <b/>
      <sz val="9"/>
      <color indexed="63"/>
      <name val="Arial"/>
      <family val="2"/>
    </font>
    <font>
      <sz val="9"/>
      <color indexed="10"/>
      <name val="Arial"/>
      <family val="2"/>
    </font>
    <font>
      <i/>
      <sz val="9"/>
      <color indexed="23"/>
      <name val="Arial"/>
      <family val="2"/>
    </font>
    <font>
      <b/>
      <sz val="18"/>
      <color indexed="56"/>
      <name val="Cambria"/>
      <family val="2"/>
    </font>
    <font>
      <b/>
      <sz val="15"/>
      <color indexed="56"/>
      <name val="Arial"/>
      <family val="2"/>
    </font>
    <font>
      <b/>
      <sz val="13"/>
      <color indexed="56"/>
      <name val="Arial"/>
      <family val="2"/>
    </font>
    <font>
      <b/>
      <sz val="9"/>
      <color indexed="8"/>
      <name val="Arial"/>
      <family val="2"/>
    </font>
    <font>
      <sz val="11"/>
      <color indexed="10"/>
      <name val="Calibri"/>
      <family val="2"/>
    </font>
    <font>
      <b/>
      <sz val="8"/>
      <name val="Arial"/>
      <family val="2"/>
    </font>
    <font>
      <u/>
      <sz val="8"/>
      <color theme="10"/>
      <name val="Arial"/>
      <family val="2"/>
    </font>
    <font>
      <sz val="9"/>
      <color theme="1"/>
      <name val="Arial"/>
      <family val="2"/>
    </font>
    <font>
      <u/>
      <sz val="11"/>
      <color theme="10"/>
      <name val="Calibri"/>
      <family val="2"/>
    </font>
    <font>
      <sz val="9"/>
      <name val="Arial"/>
      <family val="2"/>
    </font>
    <font>
      <b/>
      <sz val="11"/>
      <name val="Times New Roman"/>
      <family val="2"/>
    </font>
    <font>
      <sz val="11"/>
      <name val="Times New Roman"/>
      <family val="2"/>
    </font>
    <font>
      <b/>
      <sz val="11"/>
      <color indexed="12"/>
      <name val="Times New Roman"/>
      <family val="1"/>
    </font>
    <font>
      <sz val="11"/>
      <color theme="1" tint="0.499984740745262"/>
      <name val="Times New Roman"/>
      <family val="1"/>
    </font>
    <font>
      <sz val="11"/>
      <color rgb="FFFF0066"/>
      <name val="Times New Roman"/>
      <family val="1"/>
    </font>
    <font>
      <b/>
      <sz val="11"/>
      <color rgb="FFFF0066"/>
      <name val="Times New Roman"/>
      <family val="1"/>
    </font>
    <font>
      <i/>
      <sz val="11"/>
      <name val="Times New Roman"/>
      <family val="1"/>
    </font>
    <font>
      <sz val="10"/>
      <color indexed="8"/>
      <name val="Trebuchet MS"/>
      <family val="2"/>
    </font>
    <font>
      <sz val="10"/>
      <color indexed="9"/>
      <name val="Trebuchet MS"/>
      <family val="2"/>
    </font>
    <font>
      <sz val="10"/>
      <color indexed="17"/>
      <name val="Trebuchet MS"/>
      <family val="2"/>
    </font>
    <font>
      <b/>
      <sz val="10"/>
      <color indexed="52"/>
      <name val="Trebuchet MS"/>
      <family val="2"/>
    </font>
    <font>
      <b/>
      <sz val="10"/>
      <color indexed="9"/>
      <name val="Trebuchet MS"/>
      <family val="2"/>
    </font>
    <font>
      <sz val="10"/>
      <color indexed="52"/>
      <name val="Trebuchet MS"/>
      <family val="2"/>
    </font>
    <font>
      <sz val="10"/>
      <color indexed="62"/>
      <name val="Trebuchet MS"/>
      <family val="2"/>
    </font>
    <font>
      <b/>
      <sz val="15"/>
      <color indexed="56"/>
      <name val="Calibri"/>
      <family val="2"/>
    </font>
    <font>
      <b/>
      <sz val="13"/>
      <color indexed="56"/>
      <name val="Calibri"/>
      <family val="2"/>
    </font>
    <font>
      <b/>
      <sz val="1"/>
      <color indexed="8"/>
      <name val="Courier New"/>
      <family val="3"/>
    </font>
    <font>
      <u/>
      <sz val="8"/>
      <color theme="10"/>
      <name val="Trebuchet MS"/>
      <family val="2"/>
    </font>
    <font>
      <b/>
      <u/>
      <sz val="12"/>
      <color indexed="12"/>
      <name val="Arial"/>
      <family val="2"/>
    </font>
    <font>
      <u/>
      <sz val="10"/>
      <color indexed="12"/>
      <name val="Trebuchet MS"/>
      <family val="2"/>
    </font>
    <font>
      <u/>
      <sz val="10"/>
      <color theme="10"/>
      <name val="Arial"/>
      <family val="2"/>
    </font>
    <font>
      <u/>
      <sz val="10"/>
      <color theme="10"/>
      <name val="Trebuchet MS"/>
      <family val="2"/>
    </font>
    <font>
      <b/>
      <u/>
      <sz val="12"/>
      <color rgb="FFFF0000"/>
      <name val="Arial"/>
      <family val="2"/>
    </font>
    <font>
      <sz val="10"/>
      <color indexed="20"/>
      <name val="Trebuchet MS"/>
      <family val="2"/>
    </font>
    <font>
      <sz val="10"/>
      <color indexed="8"/>
      <name val="Calibri"/>
      <family val="2"/>
    </font>
    <font>
      <sz val="9"/>
      <color indexed="8"/>
      <name val="Times New Roman"/>
      <family val="1"/>
    </font>
    <font>
      <b/>
      <sz val="10.199999999999999"/>
      <color indexed="8"/>
      <name val="Times New Roman"/>
      <family val="1"/>
    </font>
    <font>
      <sz val="10"/>
      <color indexed="8"/>
      <name val="匠牥晩††††††††††"/>
    </font>
    <font>
      <sz val="10"/>
      <name val="Mangal"/>
      <family val="2"/>
    </font>
    <font>
      <sz val="10"/>
      <color theme="1"/>
      <name val="Calibri"/>
      <family val="2"/>
      <scheme val="minor"/>
    </font>
    <font>
      <sz val="10"/>
      <name val="Verdana"/>
      <family val="2"/>
    </font>
    <font>
      <sz val="10"/>
      <color indexed="60"/>
      <name val="Trebuchet MS"/>
      <family val="2"/>
    </font>
    <font>
      <sz val="10"/>
      <color indexed="8"/>
      <name val="MS Sans Serif"/>
      <family val="2"/>
    </font>
    <font>
      <sz val="10"/>
      <color theme="1"/>
      <name val="Trebuchet MS"/>
      <family val="2"/>
    </font>
    <font>
      <sz val="10"/>
      <name val="Courier"/>
      <family val="3"/>
    </font>
    <font>
      <b/>
      <sz val="10"/>
      <color indexed="63"/>
      <name val="Trebuchet MS"/>
      <family val="2"/>
    </font>
    <font>
      <sz val="10"/>
      <color indexed="10"/>
      <name val="Trebuchet MS"/>
      <family val="2"/>
    </font>
    <font>
      <i/>
      <sz val="10"/>
      <color indexed="23"/>
      <name val="Trebuchet MS"/>
      <family val="2"/>
    </font>
    <font>
      <b/>
      <sz val="11"/>
      <color rgb="FF0070C0"/>
      <name val="Times New Roman"/>
      <family val="1"/>
    </font>
    <font>
      <sz val="8"/>
      <color indexed="8"/>
      <name val="Times New Roman"/>
      <family val="2"/>
    </font>
    <font>
      <sz val="10"/>
      <color indexed="17"/>
      <name val="Arial Narrow"/>
      <family val="2"/>
    </font>
    <font>
      <sz val="1"/>
      <color indexed="8"/>
      <name val="Courier New"/>
      <family val="3"/>
    </font>
    <font>
      <sz val="11"/>
      <color rgb="FF000000"/>
      <name val="Calibri"/>
      <family val="2"/>
    </font>
    <font>
      <sz val="10"/>
      <color indexed="8"/>
      <name val="Arial Narrow"/>
      <family val="2"/>
    </font>
    <font>
      <b/>
      <sz val="11"/>
      <color theme="0" tint="-0.499984740745262"/>
      <name val="Times New Roman"/>
      <family val="1"/>
    </font>
    <font>
      <sz val="10"/>
      <color theme="1"/>
      <name val="Arial Narrow"/>
      <family val="2"/>
    </font>
    <font>
      <sz val="8"/>
      <color rgb="FF000000"/>
      <name val="Verdana"/>
      <family val="2"/>
    </font>
    <font>
      <sz val="11"/>
      <color theme="0" tint="-0.249977111117893"/>
      <name val="Times New Roman"/>
      <family val="1"/>
    </font>
    <font>
      <b/>
      <sz val="11"/>
      <color theme="0" tint="-0.249977111117893"/>
      <name val="Times New Roman"/>
      <family val="1"/>
    </font>
    <font>
      <sz val="11"/>
      <name val="Calibri"/>
      <family val="2"/>
      <scheme val="minor"/>
    </font>
    <font>
      <sz val="13"/>
      <name val="Times New Roman"/>
      <family val="2"/>
    </font>
    <font>
      <sz val="14"/>
      <color theme="1"/>
      <name val="Calibri"/>
      <family val="2"/>
      <scheme val="minor"/>
    </font>
    <font>
      <b/>
      <sz val="16"/>
      <name val="Times New Roman"/>
      <family val="1"/>
    </font>
    <font>
      <b/>
      <sz val="16"/>
      <color indexed="8"/>
      <name val="Times New Roman"/>
      <family val="1"/>
    </font>
    <font>
      <b/>
      <u/>
      <sz val="16"/>
      <name val="Times New Roman"/>
      <family val="1"/>
    </font>
    <font>
      <u/>
      <sz val="16"/>
      <name val="Times New Roman"/>
      <family val="1"/>
    </font>
    <font>
      <sz val="16"/>
      <name val="Times New Roman"/>
      <family val="1"/>
    </font>
    <font>
      <sz val="16"/>
      <color theme="1"/>
      <name val="Times New Roman"/>
      <family val="1"/>
    </font>
    <font>
      <b/>
      <sz val="14"/>
      <color rgb="FF0000FF"/>
      <name val="Times New Roman"/>
      <family val="1"/>
    </font>
    <font>
      <sz val="11"/>
      <color theme="1"/>
      <name val="Calibri"/>
      <family val="2"/>
    </font>
    <font>
      <b/>
      <sz val="12"/>
      <color theme="0"/>
      <name val="Calibri"/>
      <family val="2"/>
      <scheme val="minor"/>
    </font>
    <font>
      <b/>
      <sz val="16"/>
      <color rgb="FFFF0000"/>
      <name val="Times New Roman"/>
      <family val="1"/>
    </font>
    <font>
      <b/>
      <sz val="10"/>
      <name val="Times New Roman"/>
      <family val="1"/>
    </font>
    <font>
      <sz val="11"/>
      <color rgb="FFFF0000"/>
      <name val="Times New Roman"/>
      <family val="2"/>
    </font>
    <font>
      <sz val="11"/>
      <color rgb="FF9C5700"/>
      <name val="Calibri"/>
      <family val="2"/>
      <scheme val="minor"/>
    </font>
    <font>
      <sz val="12"/>
      <color theme="1"/>
      <name val="Calibri"/>
      <family val="2"/>
      <scheme val="minor"/>
    </font>
    <font>
      <sz val="12"/>
      <name val="Calibri"/>
      <family val="2"/>
      <scheme val="minor"/>
    </font>
    <font>
      <b/>
      <sz val="12"/>
      <color theme="1"/>
      <name val="Calibri"/>
      <family val="2"/>
      <scheme val="minor"/>
    </font>
    <font>
      <b/>
      <sz val="12"/>
      <name val="Calibri"/>
      <family val="2"/>
      <scheme val="minor"/>
    </font>
    <font>
      <b/>
      <sz val="10"/>
      <color theme="1"/>
      <name val="Calibri"/>
      <family val="2"/>
      <scheme val="minor"/>
    </font>
    <font>
      <b/>
      <sz val="9"/>
      <color indexed="81"/>
      <name val="Tahoma"/>
      <family val="2"/>
    </font>
    <font>
      <sz val="9"/>
      <color indexed="81"/>
      <name val="Tahoma"/>
      <family val="2"/>
    </font>
    <font>
      <sz val="12"/>
      <color theme="1"/>
      <name val="Century Gothic"/>
      <family val="2"/>
    </font>
    <font>
      <b/>
      <sz val="12"/>
      <color theme="1"/>
      <name val="Century Gothic"/>
      <family val="2"/>
    </font>
  </fonts>
  <fills count="9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56"/>
        <bgColor indexed="64"/>
      </patternFill>
    </fill>
    <fill>
      <patternFill patternType="solid">
        <fgColor indexed="60"/>
        <bgColor indexed="64"/>
      </patternFill>
    </fill>
    <fill>
      <patternFill patternType="solid">
        <fgColor indexed="63"/>
        <bgColor indexed="64"/>
      </patternFill>
    </fill>
    <fill>
      <patternFill patternType="solid">
        <fgColor indexed="6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patternFill>
    </fill>
    <fill>
      <patternFill patternType="solid">
        <fgColor indexed="43"/>
        <bgColor indexed="26"/>
      </patternFill>
    </fill>
    <fill>
      <patternFill patternType="solid">
        <fgColor indexed="26"/>
      </patternFill>
    </fill>
    <fill>
      <patternFill patternType="solid">
        <fgColor indexed="26"/>
        <bgColor indexed="9"/>
      </patternFill>
    </fill>
    <fill>
      <patternFill patternType="solid">
        <fgColor rgb="FFFFFFFF"/>
        <bgColor indexed="64"/>
      </patternFill>
    </fill>
    <fill>
      <patternFill patternType="solid">
        <fgColor theme="1" tint="4.9989318521683403E-2"/>
        <bgColor indexed="64"/>
      </patternFill>
    </fill>
    <fill>
      <patternFill patternType="solid">
        <fgColor theme="1"/>
        <bgColor indexed="64"/>
      </patternFill>
    </fill>
    <fill>
      <patternFill patternType="solid">
        <fgColor rgb="FFFFFFFF"/>
      </patternFill>
    </fill>
    <fill>
      <patternFill patternType="solid">
        <fgColor theme="3" tint="-0.249977111117893"/>
        <bgColor indexed="64"/>
      </patternFill>
    </fill>
    <fill>
      <patternFill patternType="solid">
        <fgColor theme="3" tint="-0.2499465926084170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s>
  <borders count="76">
    <border>
      <left/>
      <right/>
      <top/>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double">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double">
        <color indexed="64"/>
      </bottom>
      <diagonal/>
    </border>
    <border>
      <left/>
      <right/>
      <top style="double">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right style="thin">
        <color theme="0"/>
      </right>
      <top style="thin">
        <color theme="0"/>
      </top>
      <bottom style="thin">
        <color theme="0"/>
      </bottom>
      <diagonal/>
    </border>
    <border>
      <left/>
      <right/>
      <top style="thin">
        <color rgb="FFFFFFFF"/>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medium">
        <color rgb="FFE7E7E7"/>
      </right>
      <top/>
      <bottom/>
      <diagonal/>
    </border>
    <border>
      <left/>
      <right/>
      <top/>
      <bottom style="medium">
        <color rgb="FFE7E7E7"/>
      </bottom>
      <diagonal/>
    </border>
  </borders>
  <cellStyleXfs count="43792">
    <xf numFmtId="0" fontId="0" fillId="0" borderId="0"/>
    <xf numFmtId="173" fontId="21" fillId="0" borderId="0">
      <alignment vertical="top"/>
    </xf>
    <xf numFmtId="177" fontId="25" fillId="0" borderId="0">
      <protection locked="0"/>
    </xf>
    <xf numFmtId="173" fontId="25" fillId="0" borderId="0">
      <protection locked="0"/>
    </xf>
    <xf numFmtId="173" fontId="38" fillId="0" borderId="0">
      <alignment vertical="top"/>
    </xf>
    <xf numFmtId="173" fontId="21" fillId="0" borderId="0" applyFont="0" applyFill="0" applyBorder="0" applyAlignment="0" applyProtection="0"/>
    <xf numFmtId="173" fontId="25" fillId="0" borderId="0">
      <protection locked="0"/>
    </xf>
    <xf numFmtId="173" fontId="25" fillId="0" borderId="0">
      <protection locked="0"/>
    </xf>
    <xf numFmtId="173" fontId="25" fillId="0" borderId="0">
      <protection locked="0"/>
    </xf>
    <xf numFmtId="173" fontId="25" fillId="0" borderId="0">
      <protection locked="0"/>
    </xf>
    <xf numFmtId="173" fontId="25" fillId="0" borderId="0">
      <protection locked="0"/>
    </xf>
    <xf numFmtId="173" fontId="25" fillId="0" borderId="0">
      <protection locked="0"/>
    </xf>
    <xf numFmtId="173" fontId="25" fillId="0" borderId="0">
      <protection locked="0"/>
    </xf>
    <xf numFmtId="14" fontId="26" fillId="0" borderId="1" applyNumberFormat="0">
      <alignment horizontal="center" vertical="center"/>
    </xf>
    <xf numFmtId="178" fontId="25" fillId="0" borderId="0">
      <protection locked="0"/>
    </xf>
    <xf numFmtId="173" fontId="24" fillId="0" borderId="0" applyNumberFormat="0" applyFill="0" applyBorder="0" applyAlignment="0" applyProtection="0">
      <alignment vertical="top"/>
      <protection locked="0"/>
    </xf>
    <xf numFmtId="38" fontId="27" fillId="2" borderId="0" applyNumberFormat="0" applyBorder="0" applyAlignment="0" applyProtection="0"/>
    <xf numFmtId="173" fontId="28" fillId="0" borderId="2" applyNumberFormat="0" applyAlignment="0" applyProtection="0">
      <alignment horizontal="left" vertical="center"/>
    </xf>
    <xf numFmtId="173" fontId="28" fillId="0" borderId="3">
      <alignment horizontal="left" vertical="center"/>
    </xf>
    <xf numFmtId="173" fontId="29" fillId="0" borderId="0">
      <protection locked="0"/>
    </xf>
    <xf numFmtId="173" fontId="29" fillId="0" borderId="0">
      <protection locked="0"/>
    </xf>
    <xf numFmtId="173" fontId="23" fillId="0" borderId="0" applyNumberFormat="0" applyFill="0" applyBorder="0" applyAlignment="0" applyProtection="0">
      <alignment vertical="top"/>
      <protection locked="0"/>
    </xf>
    <xf numFmtId="10" fontId="27" fillId="3" borderId="4" applyNumberFormat="0" applyBorder="0" applyAlignment="0" applyProtection="0"/>
    <xf numFmtId="173" fontId="26" fillId="0" borderId="1">
      <alignment horizontal="center" vertical="center"/>
    </xf>
    <xf numFmtId="167" fontId="21" fillId="0" borderId="0" applyFont="0" applyFill="0" applyBorder="0" applyAlignment="0" applyProtection="0"/>
    <xf numFmtId="43" fontId="39" fillId="0" borderId="0" applyFont="0" applyFill="0" applyBorder="0" applyAlignment="0" applyProtection="0"/>
    <xf numFmtId="164"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21" fillId="0" borderId="0" applyFont="0" applyFill="0" applyBorder="0" applyAlignment="0" applyProtection="0"/>
    <xf numFmtId="176" fontId="26" fillId="0" borderId="1">
      <alignment horizontal="center" vertical="center"/>
    </xf>
    <xf numFmtId="166" fontId="21" fillId="0" borderId="0" applyFont="0" applyFill="0" applyBorder="0" applyAlignment="0" applyProtection="0"/>
    <xf numFmtId="42" fontId="21" fillId="0" borderId="0" applyFont="0" applyFill="0" applyBorder="0" applyAlignment="0" applyProtection="0"/>
    <xf numFmtId="44" fontId="21" fillId="0" borderId="0" applyFont="0" applyFill="0" applyBorder="0" applyAlignment="0" applyProtection="0"/>
    <xf numFmtId="37" fontId="30" fillId="0" borderId="0"/>
    <xf numFmtId="173" fontId="21" fillId="0" borderId="0"/>
    <xf numFmtId="173" fontId="21" fillId="0" borderId="0"/>
    <xf numFmtId="173" fontId="21" fillId="0" borderId="0">
      <alignment vertical="top"/>
    </xf>
    <xf numFmtId="173" fontId="21" fillId="0" borderId="0"/>
    <xf numFmtId="173" fontId="21" fillId="0" borderId="0"/>
    <xf numFmtId="173" fontId="21" fillId="0" borderId="0"/>
    <xf numFmtId="173" fontId="21" fillId="0" borderId="0"/>
    <xf numFmtId="173" fontId="21" fillId="0" borderId="0">
      <alignment vertical="top"/>
    </xf>
    <xf numFmtId="176" fontId="26" fillId="0" borderId="1">
      <alignment horizontal="center" vertical="center"/>
    </xf>
    <xf numFmtId="179" fontId="25" fillId="0" borderId="0">
      <protection locked="0"/>
    </xf>
    <xf numFmtId="10" fontId="21" fillId="0" borderId="0" applyFont="0" applyFill="0" applyBorder="0" applyAlignment="0" applyProtection="0"/>
    <xf numFmtId="38" fontId="21" fillId="0" borderId="0"/>
    <xf numFmtId="173" fontId="31" fillId="4" borderId="0" applyNumberFormat="0" applyBorder="0" applyProtection="0">
      <alignment horizontal="center"/>
    </xf>
    <xf numFmtId="173" fontId="32" fillId="5" borderId="0" applyNumberFormat="0" applyBorder="0" applyProtection="0">
      <alignment horizontal="left"/>
    </xf>
    <xf numFmtId="173" fontId="32" fillId="6" borderId="0" applyNumberFormat="0" applyBorder="0" applyProtection="0">
      <alignment horizontal="left"/>
    </xf>
    <xf numFmtId="173" fontId="32" fillId="5" borderId="0" applyNumberFormat="0" applyBorder="0" applyProtection="0">
      <alignment horizontal="right"/>
    </xf>
    <xf numFmtId="173" fontId="32" fillId="6" borderId="0" applyNumberFormat="0" applyBorder="0" applyProtection="0">
      <alignment horizontal="right"/>
    </xf>
    <xf numFmtId="173" fontId="33" fillId="7" borderId="0" applyNumberFormat="0" applyBorder="0" applyProtection="0">
      <alignment horizontal="left"/>
    </xf>
    <xf numFmtId="180" fontId="34" fillId="6" borderId="0" applyBorder="0" applyProtection="0">
      <alignment horizontal="right"/>
    </xf>
    <xf numFmtId="173" fontId="35" fillId="7" borderId="0" applyNumberFormat="0" applyBorder="0" applyProtection="0">
      <alignment horizontal="center" vertical="center"/>
    </xf>
    <xf numFmtId="173" fontId="36" fillId="7" borderId="0" applyNumberFormat="0" applyBorder="0" applyProtection="0">
      <alignment horizontal="center" vertical="center"/>
    </xf>
    <xf numFmtId="173" fontId="33" fillId="7" borderId="0" applyNumberFormat="0" applyBorder="0" applyProtection="0">
      <alignment horizontal="left" vertical="center"/>
    </xf>
    <xf numFmtId="180" fontId="32" fillId="5" borderId="0" applyBorder="0" applyProtection="0">
      <alignment horizontal="right"/>
    </xf>
    <xf numFmtId="180" fontId="32" fillId="6" borderId="0" applyBorder="0" applyProtection="0">
      <alignment horizontal="right"/>
    </xf>
    <xf numFmtId="180" fontId="33" fillId="7" borderId="0" applyBorder="0" applyProtection="0">
      <alignment horizontal="right"/>
    </xf>
    <xf numFmtId="173" fontId="25" fillId="0" borderId="5">
      <protection locked="0"/>
    </xf>
    <xf numFmtId="9" fontId="21" fillId="0" borderId="0" applyFont="0" applyFill="0" applyBorder="0" applyAlignment="0" applyProtection="0"/>
    <xf numFmtId="43" fontId="21" fillId="0" borderId="0" applyFont="0" applyFill="0" applyBorder="0" applyAlignment="0" applyProtection="0"/>
    <xf numFmtId="173" fontId="21" fillId="0" borderId="0">
      <alignment vertical="top"/>
    </xf>
    <xf numFmtId="172" fontId="21" fillId="0" borderId="0" applyFont="0" applyFill="0" applyBorder="0" applyAlignment="0" applyProtection="0"/>
    <xf numFmtId="173" fontId="22" fillId="0" borderId="0"/>
    <xf numFmtId="43" fontId="21" fillId="0" borderId="0" applyFont="0" applyFill="0" applyBorder="0" applyAlignment="0" applyProtection="0"/>
    <xf numFmtId="173" fontId="37" fillId="0" borderId="0"/>
    <xf numFmtId="0" fontId="39" fillId="0" borderId="0">
      <alignment vertical="top"/>
    </xf>
    <xf numFmtId="43" fontId="43" fillId="0" borderId="0" applyFont="0" applyFill="0" applyBorder="0" applyAlignment="0" applyProtection="0"/>
    <xf numFmtId="0" fontId="21" fillId="0" borderId="0">
      <alignment vertical="top"/>
    </xf>
    <xf numFmtId="0" fontId="21" fillId="0" borderId="0">
      <alignment vertical="top"/>
    </xf>
    <xf numFmtId="0" fontId="50" fillId="0" borderId="0" applyNumberFormat="0" applyFill="0" applyBorder="0" applyAlignment="0" applyProtection="0">
      <alignment vertical="top"/>
      <protection locked="0"/>
    </xf>
    <xf numFmtId="0" fontId="21" fillId="0" borderId="0"/>
    <xf numFmtId="0" fontId="21" fillId="0" borderId="0" applyFont="0" applyFill="0" applyBorder="0" applyAlignment="0" applyProtection="0"/>
    <xf numFmtId="0" fontId="20"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9"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21" fillId="0" borderId="0"/>
    <xf numFmtId="0" fontId="18" fillId="0" borderId="0"/>
    <xf numFmtId="0" fontId="21" fillId="0" borderId="0"/>
    <xf numFmtId="0" fontId="18" fillId="0" borderId="0"/>
    <xf numFmtId="0" fontId="21" fillId="0" borderId="0"/>
    <xf numFmtId="0" fontId="21" fillId="0" borderId="0"/>
    <xf numFmtId="0" fontId="21" fillId="0" borderId="0"/>
    <xf numFmtId="0" fontId="21"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18" fillId="0" borderId="0"/>
    <xf numFmtId="0" fontId="21" fillId="0" borderId="0"/>
    <xf numFmtId="0" fontId="20" fillId="0" borderId="0"/>
    <xf numFmtId="0" fontId="17" fillId="0" borderId="0"/>
    <xf numFmtId="0" fontId="20" fillId="0" borderId="0"/>
    <xf numFmtId="0" fontId="17" fillId="0" borderId="0"/>
    <xf numFmtId="0" fontId="16" fillId="0" borderId="0"/>
    <xf numFmtId="0" fontId="17" fillId="0" borderId="0"/>
    <xf numFmtId="0" fontId="20" fillId="0" borderId="0"/>
    <xf numFmtId="0" fontId="21" fillId="0" borderId="0" applyFont="0" applyFill="0" applyBorder="0" applyAlignment="0" applyProtection="0"/>
    <xf numFmtId="9" fontId="21" fillId="0" borderId="0" applyFont="0" applyFill="0" applyBorder="0" applyAlignment="0" applyProtection="0"/>
    <xf numFmtId="0" fontId="21" fillId="0" borderId="0"/>
    <xf numFmtId="43" fontId="21" fillId="0" borderId="0" applyFont="0" applyFill="0" applyBorder="0" applyAlignment="0" applyProtection="0"/>
    <xf numFmtId="0" fontId="73" fillId="0" borderId="0" applyNumberFormat="0" applyFill="0" applyBorder="0" applyAlignment="0" applyProtection="0">
      <alignment vertical="top"/>
      <protection locked="0"/>
    </xf>
    <xf numFmtId="177" fontId="21" fillId="0" borderId="0" applyFont="0" applyFill="0" applyBorder="0" applyAlignment="0" applyProtection="0"/>
    <xf numFmtId="189" fontId="21" fillId="0" borderId="0" applyFont="0" applyFill="0" applyBorder="0" applyAlignment="0" applyProtection="0"/>
    <xf numFmtId="192" fontId="21" fillId="0" borderId="0" applyFont="0" applyFill="0" applyBorder="0" applyAlignment="0" applyProtection="0"/>
    <xf numFmtId="0" fontId="74" fillId="9" borderId="0" applyNumberFormat="0" applyBorder="0" applyAlignment="0" applyProtection="0"/>
    <xf numFmtId="3" fontId="21" fillId="0" borderId="0" applyFont="0" applyFill="0" applyBorder="0" applyAlignment="0" applyProtection="0"/>
    <xf numFmtId="169" fontId="21" fillId="0" borderId="0" applyFont="0" applyFill="0" applyBorder="0" applyAlignment="0" applyProtection="0"/>
    <xf numFmtId="0" fontId="25" fillId="0" borderId="0">
      <protection locked="0"/>
    </xf>
    <xf numFmtId="0" fontId="75" fillId="0" borderId="0" applyNumberFormat="0" applyFill="0" applyBorder="0" applyAlignment="0" applyProtection="0"/>
    <xf numFmtId="0" fontId="28" fillId="0" borderId="0" applyNumberFormat="0" applyFill="0" applyBorder="0" applyAlignment="0" applyProtection="0"/>
    <xf numFmtId="0" fontId="38" fillId="0" borderId="0">
      <alignment vertical="top"/>
    </xf>
    <xf numFmtId="190" fontId="21" fillId="0" borderId="0" applyFont="0" applyFill="0" applyBorder="0" applyAlignment="0" applyProtection="0"/>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1" fillId="0" borderId="0" applyFont="0" applyFill="0" applyBorder="0" applyAlignment="0" applyProtection="0"/>
    <xf numFmtId="191" fontId="21" fillId="0" borderId="0" applyFont="0" applyFill="0" applyBorder="0" applyAlignment="0" applyProtection="0"/>
    <xf numFmtId="0" fontId="24" fillId="0" borderId="0" applyNumberFormat="0" applyFill="0" applyBorder="0" applyAlignment="0" applyProtection="0">
      <alignment vertical="top"/>
      <protection locked="0"/>
    </xf>
    <xf numFmtId="0" fontId="28" fillId="0" borderId="2" applyNumberFormat="0" applyAlignment="0" applyProtection="0">
      <alignment horizontal="left" vertical="center"/>
    </xf>
    <xf numFmtId="0" fontId="28" fillId="0" borderId="3">
      <alignment horizontal="left" vertical="center"/>
    </xf>
    <xf numFmtId="0" fontId="75" fillId="0" borderId="0" applyNumberFormat="0" applyFont="0" applyFill="0" applyAlignment="0" applyProtection="0"/>
    <xf numFmtId="0" fontId="28" fillId="0" borderId="0" applyNumberFormat="0" applyFont="0" applyFill="0" applyAlignment="0" applyProtection="0"/>
    <xf numFmtId="0" fontId="29" fillId="0" borderId="0">
      <protection locked="0"/>
    </xf>
    <xf numFmtId="0" fontId="29" fillId="0" borderId="0">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6" fillId="0" borderId="1">
      <alignment horizontal="center" vertical="center"/>
    </xf>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48" fillId="0" borderId="0" applyFont="0" applyFill="0" applyBorder="0" applyAlignment="0" applyProtection="0"/>
    <xf numFmtId="43" fontId="43" fillId="0" borderId="0" applyFont="0" applyFill="0" applyBorder="0" applyAlignment="0" applyProtection="0"/>
    <xf numFmtId="187" fontId="21" fillId="0" borderId="0" applyFont="0" applyFill="0" applyBorder="0" applyAlignment="0" applyProtection="0"/>
    <xf numFmtId="43" fontId="76"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7"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8" fontId="21" fillId="0" borderId="0" applyFont="0" applyFill="0" applyBorder="0" applyAlignment="0" applyProtection="0"/>
    <xf numFmtId="0" fontId="21" fillId="0" borderId="0" applyFont="0" applyFill="0" applyBorder="0" applyAlignment="0" applyProtection="0"/>
    <xf numFmtId="171"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93" fontId="21" fillId="0" borderId="0" applyFont="0" applyFill="0" applyBorder="0" applyAlignment="0" applyProtection="0"/>
    <xf numFmtId="0" fontId="21" fillId="0" borderId="0"/>
    <xf numFmtId="0" fontId="21" fillId="0" borderId="0"/>
    <xf numFmtId="0" fontId="43" fillId="0" borderId="0"/>
    <xf numFmtId="0" fontId="77" fillId="0" borderId="0"/>
    <xf numFmtId="0" fontId="77" fillId="0" borderId="0"/>
    <xf numFmtId="0" fontId="16" fillId="0" borderId="0"/>
    <xf numFmtId="0" fontId="21" fillId="0" borderId="0"/>
    <xf numFmtId="9" fontId="48" fillId="0" borderId="0" applyFont="0" applyFill="0" applyBorder="0" applyAlignment="0" applyProtection="0"/>
    <xf numFmtId="194" fontId="21" fillId="0" borderId="0" applyFont="0" applyFill="0" applyBorder="0" applyAlignment="0" applyProtection="0"/>
    <xf numFmtId="0" fontId="31" fillId="4" borderId="0" applyNumberFormat="0" applyBorder="0" applyProtection="0">
      <alignment horizontal="center"/>
    </xf>
    <xf numFmtId="0" fontId="32" fillId="5" borderId="0" applyNumberFormat="0" applyBorder="0" applyProtection="0">
      <alignment horizontal="left"/>
    </xf>
    <xf numFmtId="0" fontId="32" fillId="6" borderId="0" applyNumberFormat="0" applyBorder="0" applyProtection="0">
      <alignment horizontal="left"/>
    </xf>
    <xf numFmtId="0" fontId="32" fillId="5" borderId="0" applyNumberFormat="0" applyBorder="0" applyProtection="0">
      <alignment horizontal="right"/>
    </xf>
    <xf numFmtId="0" fontId="32" fillId="6" borderId="0" applyNumberFormat="0" applyBorder="0" applyProtection="0">
      <alignment horizontal="right"/>
    </xf>
    <xf numFmtId="0" fontId="33" fillId="7" borderId="0" applyNumberFormat="0" applyBorder="0" applyProtection="0">
      <alignment horizontal="left"/>
    </xf>
    <xf numFmtId="0" fontId="35" fillId="7" borderId="0" applyNumberFormat="0" applyBorder="0" applyProtection="0">
      <alignment horizontal="center" vertical="center"/>
    </xf>
    <xf numFmtId="0" fontId="36" fillId="7" borderId="0" applyNumberFormat="0" applyBorder="0" applyProtection="0">
      <alignment horizontal="center" vertical="center"/>
    </xf>
    <xf numFmtId="0" fontId="33" fillId="7" borderId="0" applyNumberFormat="0" applyBorder="0" applyProtection="0">
      <alignment horizontal="left" vertical="center"/>
    </xf>
    <xf numFmtId="0" fontId="16" fillId="0" borderId="0"/>
    <xf numFmtId="172" fontId="21" fillId="0" borderId="0" applyFont="0" applyFill="0" applyBorder="0" applyAlignment="0" applyProtection="0"/>
    <xf numFmtId="0" fontId="78" fillId="40" borderId="0" applyNumberFormat="0" applyBorder="0" applyAlignment="0" applyProtection="0"/>
    <xf numFmtId="0" fontId="78" fillId="41" borderId="0" applyNumberFormat="0" applyBorder="0" applyAlignment="0" applyProtection="0"/>
    <xf numFmtId="0" fontId="78" fillId="42" borderId="0" applyNumberFormat="0" applyBorder="0" applyAlignment="0" applyProtection="0"/>
    <xf numFmtId="0" fontId="78" fillId="43" borderId="0" applyNumberFormat="0" applyBorder="0" applyAlignment="0" applyProtection="0"/>
    <xf numFmtId="0" fontId="78" fillId="44" borderId="0" applyNumberFormat="0" applyBorder="0" applyAlignment="0" applyProtection="0"/>
    <xf numFmtId="0" fontId="78" fillId="45"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17" fillId="17"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17" fillId="17"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7" fillId="2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7" fillId="2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17" fillId="25"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17" fillId="25"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29"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29"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17" fillId="33"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17" fillId="33"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50"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17" fillId="37"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17" fillId="37"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51"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78" fillId="52" borderId="0" applyNumberFormat="0" applyBorder="0" applyAlignment="0" applyProtection="0"/>
    <xf numFmtId="0" fontId="78" fillId="53" borderId="0" applyNumberFormat="0" applyBorder="0" applyAlignment="0" applyProtection="0"/>
    <xf numFmtId="0" fontId="78" fillId="54" borderId="0" applyNumberFormat="0" applyBorder="0" applyAlignment="0" applyProtection="0"/>
    <xf numFmtId="0" fontId="78" fillId="43" borderId="0" applyNumberFormat="0" applyBorder="0" applyAlignment="0" applyProtection="0"/>
    <xf numFmtId="0" fontId="78" fillId="52" borderId="0" applyNumberFormat="0" applyBorder="0" applyAlignment="0" applyProtection="0"/>
    <xf numFmtId="0" fontId="78" fillId="5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17" fillId="18"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17" fillId="18"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6"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17" fillId="22"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17" fillId="22"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7"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17" fillId="26"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17" fillId="26"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30"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30"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9"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17" fillId="34"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17" fillId="34"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6"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17" fillId="38"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17" fillId="38"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9"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79" fillId="60" borderId="0" applyNumberFormat="0" applyBorder="0" applyAlignment="0" applyProtection="0"/>
    <xf numFmtId="0" fontId="79" fillId="53" borderId="0" applyNumberFormat="0" applyBorder="0" applyAlignment="0" applyProtection="0"/>
    <xf numFmtId="0" fontId="79" fillId="54"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63"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72" fillId="19"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72" fillId="19"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4"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19"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72" fillId="2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72" fillId="2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7"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3"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72" fillId="27"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72" fillId="27"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8"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27"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72" fillId="3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72" fillId="3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5"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72" fillId="35"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72" fillId="35"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6"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72" fillId="39"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72" fillId="39"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7"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2" fillId="39" borderId="0" applyNumberFormat="0" applyBorder="0" applyAlignment="0" applyProtection="0"/>
    <xf numFmtId="0" fontId="79" fillId="68" borderId="0" applyNumberFormat="0" applyBorder="0" applyAlignment="0" applyProtection="0"/>
    <xf numFmtId="0" fontId="79" fillId="69" borderId="0" applyNumberFormat="0" applyBorder="0" applyAlignment="0" applyProtection="0"/>
    <xf numFmtId="0" fontId="79" fillId="70"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71" borderId="0" applyNumberFormat="0" applyBorder="0" applyAlignment="0" applyProtection="0"/>
    <xf numFmtId="0" fontId="81" fillId="41"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62" fillId="9"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8"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62" fillId="9" borderId="0" applyNumberFormat="0" applyBorder="0" applyAlignment="0" applyProtection="0"/>
    <xf numFmtId="0" fontId="83" fillId="72" borderId="37"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67" fillId="13" borderId="31"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67" fillId="13" borderId="31"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3" borderId="37"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84" fillId="72" borderId="37" applyNumberFormat="0" applyAlignment="0" applyProtection="0"/>
    <xf numFmtId="0" fontId="84" fillId="72" borderId="37"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7" fillId="13" borderId="31"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69" fillId="14" borderId="34"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69" fillId="14" borderId="34"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5" borderId="38"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85" fillId="74" borderId="38" applyNumberFormat="0" applyAlignment="0" applyProtection="0"/>
    <xf numFmtId="0" fontId="85" fillId="74" borderId="38"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9" fillId="14" borderId="34" applyNumberFormat="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68" fillId="0" borderId="33"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68" fillId="0" borderId="33"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87" fillId="74" borderId="38" applyNumberFormat="0" applyAlignment="0" applyProtection="0"/>
    <xf numFmtId="43" fontId="21" fillId="0" borderId="0" applyFont="0" applyFill="0" applyBorder="0" applyAlignment="0" applyProtection="0"/>
    <xf numFmtId="43" fontId="21" fillId="0" borderId="0" applyFont="0" applyFill="0" applyBorder="0" applyAlignment="0" applyProtection="0"/>
    <xf numFmtId="0" fontId="78" fillId="0" borderId="0" applyNumberFormat="0" applyFon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72" fillId="16"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72" fillId="16"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7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72" fillId="20"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72" fillId="20"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77"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0"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72" fillId="24"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72" fillId="24"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8"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4"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72" fillId="28"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72" fillId="28"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5"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28"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72" fillId="3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72" fillId="3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6"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72" fillId="36"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72" fillId="36"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9"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72" fillId="36" borderId="0" applyNumberFormat="0" applyBorder="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65" fillId="12" borderId="31"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65" fillId="12" borderId="31"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51" borderId="37"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89" fillId="45" borderId="37" applyNumberFormat="0" applyAlignment="0" applyProtection="0"/>
    <xf numFmtId="0" fontId="89" fillId="45" borderId="37"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65" fillId="12" borderId="31" applyNumberFormat="0" applyAlignment="0" applyProtection="0"/>
    <xf numFmtId="0" fontId="38" fillId="0" borderId="0">
      <alignment vertical="top"/>
    </xf>
    <xf numFmtId="0" fontId="38" fillId="0" borderId="0">
      <alignment vertical="top"/>
    </xf>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96"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97" fontId="21" fillId="0" borderId="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0" fontId="90" fillId="0" borderId="0" applyFill="0" applyBorder="0" applyAlignment="0" applyProtection="0"/>
    <xf numFmtId="0" fontId="91" fillId="0" borderId="0" applyNumberFormat="0" applyFill="0" applyBorder="0" applyAlignment="0" applyProtection="0"/>
    <xf numFmtId="0" fontId="92" fillId="42" borderId="0" applyNumberFormat="0" applyBorder="0" applyAlignment="0" applyProtection="0"/>
    <xf numFmtId="0" fontId="93" fillId="0" borderId="40" applyNumberFormat="0" applyFill="0" applyAlignment="0" applyProtection="0"/>
    <xf numFmtId="0" fontId="93" fillId="0" borderId="0" applyNumberFormat="0" applyFill="0" applyBorder="0" applyAlignment="0" applyProtection="0"/>
    <xf numFmtId="0" fontId="23" fillId="0" borderId="0" applyNumberFormat="0" applyFill="0" applyBorder="0" applyAlignment="0" applyProtection="0">
      <alignment vertical="top"/>
      <protection locked="0"/>
    </xf>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63" fillId="10"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63" fillId="10"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7"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63" fillId="10" borderId="0" applyNumberFormat="0" applyBorder="0" applyAlignment="0" applyProtection="0"/>
    <xf numFmtId="0" fontId="95" fillId="45" borderId="37" applyNumberFormat="0" applyAlignment="0" applyProtection="0"/>
    <xf numFmtId="0" fontId="96" fillId="0" borderId="39" applyNumberFormat="0" applyFill="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90" fontId="2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3" fillId="0" borderId="0" applyFont="0" applyFill="0" applyBorder="0" applyAlignment="0" applyProtection="0"/>
    <xf numFmtId="167" fontId="21" fillId="0" borderId="0" applyFont="0" applyFill="0" applyBorder="0" applyAlignment="0" applyProtection="0"/>
    <xf numFmtId="42" fontId="21" fillId="0" borderId="0" applyFont="0" applyFill="0" applyBorder="0" applyAlignment="0" applyProtection="0"/>
    <xf numFmtId="43" fontId="43" fillId="0" borderId="0" applyFont="0" applyFill="0" applyBorder="0" applyAlignment="0" applyProtection="0"/>
    <xf numFmtId="43" fontId="39"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43" fontId="17" fillId="0" borderId="0" applyFont="0" applyFill="0" applyBorder="0" applyAlignment="0" applyProtection="0"/>
    <xf numFmtId="43" fontId="78" fillId="0" borderId="0" applyFont="0" applyFill="0" applyBorder="0" applyAlignment="0" applyProtection="0"/>
    <xf numFmtId="43" fontId="48"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167" fontId="21" fillId="0" borderId="0" applyFont="0" applyFill="0" applyBorder="0" applyAlignment="0" applyProtection="0"/>
    <xf numFmtId="164" fontId="21" fillId="0" borderId="0" applyFont="0" applyFill="0" applyBorder="0" applyAlignment="0" applyProtection="0"/>
    <xf numFmtId="43" fontId="49"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7" fillId="0" borderId="0" applyFont="0" applyFill="0" applyBorder="0" applyAlignment="0" applyProtection="0"/>
    <xf numFmtId="164"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21" fillId="0" borderId="0" applyFill="0" applyBorder="0" applyAlignment="0" applyProtection="0"/>
    <xf numFmtId="43" fontId="21" fillId="0" borderId="0" applyFill="0" applyBorder="0" applyAlignment="0" applyProtection="0"/>
    <xf numFmtId="43" fontId="21" fillId="0" borderId="0" applyFill="0" applyBorder="0" applyAlignment="0" applyProtection="0"/>
    <xf numFmtId="43" fontId="21" fillId="0" borderId="0" applyFill="0" applyBorder="0" applyAlignment="0" applyProtection="0"/>
    <xf numFmtId="43" fontId="21" fillId="0" borderId="0" applyFill="0" applyBorder="0" applyAlignment="0" applyProtection="0"/>
    <xf numFmtId="177" fontId="21" fillId="0" borderId="0" applyFont="0" applyFill="0" applyBorder="0" applyAlignment="0" applyProtection="0"/>
    <xf numFmtId="43" fontId="97" fillId="0" borderId="0" applyFont="0" applyFill="0" applyBorder="0" applyAlignment="0" applyProtection="0"/>
    <xf numFmtId="43" fontId="43" fillId="0" borderId="0" applyFont="0" applyFill="0" applyBorder="0" applyAlignment="0" applyProtection="0"/>
    <xf numFmtId="190" fontId="21" fillId="0" borderId="0" applyFont="0" applyFill="0" applyBorder="0" applyAlignment="0" applyProtection="0"/>
    <xf numFmtId="190" fontId="2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1" fontId="17" fillId="0" borderId="0" applyFont="0" applyFill="0" applyBorder="0" applyAlignment="0" applyProtection="0"/>
    <xf numFmtId="171" fontId="21" fillId="0" borderId="0" applyFont="0" applyFill="0" applyBorder="0" applyAlignment="0" applyProtection="0"/>
    <xf numFmtId="192"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86" fontId="21" fillId="0" borderId="0" applyFont="0" applyFill="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64" fillId="11"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64" fillId="11"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17" fillId="0" borderId="0"/>
    <xf numFmtId="0" fontId="21" fillId="0" borderId="0"/>
    <xf numFmtId="0" fontId="17" fillId="0" borderId="0"/>
    <xf numFmtId="0" fontId="43" fillId="0" borderId="0"/>
    <xf numFmtId="0" fontId="17" fillId="0" borderId="0"/>
    <xf numFmtId="0" fontId="17" fillId="0" borderId="0"/>
    <xf numFmtId="0" fontId="17" fillId="0" borderId="0"/>
    <xf numFmtId="0" fontId="17" fillId="0" borderId="0"/>
    <xf numFmtId="0" fontId="41" fillId="0" borderId="0"/>
    <xf numFmtId="0" fontId="17" fillId="0" borderId="0"/>
    <xf numFmtId="0" fontId="17" fillId="0" borderId="0"/>
    <xf numFmtId="0" fontId="17" fillId="0" borderId="0"/>
    <xf numFmtId="0" fontId="17" fillId="0" borderId="0"/>
    <xf numFmtId="0" fontId="17" fillId="0" borderId="0"/>
    <xf numFmtId="0" fontId="17" fillId="0" borderId="0"/>
    <xf numFmtId="0" fontId="21" fillId="0" borderId="0">
      <alignment vertical="top"/>
    </xf>
    <xf numFmtId="0" fontId="17" fillId="0" borderId="0"/>
    <xf numFmtId="0" fontId="17" fillId="0" borderId="0"/>
    <xf numFmtId="0" fontId="17" fillId="0" borderId="0"/>
    <xf numFmtId="0" fontId="21" fillId="0" borderId="0">
      <alignment vertical="top"/>
    </xf>
    <xf numFmtId="0" fontId="17" fillId="0" borderId="0"/>
    <xf numFmtId="0" fontId="17" fillId="0" borderId="0"/>
    <xf numFmtId="0" fontId="21" fillId="0" borderId="0"/>
    <xf numFmtId="0" fontId="21" fillId="0" borderId="0"/>
    <xf numFmtId="0" fontId="21" fillId="0" borderId="0"/>
    <xf numFmtId="0" fontId="41" fillId="0" borderId="0"/>
    <xf numFmtId="0" fontId="21" fillId="0" borderId="0"/>
    <xf numFmtId="0" fontId="21" fillId="0" borderId="0">
      <alignment vertical="top"/>
    </xf>
    <xf numFmtId="0" fontId="21" fillId="0" borderId="0"/>
    <xf numFmtId="0" fontId="21" fillId="0" borderId="0"/>
    <xf numFmtId="0" fontId="21" fillId="0" borderId="0"/>
    <xf numFmtId="0" fontId="21" fillId="0" borderId="0"/>
    <xf numFmtId="0" fontId="21" fillId="0" borderId="0">
      <alignment vertical="top"/>
    </xf>
    <xf numFmtId="0" fontId="21" fillId="0" borderId="0"/>
    <xf numFmtId="0" fontId="21" fillId="0" borderId="0"/>
    <xf numFmtId="0" fontId="48" fillId="0" borderId="0"/>
    <xf numFmtId="0" fontId="21" fillId="0" borderId="0"/>
    <xf numFmtId="0" fontId="21" fillId="0" borderId="0"/>
    <xf numFmtId="0" fontId="21" fillId="0" borderId="0"/>
    <xf numFmtId="0" fontId="21" fillId="0" borderId="0"/>
    <xf numFmtId="0" fontId="21" fillId="0" borderId="0"/>
    <xf numFmtId="0" fontId="17" fillId="0" borderId="0"/>
    <xf numFmtId="0" fontId="21" fillId="0" borderId="0"/>
    <xf numFmtId="0" fontId="21" fillId="0" borderId="0"/>
    <xf numFmtId="0" fontId="21" fillId="0" borderId="0"/>
    <xf numFmtId="0" fontId="21" fillId="0" borderId="0"/>
    <xf numFmtId="0" fontId="21" fillId="0" borderId="0">
      <alignment vertical="top"/>
    </xf>
    <xf numFmtId="0" fontId="21" fillId="0" borderId="0"/>
    <xf numFmtId="0" fontId="21" fillId="0" borderId="0">
      <alignment vertical="top"/>
    </xf>
    <xf numFmtId="0" fontId="21" fillId="0" borderId="0">
      <alignment vertical="top"/>
    </xf>
    <xf numFmtId="0" fontId="21" fillId="0" borderId="0"/>
    <xf numFmtId="0" fontId="21" fillId="0" borderId="0"/>
    <xf numFmtId="0" fontId="21" fillId="0" borderId="0">
      <alignment vertical="top"/>
    </xf>
    <xf numFmtId="0" fontId="21" fillId="0" borderId="0"/>
    <xf numFmtId="0" fontId="21" fillId="0" borderId="0"/>
    <xf numFmtId="0" fontId="78" fillId="0" borderId="0"/>
    <xf numFmtId="0" fontId="17" fillId="0" borderId="0"/>
    <xf numFmtId="0" fontId="17" fillId="0" borderId="0"/>
    <xf numFmtId="0" fontId="17" fillId="0" borderId="0"/>
    <xf numFmtId="0" fontId="78" fillId="0" borderId="0"/>
    <xf numFmtId="0" fontId="17" fillId="0" borderId="0"/>
    <xf numFmtId="0" fontId="17" fillId="0" borderId="0"/>
    <xf numFmtId="0" fontId="17" fillId="0" borderId="0"/>
    <xf numFmtId="0" fontId="78" fillId="0" borderId="0"/>
    <xf numFmtId="0" fontId="17" fillId="0" borderId="0"/>
    <xf numFmtId="0" fontId="17" fillId="0" borderId="0"/>
    <xf numFmtId="0" fontId="17" fillId="0" borderId="0"/>
    <xf numFmtId="0" fontId="78" fillId="0" borderId="0"/>
    <xf numFmtId="0" fontId="17" fillId="0" borderId="0"/>
    <xf numFmtId="0" fontId="17" fillId="0" borderId="0"/>
    <xf numFmtId="0" fontId="17" fillId="0" borderId="0"/>
    <xf numFmtId="0" fontId="21" fillId="0" borderId="0"/>
    <xf numFmtId="0" fontId="21" fillId="0" borderId="0"/>
    <xf numFmtId="0" fontId="78" fillId="0" borderId="0"/>
    <xf numFmtId="0" fontId="17" fillId="0" borderId="0"/>
    <xf numFmtId="0" fontId="17" fillId="0" borderId="0"/>
    <xf numFmtId="0" fontId="17" fillId="0" borderId="0"/>
    <xf numFmtId="0" fontId="21" fillId="0" borderId="0"/>
    <xf numFmtId="0" fontId="78" fillId="0" borderId="0"/>
    <xf numFmtId="0" fontId="17" fillId="0" borderId="0"/>
    <xf numFmtId="0" fontId="17" fillId="0" borderId="0"/>
    <xf numFmtId="0" fontId="17" fillId="0" borderId="0"/>
    <xf numFmtId="0" fontId="9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00" fillId="0" borderId="0"/>
    <xf numFmtId="0" fontId="21" fillId="0" borderId="0"/>
    <xf numFmtId="0" fontId="17" fillId="0" borderId="0"/>
    <xf numFmtId="0" fontId="21" fillId="0" borderId="0">
      <alignment vertical="top"/>
    </xf>
    <xf numFmtId="0" fontId="21" fillId="0" borderId="0"/>
    <xf numFmtId="0" fontId="17" fillId="0" borderId="0"/>
    <xf numFmtId="0" fontId="17" fillId="0" borderId="0"/>
    <xf numFmtId="0" fontId="17" fillId="0" borderId="0"/>
    <xf numFmtId="0" fontId="17" fillId="0" borderId="0"/>
    <xf numFmtId="0" fontId="21" fillId="0" borderId="0"/>
    <xf numFmtId="0" fontId="17" fillId="0" borderId="0"/>
    <xf numFmtId="0" fontId="17" fillId="0" borderId="0"/>
    <xf numFmtId="0" fontId="17" fillId="0" borderId="0"/>
    <xf numFmtId="0" fontId="21" fillId="0" borderId="0"/>
    <xf numFmtId="0" fontId="17" fillId="0" borderId="0"/>
    <xf numFmtId="0" fontId="21" fillId="0" borderId="0"/>
    <xf numFmtId="0" fontId="17" fillId="0" borderId="0"/>
    <xf numFmtId="0" fontId="17" fillId="0" borderId="0"/>
    <xf numFmtId="0" fontId="17" fillId="0" borderId="0"/>
    <xf numFmtId="0" fontId="21" fillId="0" borderId="0"/>
    <xf numFmtId="0" fontId="21" fillId="0" borderId="0"/>
    <xf numFmtId="0" fontId="17"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17"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17"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17"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17"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17"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78" fillId="82" borderId="41"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82" borderId="41"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17"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78" fillId="82" borderId="41"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82" borderId="41"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21" fillId="82" borderId="41" applyNumberFormat="0" applyFont="0" applyAlignment="0" applyProtection="0"/>
    <xf numFmtId="0" fontId="21" fillId="83" borderId="41" applyNumberFormat="0" applyAlignment="0" applyProtection="0"/>
    <xf numFmtId="0" fontId="78" fillId="82" borderId="41"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17" fillId="15" borderId="35" applyNumberFormat="0" applyFont="0" applyAlignment="0" applyProtection="0"/>
    <xf numFmtId="0" fontId="17" fillId="15" borderId="35" applyNumberFormat="0" applyFont="0" applyAlignment="0" applyProtection="0"/>
    <xf numFmtId="0" fontId="17" fillId="15" borderId="35" applyNumberFormat="0" applyFont="0" applyAlignment="0" applyProtection="0"/>
    <xf numFmtId="0" fontId="17" fillId="15" borderId="35" applyNumberFormat="0" applyFont="0" applyAlignment="0" applyProtection="0"/>
    <xf numFmtId="0" fontId="17"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78" fillId="15" borderId="35" applyNumberFormat="0" applyFont="0" applyAlignment="0" applyProtection="0"/>
    <xf numFmtId="0" fontId="21" fillId="82" borderId="41" applyNumberFormat="0" applyFont="0" applyAlignment="0" applyProtection="0"/>
    <xf numFmtId="0" fontId="101" fillId="72" borderId="42"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17" fillId="0" borderId="0" applyFont="0" applyFill="0" applyBorder="0" applyAlignment="0" applyProtection="0"/>
    <xf numFmtId="9" fontId="48" fillId="0" borderId="0" applyFont="0" applyFill="0" applyBorder="0" applyAlignment="0" applyProtection="0"/>
    <xf numFmtId="9" fontId="2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1" fillId="0" borderId="0" applyFont="0" applyFill="0" applyBorder="0" applyAlignment="0" applyProtection="0"/>
    <xf numFmtId="9" fontId="41" fillId="0" borderId="0" applyFont="0" applyFill="0" applyBorder="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66" fillId="13" borderId="3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66" fillId="13" borderId="3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2" borderId="42" applyNumberFormat="0" applyAlignment="0" applyProtection="0"/>
    <xf numFmtId="0" fontId="102" fillId="73" borderId="4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102" fillId="72" borderId="42" applyNumberFormat="0" applyAlignment="0" applyProtection="0"/>
    <xf numFmtId="0" fontId="102" fillId="72" borderId="4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66" fillId="13" borderId="32" applyNumberFormat="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0"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0"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71"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71"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105" fillId="0" borderId="0" applyNumberFormat="0" applyFill="0" applyBorder="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59" fillId="0" borderId="28"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59" fillId="0" borderId="28"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106" fillId="0" borderId="43" applyNumberFormat="0" applyFill="0" applyAlignment="0" applyProtection="0"/>
    <xf numFmtId="0" fontId="106" fillId="0" borderId="43"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60" fillId="0" borderId="29"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60" fillId="0" borderId="29"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107" fillId="0" borderId="44" applyNumberFormat="0" applyFill="0" applyAlignment="0" applyProtection="0"/>
    <xf numFmtId="0" fontId="107" fillId="0" borderId="44"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61" fillId="0" borderId="3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61" fillId="0" borderId="3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58"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47" fillId="0" borderId="36"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47" fillId="0" borderId="36"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108" fillId="0" borderId="45" applyNumberFormat="0" applyFill="0" applyAlignment="0" applyProtection="0"/>
    <xf numFmtId="0" fontId="108" fillId="0" borderId="45"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109" fillId="0" borderId="0" applyNumberForma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lignment vertical="top"/>
    </xf>
    <xf numFmtId="178" fontId="21" fillId="0" borderId="0" applyFont="0" applyFill="0" applyBorder="0" applyAlignment="0" applyProtection="0"/>
    <xf numFmtId="0" fontId="21" fillId="0" borderId="0"/>
    <xf numFmtId="0" fontId="21" fillId="0" borderId="0"/>
    <xf numFmtId="0" fontId="21" fillId="0" borderId="0">
      <alignment vertical="top"/>
    </xf>
    <xf numFmtId="0" fontId="21" fillId="0" borderId="0"/>
    <xf numFmtId="43" fontId="20" fillId="0" borderId="0" applyFont="0" applyFill="0" applyBorder="0" applyAlignment="0" applyProtection="0"/>
    <xf numFmtId="0" fontId="20" fillId="0" borderId="0"/>
    <xf numFmtId="9" fontId="20" fillId="0" borderId="0" applyFont="0" applyFill="0" applyBorder="0" applyAlignment="0" applyProtection="0"/>
    <xf numFmtId="43" fontId="20" fillId="0" borderId="0" applyFont="0" applyFill="0" applyBorder="0" applyAlignment="0" applyProtection="0"/>
    <xf numFmtId="184" fontId="1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17" fillId="0" borderId="0" applyFont="0" applyFill="0" applyBorder="0" applyAlignment="0" applyProtection="0"/>
    <xf numFmtId="9" fontId="21" fillId="0" borderId="0" applyFont="0" applyFill="0" applyBorder="0" applyAlignment="0" applyProtection="0"/>
    <xf numFmtId="0" fontId="43" fillId="0" borderId="0">
      <alignment vertical="top"/>
    </xf>
    <xf numFmtId="43" fontId="21" fillId="0" borderId="0" applyFill="0" applyBorder="0" applyAlignment="0" applyProtection="0"/>
    <xf numFmtId="0" fontId="20" fillId="0" borderId="0"/>
    <xf numFmtId="198" fontId="48" fillId="0" borderId="0" applyFill="0" applyBorder="0" applyAlignment="0" applyProtection="0"/>
    <xf numFmtId="174" fontId="48" fillId="0" borderId="0" applyFill="0" applyBorder="0" applyAlignment="0" applyProtection="0"/>
    <xf numFmtId="43" fontId="21" fillId="0" borderId="0" applyFont="0" applyFill="0" applyBorder="0" applyAlignment="0" applyProtection="0"/>
    <xf numFmtId="14" fontId="21" fillId="0" borderId="0" applyFont="0" applyFill="0" applyBorder="0" applyAlignment="0" applyProtection="0"/>
    <xf numFmtId="0" fontId="28" fillId="0" borderId="3">
      <alignment horizontal="left" vertical="center"/>
    </xf>
    <xf numFmtId="0" fontId="50" fillId="0" borderId="0" applyNumberFormat="0" applyFill="0" applyBorder="0" applyAlignment="0" applyProtection="0">
      <alignment vertical="top"/>
      <protection locked="0"/>
    </xf>
    <xf numFmtId="0" fontId="23" fillId="0" borderId="0" applyNumberFormat="0" applyFill="0" applyBorder="0" applyAlignment="0" applyProtection="0"/>
    <xf numFmtId="0" fontId="111" fillId="0" borderId="0" applyNumberFormat="0" applyFill="0" applyBorder="0" applyAlignment="0" applyProtection="0">
      <alignment vertical="top"/>
      <protection locked="0"/>
    </xf>
    <xf numFmtId="10" fontId="27" fillId="3" borderId="4" applyNumberFormat="0" applyBorder="0" applyAlignment="0" applyProtection="0"/>
    <xf numFmtId="43" fontId="48" fillId="0" borderId="0" applyFont="0" applyFill="0" applyBorder="0" applyAlignment="0" applyProtection="0"/>
    <xf numFmtId="172" fontId="21" fillId="0" borderId="0" applyFont="0" applyFill="0" applyBorder="0" applyAlignment="0" applyProtection="0"/>
    <xf numFmtId="41" fontId="78" fillId="0" borderId="0" applyFont="0" applyFill="0" applyBorder="0" applyAlignment="0" applyProtection="0"/>
    <xf numFmtId="43" fontId="21" fillId="0" borderId="0" applyFont="0" applyFill="0" applyBorder="0" applyAlignment="0" applyProtection="0"/>
    <xf numFmtId="199" fontId="21" fillId="0" borderId="0" applyFont="0" applyFill="0" applyBorder="0" applyAlignment="0" applyProtection="0"/>
    <xf numFmtId="0" fontId="21" fillId="0" borderId="0" applyFont="0" applyFill="0" applyBorder="0" applyAlignment="0" applyProtection="0"/>
    <xf numFmtId="43" fontId="21" fillId="0" borderId="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1" fillId="0" borderId="0" applyFont="0" applyFill="0" applyBorder="0" applyAlignment="0" applyProtection="0"/>
    <xf numFmtId="171" fontId="48" fillId="0" borderId="0" applyFont="0" applyFill="0" applyBorder="0" applyAlignment="0" applyProtection="0"/>
    <xf numFmtId="171" fontId="42" fillId="0" borderId="0" applyFont="0" applyFill="0" applyBorder="0" applyAlignment="0" applyProtection="0"/>
    <xf numFmtId="199" fontId="21" fillId="0" borderId="0"/>
    <xf numFmtId="0" fontId="21" fillId="0" borderId="0"/>
    <xf numFmtId="0" fontId="21" fillId="0" borderId="0"/>
    <xf numFmtId="0" fontId="21" fillId="0" borderId="0"/>
    <xf numFmtId="0" fontId="21" fillId="0" borderId="0">
      <alignment vertical="top"/>
    </xf>
    <xf numFmtId="0" fontId="110" fillId="0" borderId="0"/>
    <xf numFmtId="0" fontId="17" fillId="0" borderId="0"/>
    <xf numFmtId="0" fontId="38" fillId="0" borderId="0">
      <alignment vertical="top"/>
    </xf>
    <xf numFmtId="0" fontId="38" fillId="0" borderId="0"/>
    <xf numFmtId="0" fontId="43" fillId="0" borderId="0">
      <alignment vertical="top"/>
    </xf>
    <xf numFmtId="0" fontId="99" fillId="0" borderId="0"/>
    <xf numFmtId="9" fontId="21" fillId="0" borderId="0" applyFont="0" applyFill="0" applyBorder="0" applyAlignment="0" applyProtection="0"/>
    <xf numFmtId="9" fontId="43" fillId="0" borderId="0" applyFont="0" applyFill="0" applyBorder="0" applyAlignment="0" applyProtection="0"/>
    <xf numFmtId="9" fontId="110" fillId="0" borderId="0" applyFill="0" applyBorder="0" applyAlignment="0" applyProtection="0"/>
    <xf numFmtId="9" fontId="17" fillId="0" borderId="0" applyFont="0" applyFill="0" applyBorder="0" applyAlignment="0" applyProtection="0"/>
    <xf numFmtId="0" fontId="16" fillId="0" borderId="0"/>
    <xf numFmtId="0" fontId="17" fillId="0" borderId="0"/>
    <xf numFmtId="0" fontId="20" fillId="0" borderId="0"/>
    <xf numFmtId="0" fontId="16" fillId="0" borderId="0"/>
    <xf numFmtId="0" fontId="16" fillId="0" borderId="0"/>
    <xf numFmtId="43"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43" fontId="20" fillId="0" borderId="0" applyFont="0" applyFill="0" applyBorder="0" applyAlignment="0" applyProtection="0"/>
    <xf numFmtId="184" fontId="17" fillId="0" borderId="0" applyFont="0" applyFill="0" applyBorder="0" applyAlignment="0" applyProtection="0"/>
    <xf numFmtId="9" fontId="17" fillId="0" borderId="0" applyFont="0" applyFill="0" applyBorder="0" applyAlignment="0" applyProtection="0"/>
    <xf numFmtId="0" fontId="21" fillId="0" borderId="0"/>
    <xf numFmtId="0" fontId="21" fillId="0" borderId="0"/>
    <xf numFmtId="0" fontId="21" fillId="0" borderId="0"/>
    <xf numFmtId="0" fontId="21" fillId="0" borderId="0"/>
    <xf numFmtId="0" fontId="17" fillId="0" borderId="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0" fontId="17" fillId="0" borderId="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0" fontId="17" fillId="0" borderId="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0" fontId="17" fillId="0" borderId="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184" fontId="17" fillId="0" borderId="0" applyFont="0" applyFill="0" applyBorder="0" applyAlignment="0" applyProtection="0"/>
    <xf numFmtId="0" fontId="16" fillId="0" borderId="0"/>
    <xf numFmtId="0" fontId="16" fillId="0" borderId="0"/>
    <xf numFmtId="0" fontId="16" fillId="0" borderId="0"/>
    <xf numFmtId="0" fontId="16" fillId="0" borderId="0"/>
    <xf numFmtId="9" fontId="21" fillId="0" borderId="0" applyNumberFormat="0" applyFill="0" applyBorder="0" applyAlignment="0" applyProtection="0"/>
    <xf numFmtId="0" fontId="16" fillId="0" borderId="0"/>
    <xf numFmtId="0" fontId="2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6" fillId="0" borderId="0"/>
    <xf numFmtId="0" fontId="16" fillId="0" borderId="0"/>
    <xf numFmtId="184" fontId="17" fillId="0" borderId="0" applyFont="0" applyFill="0" applyBorder="0" applyAlignment="0" applyProtection="0"/>
    <xf numFmtId="9" fontId="17"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184" fontId="17" fillId="0" borderId="0" applyFont="0" applyFill="0" applyBorder="0" applyAlignment="0" applyProtection="0"/>
    <xf numFmtId="0" fontId="21" fillId="0" borderId="0"/>
    <xf numFmtId="0" fontId="21" fillId="0" borderId="0"/>
    <xf numFmtId="0" fontId="17" fillId="0" borderId="0"/>
    <xf numFmtId="184" fontId="17" fillId="0" borderId="0" applyFont="0" applyFill="0" applyBorder="0" applyAlignment="0" applyProtection="0"/>
    <xf numFmtId="0" fontId="16" fillId="0" borderId="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0" fontId="17" fillId="0" borderId="0"/>
    <xf numFmtId="184" fontId="17" fillId="0" borderId="0" applyFont="0" applyFill="0" applyBorder="0" applyAlignment="0" applyProtection="0"/>
    <xf numFmtId="43" fontId="43" fillId="0" borderId="0" applyFont="0" applyFill="0" applyBorder="0" applyAlignment="0" applyProtection="0"/>
    <xf numFmtId="0" fontId="16" fillId="0" borderId="0"/>
    <xf numFmtId="43" fontId="43" fillId="0" borderId="0" applyFont="0" applyFill="0" applyBorder="0" applyAlignment="0" applyProtection="0"/>
    <xf numFmtId="43" fontId="43" fillId="0" borderId="0" applyFont="0" applyFill="0" applyBorder="0" applyAlignment="0" applyProtection="0"/>
    <xf numFmtId="0" fontId="16" fillId="0" borderId="0"/>
    <xf numFmtId="43" fontId="43" fillId="0" borderId="0" applyFont="0" applyFill="0" applyBorder="0" applyAlignment="0" applyProtection="0"/>
    <xf numFmtId="0" fontId="16" fillId="0" borderId="0"/>
    <xf numFmtId="0" fontId="20" fillId="0" borderId="0"/>
    <xf numFmtId="43" fontId="20" fillId="0" borderId="0" applyFont="0" applyFill="0" applyBorder="0" applyAlignment="0" applyProtection="0"/>
    <xf numFmtId="43" fontId="21" fillId="0" borderId="0" applyFont="0" applyFill="0" applyBorder="0" applyAlignment="0" applyProtection="0"/>
    <xf numFmtId="0" fontId="21" fillId="0" borderId="0"/>
    <xf numFmtId="167" fontId="21" fillId="0" borderId="0" applyFont="0" applyFill="0" applyBorder="0" applyAlignment="0" applyProtection="0"/>
    <xf numFmtId="0" fontId="21" fillId="0" borderId="0">
      <alignment vertical="top"/>
    </xf>
    <xf numFmtId="0" fontId="20" fillId="0" borderId="0"/>
    <xf numFmtId="0" fontId="21" fillId="0" borderId="0">
      <alignment vertical="top"/>
    </xf>
    <xf numFmtId="0" fontId="20" fillId="0" borderId="0"/>
    <xf numFmtId="43" fontId="20" fillId="0" borderId="0" applyFont="0" applyFill="0" applyBorder="0" applyAlignment="0" applyProtection="0"/>
    <xf numFmtId="43" fontId="20" fillId="0" borderId="0" applyFont="0" applyFill="0" applyBorder="0" applyAlignment="0" applyProtection="0"/>
    <xf numFmtId="0" fontId="112" fillId="0" borderId="0"/>
    <xf numFmtId="0" fontId="83" fillId="72" borderId="37" applyNumberFormat="0" applyAlignment="0" applyProtection="0"/>
    <xf numFmtId="0" fontId="83" fillId="72" borderId="37" applyNumberFormat="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8" fillId="0" borderId="0" applyNumberFormat="0" applyFill="0" applyBorder="0" applyAlignment="0" applyProtection="0"/>
    <xf numFmtId="14" fontId="26" fillId="0" borderId="1" applyNumberFormat="0">
      <alignment horizontal="center" vertical="center"/>
    </xf>
    <xf numFmtId="14" fontId="26" fillId="0" borderId="1" applyNumberFormat="0">
      <alignment horizontal="center" vertical="center"/>
    </xf>
    <xf numFmtId="0" fontId="28" fillId="0" borderId="0" applyNumberFormat="0" applyFont="0" applyFill="0" applyAlignment="0" applyProtection="0"/>
    <xf numFmtId="10" fontId="27" fillId="3" borderId="4" applyNumberFormat="0" applyBorder="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26" fillId="0" borderId="1">
      <alignment horizontal="center" vertical="center"/>
    </xf>
    <xf numFmtId="200"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21" fillId="0" borderId="0" applyFill="0" applyBorder="0" applyAlignment="0" applyProtection="0"/>
    <xf numFmtId="43" fontId="21" fillId="0" borderId="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39"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43" fontId="17" fillId="0" borderId="0" applyFont="0" applyFill="0" applyBorder="0" applyAlignment="0" applyProtection="0"/>
    <xf numFmtId="176" fontId="26" fillId="0" borderId="1">
      <alignment horizontal="center" vertical="center"/>
    </xf>
    <xf numFmtId="176" fontId="26" fillId="0" borderId="1">
      <alignment horizontal="center" vertical="center"/>
    </xf>
    <xf numFmtId="0" fontId="17" fillId="0" borderId="0"/>
    <xf numFmtId="0" fontId="17" fillId="0" borderId="0"/>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17" fillId="0" borderId="0"/>
    <xf numFmtId="0" fontId="17" fillId="0" borderId="0"/>
    <xf numFmtId="0" fontId="17" fillId="0" borderId="0"/>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17" fillId="0" borderId="0"/>
    <xf numFmtId="0" fontId="17" fillId="0" borderId="0"/>
    <xf numFmtId="0" fontId="17" fillId="0" borderId="0"/>
    <xf numFmtId="0" fontId="17" fillId="0" borderId="0"/>
    <xf numFmtId="0" fontId="17" fillId="0" borderId="0"/>
    <xf numFmtId="0" fontId="15" fillId="0" borderId="0"/>
    <xf numFmtId="0" fontId="21" fillId="0" borderId="0">
      <alignment vertical="top"/>
    </xf>
    <xf numFmtId="0" fontId="21" fillId="0" borderId="0">
      <alignment vertical="top"/>
    </xf>
    <xf numFmtId="0" fontId="21" fillId="0" borderId="0">
      <alignment vertical="top"/>
    </xf>
    <xf numFmtId="0" fontId="21" fillId="0" borderId="0"/>
    <xf numFmtId="0" fontId="78" fillId="0" borderId="0"/>
    <xf numFmtId="0" fontId="21" fillId="0" borderId="0">
      <alignment vertical="top"/>
    </xf>
    <xf numFmtId="0" fontId="78" fillId="0" borderId="0"/>
    <xf numFmtId="0" fontId="21" fillId="82" borderId="41" applyNumberFormat="0" applyFont="0" applyAlignment="0" applyProtection="0"/>
    <xf numFmtId="0" fontId="21" fillId="82" borderId="41" applyNumberFormat="0" applyFont="0" applyAlignment="0" applyProtection="0"/>
    <xf numFmtId="176" fontId="26" fillId="0" borderId="1">
      <alignment horizontal="center" vertical="center"/>
    </xf>
    <xf numFmtId="176" fontId="26" fillId="0" borderId="1">
      <alignment horizontal="center" vertical="center"/>
    </xf>
    <xf numFmtId="0" fontId="101" fillId="72" borderId="42" applyNumberFormat="0" applyAlignment="0" applyProtection="0"/>
    <xf numFmtId="0" fontId="101" fillId="72" borderId="42" applyNumberFormat="0" applyAlignment="0" applyProtection="0"/>
    <xf numFmtId="10" fontId="21" fillId="0" borderId="0" applyFont="0" applyFill="0" applyBorder="0" applyAlignment="0" applyProtection="0"/>
    <xf numFmtId="9" fontId="21"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40" fontId="21" fillId="0" borderId="0"/>
    <xf numFmtId="0" fontId="113" fillId="0" borderId="0" applyNumberFormat="0" applyFill="0" applyBorder="0" applyAlignment="0" applyProtection="0">
      <alignment vertical="top"/>
      <protection locked="0"/>
    </xf>
    <xf numFmtId="9" fontId="112" fillId="0" borderId="0" applyFont="0" applyFill="0" applyBorder="0" applyAlignment="0" applyProtection="0"/>
    <xf numFmtId="9" fontId="39" fillId="0" borderId="0" applyFont="0" applyFill="0" applyBorder="0" applyAlignment="0" applyProtection="0"/>
    <xf numFmtId="0" fontId="114" fillId="0" borderId="0"/>
    <xf numFmtId="0" fontId="14" fillId="0" borderId="0"/>
    <xf numFmtId="0" fontId="14" fillId="0" borderId="0"/>
    <xf numFmtId="0" fontId="14" fillId="0" borderId="0"/>
    <xf numFmtId="173" fontId="13" fillId="0" borderId="0"/>
    <xf numFmtId="0" fontId="13" fillId="0" borderId="0"/>
    <xf numFmtId="0" fontId="13" fillId="0" borderId="0"/>
    <xf numFmtId="43" fontId="13" fillId="0" borderId="0" applyFont="0" applyFill="0" applyBorder="0" applyAlignment="0" applyProtection="0"/>
    <xf numFmtId="0" fontId="13" fillId="0" borderId="0"/>
    <xf numFmtId="0" fontId="13" fillId="0" borderId="0"/>
    <xf numFmtId="184" fontId="13" fillId="0" borderId="0" applyFont="0" applyFill="0" applyBorder="0" applyAlignment="0" applyProtection="0"/>
    <xf numFmtId="0" fontId="13" fillId="0" borderId="0"/>
    <xf numFmtId="43" fontId="20" fillId="0" borderId="0" applyFont="0" applyFill="0" applyBorder="0" applyAlignment="0" applyProtection="0"/>
    <xf numFmtId="0" fontId="21" fillId="0" borderId="0"/>
    <xf numFmtId="0" fontId="13" fillId="0" borderId="0"/>
    <xf numFmtId="0" fontId="21" fillId="0" borderId="0"/>
    <xf numFmtId="0" fontId="48" fillId="0" borderId="0"/>
    <xf numFmtId="0" fontId="21" fillId="0" borderId="0"/>
    <xf numFmtId="0" fontId="20" fillId="0" borderId="0"/>
    <xf numFmtId="0" fontId="21" fillId="0" borderId="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22" fillId="40"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22" fillId="4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22" fillId="42"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22" fillId="43"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22" fillId="44"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22" fillId="45"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21" fillId="0" borderId="0" applyFill="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22" fillId="52"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22" fillId="53"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22" fillId="54"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22" fillId="43"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22" fillId="52"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22" fillId="55"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23" fillId="60" borderId="0" applyNumberFormat="0" applyBorder="0" applyAlignment="0" applyProtection="0"/>
    <xf numFmtId="0" fontId="123" fillId="53" borderId="0" applyNumberFormat="0" applyBorder="0" applyAlignment="0" applyProtection="0"/>
    <xf numFmtId="0" fontId="123" fillId="54" borderId="0" applyNumberFormat="0" applyBorder="0" applyAlignment="0" applyProtection="0"/>
    <xf numFmtId="0" fontId="123" fillId="61" borderId="0" applyNumberFormat="0" applyBorder="0" applyAlignment="0" applyProtection="0"/>
    <xf numFmtId="0" fontId="123" fillId="62" borderId="0" applyNumberFormat="0" applyBorder="0" applyAlignment="0" applyProtection="0"/>
    <xf numFmtId="0" fontId="123" fillId="63" borderId="0" applyNumberFormat="0" applyBorder="0" applyAlignment="0" applyProtection="0"/>
    <xf numFmtId="0" fontId="124" fillId="42" borderId="0" applyNumberFormat="0" applyBorder="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125" fillId="72" borderId="37" applyNumberFormat="0" applyAlignment="0" applyProtection="0"/>
    <xf numFmtId="0" fontId="126" fillId="74" borderId="38" applyNumberFormat="0" applyAlignment="0" applyProtection="0"/>
    <xf numFmtId="0" fontId="127" fillId="0" borderId="39" applyNumberFormat="0" applyFill="0" applyAlignment="0" applyProtection="0"/>
    <xf numFmtId="4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7" fontId="25" fillId="0" borderId="0">
      <protection locked="0"/>
    </xf>
    <xf numFmtId="177" fontId="25" fillId="0" borderId="0">
      <protection locked="0"/>
    </xf>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23" fillId="68" borderId="0" applyNumberFormat="0" applyBorder="0" applyAlignment="0" applyProtection="0"/>
    <xf numFmtId="0" fontId="123" fillId="69" borderId="0" applyNumberFormat="0" applyBorder="0" applyAlignment="0" applyProtection="0"/>
    <xf numFmtId="0" fontId="123" fillId="70" borderId="0" applyNumberFormat="0" applyBorder="0" applyAlignment="0" applyProtection="0"/>
    <xf numFmtId="0" fontId="123" fillId="61" borderId="0" applyNumberFormat="0" applyBorder="0" applyAlignment="0" applyProtection="0"/>
    <xf numFmtId="0" fontId="123" fillId="62" borderId="0" applyNumberFormat="0" applyBorder="0" applyAlignment="0" applyProtection="0"/>
    <xf numFmtId="0" fontId="123" fillId="71" borderId="0" applyNumberFormat="0" applyBorder="0" applyAlignment="0" applyProtection="0"/>
    <xf numFmtId="0" fontId="128" fillId="45" borderId="37" applyNumberFormat="0" applyAlignment="0" applyProtection="0"/>
    <xf numFmtId="0" fontId="40" fillId="0" borderId="0" applyBorder="0"/>
    <xf numFmtId="0" fontId="40" fillId="0" borderId="0" applyBorder="0"/>
    <xf numFmtId="0" fontId="40" fillId="0" borderId="0" applyBorder="0"/>
    <xf numFmtId="0" fontId="40" fillId="0" borderId="0" applyBorder="0"/>
    <xf numFmtId="0" fontId="40" fillId="0" borderId="0" applyBorder="0"/>
    <xf numFmtId="0" fontId="40" fillId="0" borderId="0" applyBorder="0"/>
    <xf numFmtId="0" fontId="40" fillId="0" borderId="0" applyBorder="0"/>
    <xf numFmtId="0" fontId="40" fillId="0" borderId="0" applyBorder="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95" fontId="21" fillId="0" borderId="0" applyFont="0" applyFill="0" applyBorder="0" applyAlignment="0" applyProtection="0"/>
    <xf numFmtId="19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202" fontId="21" fillId="0" borderId="0" applyFont="0" applyFill="0" applyBorder="0" applyAlignment="0" applyProtection="0"/>
    <xf numFmtId="190" fontId="21" fillId="0" borderId="0" applyFont="0" applyFill="0" applyBorder="0" applyAlignment="0" applyProtection="0"/>
    <xf numFmtId="202" fontId="21" fillId="0" borderId="0" applyFont="0" applyFill="0" applyBorder="0" applyAlignment="0" applyProtection="0"/>
    <xf numFmtId="202" fontId="21" fillId="0" borderId="0" applyFont="0" applyFill="0" applyBorder="0" applyAlignment="0" applyProtection="0"/>
    <xf numFmtId="202" fontId="21" fillId="0" borderId="0" applyFont="0" applyFill="0" applyBorder="0" applyAlignment="0" applyProtection="0"/>
    <xf numFmtId="202"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0"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5" fontId="21" fillId="0" borderId="0" applyFont="0" applyFill="0" applyBorder="0" applyAlignment="0" applyProtection="0"/>
    <xf numFmtId="190" fontId="21" fillId="0" borderId="0" applyFont="0" applyFill="0" applyBorder="0" applyAlignment="0" applyProtection="0"/>
    <xf numFmtId="190" fontId="21" fillId="0" borderId="0" applyFont="0" applyFill="0" applyBorder="0" applyAlignment="0" applyProtection="0"/>
    <xf numFmtId="190" fontId="21" fillId="0" borderId="0" applyFont="0" applyFill="0" applyBorder="0" applyAlignment="0" applyProtection="0"/>
    <xf numFmtId="190" fontId="21" fillId="0" borderId="0" applyFont="0" applyFill="0" applyBorder="0" applyAlignment="0" applyProtection="0"/>
    <xf numFmtId="173" fontId="21" fillId="0" borderId="0" applyFont="0" applyFill="0" applyBorder="0" applyAlignment="0" applyProtection="0"/>
    <xf numFmtId="0" fontId="78" fillId="0" borderId="0"/>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4" fontId="26" fillId="0" borderId="1" applyNumberFormat="0">
      <alignment horizontal="center" vertical="center"/>
    </xf>
    <xf numFmtId="14" fontId="26" fillId="0" borderId="1" applyNumberFormat="0">
      <alignment horizontal="center" vertical="center"/>
    </xf>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2" fontId="21" fillId="0" borderId="0" applyFont="0" applyFill="0" applyBorder="0" applyAlignment="0" applyProtection="0"/>
    <xf numFmtId="191" fontId="21" fillId="0" borderId="0" applyFont="0" applyFill="0" applyBorder="0" applyAlignment="0" applyProtection="0"/>
    <xf numFmtId="2" fontId="21" fillId="0" borderId="0" applyFont="0" applyFill="0" applyBorder="0" applyAlignment="0" applyProtection="0"/>
    <xf numFmtId="2" fontId="21" fillId="0" borderId="0" applyFont="0" applyFill="0" applyBorder="0" applyAlignment="0" applyProtection="0"/>
    <xf numFmtId="2"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2" fontId="21" fillId="0" borderId="0" applyFont="0" applyFill="0" applyBorder="0" applyAlignment="0" applyProtection="0"/>
    <xf numFmtId="2"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191" fontId="21" fillId="0" borderId="0" applyFont="0" applyFill="0" applyBorder="0" applyAlignment="0" applyProtection="0"/>
    <xf numFmtId="2" fontId="21" fillId="0" borderId="0" applyFont="0" applyFill="0" applyBorder="0" applyAlignment="0" applyProtection="0"/>
    <xf numFmtId="2" fontId="21" fillId="0" borderId="0" applyFont="0" applyFill="0" applyBorder="0" applyAlignment="0" applyProtection="0"/>
    <xf numFmtId="191" fontId="21" fillId="0" borderId="0" applyFont="0" applyFill="0" applyBorder="0" applyAlignment="0" applyProtection="0"/>
    <xf numFmtId="178" fontId="25" fillId="0" borderId="0">
      <protection locked="0"/>
    </xf>
    <xf numFmtId="178" fontId="25" fillId="0" borderId="0">
      <protection locked="0"/>
    </xf>
    <xf numFmtId="178" fontId="25" fillId="0" borderId="0">
      <protection locked="0"/>
    </xf>
    <xf numFmtId="178" fontId="25" fillId="0" borderId="0">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38" fontId="27" fillId="2" borderId="0" applyNumberFormat="0" applyBorder="0" applyAlignment="0" applyProtection="0"/>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2" applyNumberFormat="0" applyAlignment="0" applyProtection="0">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29" fillId="0" borderId="43" applyNumberFormat="0" applyFill="0" applyAlignment="0" applyProtection="0"/>
    <xf numFmtId="0" fontId="130" fillId="0" borderId="44" applyNumberFormat="0" applyFill="0" applyAlignment="0" applyProtection="0"/>
    <xf numFmtId="0" fontId="130" fillId="0" borderId="44" applyNumberFormat="0" applyFill="0" applyAlignment="0" applyProtection="0"/>
    <xf numFmtId="0" fontId="130" fillId="0" borderId="44" applyNumberFormat="0" applyFill="0" applyAlignment="0" applyProtection="0"/>
    <xf numFmtId="0" fontId="130" fillId="0" borderId="44" applyNumberFormat="0" applyFill="0" applyAlignment="0" applyProtection="0"/>
    <xf numFmtId="0" fontId="130" fillId="0" borderId="44" applyNumberFormat="0" applyFill="0" applyAlignment="0" applyProtection="0"/>
    <xf numFmtId="0" fontId="28" fillId="0" borderId="0" applyNumberFormat="0" applyFont="0" applyFill="0" applyAlignment="0" applyProtection="0"/>
    <xf numFmtId="0" fontId="28" fillId="0" borderId="0" applyNumberFormat="0" applyFont="0" applyFill="0" applyAlignment="0" applyProtection="0"/>
    <xf numFmtId="0" fontId="28" fillId="0" borderId="0" applyNumberFormat="0" applyFont="0" applyFill="0" applyAlignment="0" applyProtection="0"/>
    <xf numFmtId="0" fontId="28" fillId="0" borderId="0" applyNumberFormat="0" applyFont="0" applyFill="0" applyAlignment="0" applyProtection="0"/>
    <xf numFmtId="0" fontId="130" fillId="0" borderId="44" applyNumberFormat="0" applyFill="0" applyAlignment="0" applyProtection="0"/>
    <xf numFmtId="0" fontId="130" fillId="0" borderId="44" applyNumberFormat="0" applyFill="0" applyAlignment="0" applyProtection="0"/>
    <xf numFmtId="0" fontId="130" fillId="0" borderId="44" applyNumberFormat="0" applyFill="0" applyAlignment="0" applyProtection="0"/>
    <xf numFmtId="0" fontId="130" fillId="0" borderId="44" applyNumberFormat="0" applyFill="0" applyAlignment="0" applyProtection="0"/>
    <xf numFmtId="0" fontId="131"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203" fontId="23" fillId="0" borderId="0" applyNumberFormat="0" applyFill="0" applyBorder="0" applyAlignment="0" applyProtection="0">
      <alignment vertical="top"/>
      <protection locked="0"/>
    </xf>
    <xf numFmtId="203" fontId="23" fillId="0" borderId="0" applyNumberFormat="0" applyFill="0" applyBorder="0" applyAlignment="0" applyProtection="0">
      <alignment vertical="top"/>
      <protection locked="0"/>
    </xf>
    <xf numFmtId="203" fontId="23" fillId="0" borderId="0" applyNumberFormat="0" applyFill="0" applyBorder="0" applyAlignment="0" applyProtection="0">
      <alignment vertical="top"/>
      <protection locked="0"/>
    </xf>
    <xf numFmtId="203" fontId="23" fillId="0" borderId="0" applyNumberFormat="0" applyFill="0" applyBorder="0" applyAlignment="0" applyProtection="0">
      <alignment vertical="top"/>
      <protection locked="0"/>
    </xf>
    <xf numFmtId="203"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203"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38" fillId="41" borderId="0"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26" fillId="0" borderId="1">
      <alignment horizontal="center" vertical="center"/>
    </xf>
    <xf numFmtId="0" fontId="26" fillId="0" borderId="1">
      <alignment horizontal="center" vertical="center"/>
    </xf>
    <xf numFmtId="0" fontId="26" fillId="0" borderId="1">
      <alignment horizontal="center" vertical="center"/>
    </xf>
    <xf numFmtId="0" fontId="26" fillId="0" borderId="1">
      <alignment horizontal="center" vertical="center"/>
    </xf>
    <xf numFmtId="0" fontId="26" fillId="0" borderId="1">
      <alignment horizontal="center" vertical="center"/>
    </xf>
    <xf numFmtId="0" fontId="26" fillId="0" borderId="1">
      <alignment horizontal="center" vertical="center"/>
    </xf>
    <xf numFmtId="0" fontId="26" fillId="0" borderId="1">
      <alignment horizontal="center" vertical="center"/>
    </xf>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78"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4" fontId="21" fillId="0" borderId="0" applyFont="0" applyFill="0" applyBorder="0" applyAlignment="0" applyProtection="0"/>
    <xf numFmtId="184" fontId="2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204" fontId="21" fillId="0" borderId="0" applyFont="0" applyFill="0" applyBorder="0" applyAlignment="0" applyProtection="0"/>
    <xf numFmtId="204" fontId="21" fillId="0" borderId="0" applyFont="0" applyFill="0" applyBorder="0" applyAlignment="0" applyProtection="0"/>
    <xf numFmtId="43" fontId="139" fillId="0" borderId="0" applyFont="0" applyFill="0" applyBorder="0" applyAlignment="0" applyProtection="0"/>
    <xf numFmtId="43" fontId="21"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43" fontId="122"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5" fontId="21" fillId="0" borderId="0" applyFont="0" applyFill="0" applyBorder="0" applyAlignment="0" applyProtection="0"/>
    <xf numFmtId="205" fontId="21" fillId="0" borderId="0" applyFont="0" applyFill="0" applyBorder="0" applyAlignment="0" applyProtection="0"/>
    <xf numFmtId="205" fontId="21" fillId="0" borderId="0" applyFont="0" applyFill="0" applyBorder="0" applyAlignment="0" applyProtection="0"/>
    <xf numFmtId="206" fontId="21" fillId="0" borderId="0" applyFont="0" applyFill="0" applyBorder="0" applyAlignment="0" applyProtection="0"/>
    <xf numFmtId="206"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6"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40" fillId="0" borderId="0" applyFont="0" applyFill="0" applyBorder="0" applyAlignment="0" applyProtection="0"/>
    <xf numFmtId="179" fontId="13" fillId="0" borderId="0" applyFont="0" applyFill="0" applyBorder="0" applyAlignment="0" applyProtection="0"/>
    <xf numFmtId="43" fontId="21" fillId="0" borderId="0" applyFont="0" applyFill="0" applyBorder="0" applyAlignment="0" applyProtection="0"/>
    <xf numFmtId="43" fontId="13" fillId="0" borderId="0" applyFont="0" applyFill="0" applyBorder="0" applyAlignment="0" applyProtection="0"/>
    <xf numFmtId="43" fontId="21" fillId="0" borderId="0" applyFont="0" applyFill="0" applyBorder="0" applyAlignment="0" applyProtection="0"/>
    <xf numFmtId="43" fontId="1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43" fillId="0" borderId="0" applyFont="0" applyFill="0" applyBorder="0" applyAlignment="0" applyProtection="0"/>
    <xf numFmtId="187" fontId="43" fillId="0" borderId="0" applyFont="0" applyFill="0" applyBorder="0" applyAlignment="0" applyProtection="0"/>
    <xf numFmtId="186" fontId="43"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1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78"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0" fontId="21" fillId="0" borderId="0" applyFont="0" applyFill="0" applyBorder="0" applyAlignment="0" applyProtection="0"/>
    <xf numFmtId="167" fontId="78"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67" fontId="78"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43" fontId="43" fillId="0" borderId="0" applyFont="0" applyFill="0" applyBorder="0" applyAlignment="0" applyProtection="0"/>
    <xf numFmtId="167" fontId="78" fillId="0" borderId="0" applyFont="0" applyFill="0" applyBorder="0" applyAlignment="0" applyProtection="0"/>
    <xf numFmtId="43" fontId="21" fillId="0" borderId="0" applyFont="0" applyFill="0" applyBorder="0" applyAlignment="0" applyProtection="0"/>
    <xf numFmtId="167"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122" fillId="0" borderId="0" applyFont="0" applyFill="0" applyBorder="0" applyAlignment="0" applyProtection="0"/>
    <xf numFmtId="190" fontId="21" fillId="0" borderId="0" applyFont="0" applyFill="0" applyBorder="0" applyAlignment="0" applyProtection="0"/>
    <xf numFmtId="43" fontId="21" fillId="0" borderId="0" applyFont="0" applyFill="0" applyBorder="0" applyAlignment="0" applyProtection="0"/>
    <xf numFmtId="190" fontId="21" fillId="0" borderId="0" applyFont="0" applyFill="0" applyBorder="0" applyAlignment="0" applyProtection="0"/>
    <xf numFmtId="190" fontId="21" fillId="0" borderId="0" applyFont="0" applyFill="0" applyBorder="0" applyAlignment="0" applyProtection="0"/>
    <xf numFmtId="19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1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1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7" fontId="21" fillId="0" borderId="0" applyFont="0" applyFill="0" applyBorder="0" applyAlignment="0" applyProtection="0"/>
    <xf numFmtId="20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14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1"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1"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8" fontId="21" fillId="0" borderId="0" applyFont="0" applyFill="0" applyBorder="0" applyAlignment="0" applyProtection="0"/>
    <xf numFmtId="176"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9"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5"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75" fontId="21" fillId="0" borderId="0" applyFont="0" applyFill="0" applyBorder="0" applyAlignment="0" applyProtection="0"/>
    <xf numFmtId="43" fontId="13"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8" fontId="21" fillId="0" borderId="0" applyFont="0" applyFill="0" applyBorder="0" applyAlignment="0" applyProtection="0"/>
    <xf numFmtId="43"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208" fontId="21" fillId="0" borderId="0" applyFont="0" applyFill="0" applyBorder="0" applyAlignment="0" applyProtection="0"/>
    <xf numFmtId="43" fontId="139"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5" fontId="21" fillId="0" borderId="0" applyFont="0" applyFill="0" applyBorder="0" applyAlignment="0" applyProtection="0"/>
    <xf numFmtId="175"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210" fontId="21" fillId="0" borderId="0" applyFont="0" applyFill="0" applyBorder="0" applyAlignment="0" applyProtection="0"/>
    <xf numFmtId="43" fontId="1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6" fontId="21"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43" fontId="21" fillId="0" borderId="0" applyFont="0" applyFill="0" applyBorder="0" applyAlignment="0" applyProtection="0"/>
    <xf numFmtId="211"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04"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8"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176" fontId="26" fillId="0" borderId="1">
      <alignment horizontal="center" vertical="center"/>
    </xf>
    <xf numFmtId="212" fontId="78" fillId="0" borderId="0" applyFont="0" applyFill="0" applyBorder="0" applyAlignment="0" applyProtection="0"/>
    <xf numFmtId="212" fontId="78" fillId="0" borderId="0" applyFont="0" applyFill="0" applyBorder="0" applyAlignment="0" applyProtection="0"/>
    <xf numFmtId="171" fontId="78" fillId="0" borderId="0" applyFont="0" applyFill="0" applyBorder="0" applyAlignment="0" applyProtection="0"/>
    <xf numFmtId="212" fontId="78" fillId="0" borderId="0" applyFont="0" applyFill="0" applyBorder="0" applyAlignment="0" applyProtection="0"/>
    <xf numFmtId="171" fontId="78" fillId="0" borderId="0" applyFont="0" applyFill="0" applyBorder="0" applyAlignment="0" applyProtection="0"/>
    <xf numFmtId="213" fontId="21" fillId="0" borderId="0" applyFont="0" applyFill="0" applyBorder="0" applyAlignment="0" applyProtection="0"/>
    <xf numFmtId="214" fontId="21" fillId="0" borderId="0" applyFont="0" applyFill="0" applyBorder="0" applyAlignment="0" applyProtection="0"/>
    <xf numFmtId="171" fontId="78" fillId="0" borderId="0" applyFont="0" applyFill="0" applyBorder="0" applyAlignment="0" applyProtection="0"/>
    <xf numFmtId="215" fontId="21" fillId="0" borderId="0" applyFont="0" applyFill="0" applyBorder="0" applyAlignment="0" applyProtection="0"/>
    <xf numFmtId="171" fontId="78" fillId="0" borderId="0" applyFont="0" applyFill="0" applyBorder="0" applyAlignment="0" applyProtection="0"/>
    <xf numFmtId="172" fontId="21" fillId="0" borderId="0" applyFont="0" applyFill="0" applyBorder="0" applyAlignment="0" applyProtection="0"/>
    <xf numFmtId="216" fontId="21" fillId="0" borderId="0" applyFont="0" applyFill="0" applyBorder="0" applyAlignment="0" applyProtection="0"/>
    <xf numFmtId="214" fontId="21" fillId="0" borderId="0" applyFont="0" applyFill="0" applyBorder="0" applyAlignment="0" applyProtection="0"/>
    <xf numFmtId="172" fontId="21" fillId="0" borderId="0" applyFont="0" applyFill="0" applyBorder="0" applyAlignment="0" applyProtection="0"/>
    <xf numFmtId="214"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217" fontId="21" fillId="0" borderId="0" applyFont="0" applyFill="0" applyBorder="0" applyAlignment="0" applyProtection="0"/>
    <xf numFmtId="21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218" fontId="78" fillId="0" borderId="0" applyFont="0" applyFill="0" applyBorder="0" applyAlignment="0" applyProtection="0"/>
    <xf numFmtId="218" fontId="78" fillId="0" borderId="0" applyFont="0" applyFill="0" applyBorder="0" applyAlignment="0" applyProtection="0"/>
    <xf numFmtId="218" fontId="78" fillId="0" borderId="0" applyFont="0" applyFill="0" applyBorder="0" applyAlignment="0" applyProtection="0"/>
    <xf numFmtId="218" fontId="78"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0" fontId="21" fillId="0" borderId="0" applyFont="0" applyFill="0" applyBorder="0" applyAlignment="0" applyProtection="0"/>
    <xf numFmtId="171"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218" fontId="78"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71"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218" fontId="78" fillId="0" borderId="0" applyFont="0" applyFill="0" applyBorder="0" applyAlignment="0" applyProtection="0"/>
    <xf numFmtId="198" fontId="143" fillId="0" borderId="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201" fontId="21" fillId="0" borderId="0" applyFont="0" applyFill="0" applyBorder="0" applyAlignment="0" applyProtection="0"/>
    <xf numFmtId="219"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67" fontId="21" fillId="0" borderId="0" applyFont="0" applyFill="0" applyBorder="0" applyAlignment="0" applyProtection="0"/>
    <xf numFmtId="220" fontId="143" fillId="0" borderId="0" applyFill="0" applyBorder="0" applyAlignment="0" applyProtection="0"/>
    <xf numFmtId="221" fontId="143" fillId="0" borderId="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144"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144" fillId="0" borderId="0" applyFont="0" applyFill="0" applyBorder="0" applyAlignment="0" applyProtection="0"/>
    <xf numFmtId="165"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15"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223" fontId="145"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172" fontId="21"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222" fontId="145"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223" fontId="145"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1" fontId="78"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9" fontId="78"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67" fontId="145"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222" fontId="78"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211" fontId="21" fillId="0" borderId="0" applyFont="0" applyFill="0" applyBorder="0" applyAlignment="0" applyProtection="0"/>
    <xf numFmtId="171" fontId="78"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71" fontId="139"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71" fontId="139" fillId="0" borderId="0" applyFont="0" applyFill="0" applyBorder="0" applyAlignment="0" applyProtection="0"/>
    <xf numFmtId="171" fontId="139"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71" fontId="139"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171"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218" fontId="21" fillId="0" borderId="0" applyFont="0" applyFill="0" applyBorder="0" applyAlignment="0" applyProtection="0"/>
    <xf numFmtId="171"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69" fontId="21" fillId="0" borderId="0" applyFont="0" applyFill="0" applyBorder="0" applyAlignment="0" applyProtection="0"/>
    <xf numFmtId="193"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93"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93" fontId="21" fillId="0" borderId="0" applyFont="0" applyFill="0" applyBorder="0" applyAlignment="0" applyProtection="0"/>
    <xf numFmtId="224" fontId="21" fillId="0" borderId="0" applyFont="0" applyFill="0" applyBorder="0" applyAlignment="0" applyProtection="0"/>
    <xf numFmtId="0" fontId="146" fillId="80" borderId="0" applyNumberFormat="0" applyBorder="0" applyAlignment="0" applyProtection="0"/>
    <xf numFmtId="37" fontId="30" fillId="0" borderId="0"/>
    <xf numFmtId="37" fontId="30" fillId="0" borderId="0"/>
    <xf numFmtId="37" fontId="30" fillId="0" borderId="0"/>
    <xf numFmtId="37" fontId="3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21" fillId="0" borderId="0"/>
    <xf numFmtId="0" fontId="21" fillId="0" borderId="0"/>
    <xf numFmtId="0" fontId="1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4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9"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Border="0"/>
    <xf numFmtId="0" fontId="21" fillId="0" borderId="0" applyBorder="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4" fillId="0" borderId="0"/>
    <xf numFmtId="0" fontId="14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5" fillId="0" borderId="0"/>
    <xf numFmtId="0" fontId="145" fillId="0" borderId="0"/>
    <xf numFmtId="0" fontId="13" fillId="0" borderId="0"/>
    <xf numFmtId="0" fontId="13" fillId="0" borderId="0"/>
    <xf numFmtId="0" fontId="13" fillId="0" borderId="0"/>
    <xf numFmtId="0" fontId="13"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7" fillId="0" borderId="0"/>
    <xf numFmtId="0" fontId="147" fillId="0" borderId="0"/>
    <xf numFmtId="0" fontId="21" fillId="0" borderId="0"/>
    <xf numFmtId="0" fontId="21" fillId="0" borderId="0"/>
    <xf numFmtId="0" fontId="21" fillId="0" borderId="0"/>
    <xf numFmtId="0" fontId="21"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applyBorder="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2" fillId="0" borderId="0"/>
    <xf numFmtId="0" fontId="14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21" fillId="0" borderId="0"/>
    <xf numFmtId="0" fontId="21" fillId="0" borderId="0"/>
    <xf numFmtId="0" fontId="13" fillId="0" borderId="0"/>
    <xf numFmtId="0" fontId="21" fillId="0" borderId="0"/>
    <xf numFmtId="0" fontId="13" fillId="0" borderId="0"/>
    <xf numFmtId="0" fontId="21"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Border="0"/>
    <xf numFmtId="0" fontId="21" fillId="0" borderId="0" applyBorder="0"/>
    <xf numFmtId="0" fontId="21" fillId="0" borderId="0" applyBorder="0"/>
    <xf numFmtId="0" fontId="21" fillId="0" borderId="0" applyBorder="0"/>
    <xf numFmtId="0" fontId="21" fillId="0" borderId="0"/>
    <xf numFmtId="0" fontId="21" fillId="0" borderId="0">
      <alignment vertical="top"/>
    </xf>
    <xf numFmtId="0" fontId="21" fillId="0" borderId="0"/>
    <xf numFmtId="0" fontId="21" fillId="0" borderId="0"/>
    <xf numFmtId="0" fontId="21" fillId="0" borderId="0">
      <alignment vertical="top"/>
    </xf>
    <xf numFmtId="0" fontId="21" fillId="0" borderId="0"/>
    <xf numFmtId="0" fontId="21" fillId="0" borderId="0" applyBorder="0"/>
    <xf numFmtId="0" fontId="21" fillId="0" borderId="0"/>
    <xf numFmtId="0" fontId="21" fillId="0" borderId="0">
      <alignment vertical="top"/>
    </xf>
    <xf numFmtId="0" fontId="21" fillId="0" borderId="0"/>
    <xf numFmtId="0" fontId="21" fillId="0" borderId="0"/>
    <xf numFmtId="0" fontId="21" fillId="0" borderId="0">
      <alignment vertical="top"/>
    </xf>
    <xf numFmtId="0" fontId="21" fillId="0" borderId="0"/>
    <xf numFmtId="0" fontId="21" fillId="0" borderId="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Border="0"/>
    <xf numFmtId="0" fontId="21" fillId="0" borderId="0" applyBorder="0"/>
    <xf numFmtId="0" fontId="21" fillId="0" borderId="0"/>
    <xf numFmtId="0" fontId="21" fillId="0" borderId="0" applyBorder="0"/>
    <xf numFmtId="0" fontId="21" fillId="0" borderId="0"/>
    <xf numFmtId="0" fontId="21" fillId="0" borderId="0">
      <alignment vertical="top"/>
    </xf>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43" fillId="0" borderId="0"/>
    <xf numFmtId="0" fontId="21" fillId="0" borderId="0"/>
    <xf numFmtId="0" fontId="21" fillId="0" borderId="0"/>
    <xf numFmtId="0" fontId="21" fillId="0" borderId="0"/>
    <xf numFmtId="0" fontId="21" fillId="0" borderId="0"/>
    <xf numFmtId="0" fontId="21" fillId="0" borderId="0" applyBorder="0"/>
    <xf numFmtId="0" fontId="21" fillId="0" borderId="0" applyBorder="0"/>
    <xf numFmtId="0" fontId="21" fillId="0" borderId="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xf numFmtId="0" fontId="21" fillId="0" borderId="0"/>
    <xf numFmtId="0" fontId="148" fillId="0" borderId="0"/>
    <xf numFmtId="0" fontId="21" fillId="0" borderId="0"/>
    <xf numFmtId="0" fontId="21" fillId="0" borderId="0"/>
    <xf numFmtId="0" fontId="21" fillId="0" borderId="0"/>
    <xf numFmtId="0" fontId="21" fillId="0" borderId="0"/>
    <xf numFmtId="0" fontId="21" fillId="0" borderId="0" applyBorder="0"/>
    <xf numFmtId="0" fontId="21" fillId="0" borderId="0" applyBorder="0"/>
    <xf numFmtId="0" fontId="21" fillId="0" borderId="0"/>
    <xf numFmtId="0" fontId="144" fillId="0" borderId="0"/>
    <xf numFmtId="0" fontId="144" fillId="0" borderId="0"/>
    <xf numFmtId="0" fontId="21" fillId="0" borderId="0">
      <alignment vertical="top"/>
    </xf>
    <xf numFmtId="0" fontId="144" fillId="0" borderId="0"/>
    <xf numFmtId="0" fontId="144" fillId="0" borderId="0"/>
    <xf numFmtId="0" fontId="21" fillId="0" borderId="0">
      <alignment vertical="top"/>
    </xf>
    <xf numFmtId="0" fontId="21" fillId="0" borderId="0"/>
    <xf numFmtId="0" fontId="139" fillId="0" borderId="0"/>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1" fillId="0" borderId="0" applyBorder="0"/>
    <xf numFmtId="0" fontId="144" fillId="0" borderId="0"/>
    <xf numFmtId="0" fontId="21" fillId="0" borderId="0" applyBorder="0"/>
    <xf numFmtId="0" fontId="43" fillId="0" borderId="0"/>
    <xf numFmtId="173" fontId="21" fillId="0" borderId="0"/>
    <xf numFmtId="0" fontId="144" fillId="0" borderId="0"/>
    <xf numFmtId="0" fontId="21" fillId="0" borderId="0"/>
    <xf numFmtId="0" fontId="21" fillId="0" borderId="0"/>
    <xf numFmtId="0" fontId="21" fillId="0" borderId="0"/>
    <xf numFmtId="0" fontId="1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vertical="top"/>
    </xf>
    <xf numFmtId="0" fontId="21" fillId="0" borderId="0"/>
    <xf numFmtId="0" fontId="21" fillId="0" borderId="0"/>
    <xf numFmtId="0" fontId="21"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vertical="top"/>
    </xf>
    <xf numFmtId="0" fontId="21" fillId="0" borderId="0"/>
    <xf numFmtId="0" fontId="78"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2" fillId="0" borderId="0"/>
    <xf numFmtId="0" fontId="122" fillId="0" borderId="0"/>
    <xf numFmtId="0" fontId="21"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4" fillId="0" borderId="0"/>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vertical="top"/>
    </xf>
    <xf numFmtId="0" fontId="21" fillId="0" borderId="0">
      <alignment vertical="top"/>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vertical="top"/>
    </xf>
    <xf numFmtId="0" fontId="21" fillId="0" borderId="0">
      <alignment vertical="top"/>
    </xf>
    <xf numFmtId="0" fontId="21" fillId="0" borderId="0"/>
    <xf numFmtId="0" fontId="21" fillId="0" borderId="0"/>
    <xf numFmtId="0" fontId="21" fillId="0" borderId="0"/>
    <xf numFmtId="0" fontId="21" fillId="0" borderId="0"/>
    <xf numFmtId="0" fontId="21" fillId="0" borderId="0"/>
    <xf numFmtId="0" fontId="147" fillId="0" borderId="0"/>
    <xf numFmtId="0" fontId="147" fillId="0" borderId="0"/>
    <xf numFmtId="0" fontId="13" fillId="0" borderId="0"/>
    <xf numFmtId="0" fontId="114" fillId="0" borderId="0"/>
    <xf numFmtId="0" fontId="114" fillId="0" borderId="0"/>
    <xf numFmtId="0" fontId="114" fillId="0" borderId="0"/>
    <xf numFmtId="0" fontId="114" fillId="0" borderId="0"/>
    <xf numFmtId="0" fontId="147" fillId="0" borderId="0"/>
    <xf numFmtId="0" fontId="147" fillId="0" borderId="0"/>
    <xf numFmtId="0" fontId="147" fillId="0" borderId="0"/>
    <xf numFmtId="0" fontId="147" fillId="0" borderId="0"/>
    <xf numFmtId="0" fontId="147" fillId="0" borderId="0"/>
    <xf numFmtId="0" fontId="21" fillId="0" borderId="0">
      <alignment vertical="top"/>
    </xf>
    <xf numFmtId="0" fontId="144" fillId="0" borderId="0"/>
    <xf numFmtId="0" fontId="114" fillId="0" borderId="0"/>
    <xf numFmtId="0" fontId="114" fillId="0" borderId="0"/>
    <xf numFmtId="0" fontId="114" fillId="0" borderId="0"/>
    <xf numFmtId="0" fontId="114" fillId="0" borderId="0"/>
    <xf numFmtId="0" fontId="114" fillId="0" borderId="0"/>
    <xf numFmtId="0" fontId="13" fillId="0" borderId="0"/>
    <xf numFmtId="0" fontId="13" fillId="0" borderId="0"/>
    <xf numFmtId="0" fontId="114" fillId="0" borderId="0"/>
    <xf numFmtId="0" fontId="114" fillId="0" borderId="0"/>
    <xf numFmtId="0" fontId="148" fillId="0" borderId="0"/>
    <xf numFmtId="0" fontId="122" fillId="0" borderId="0"/>
    <xf numFmtId="0" fontId="13" fillId="0" borderId="0"/>
    <xf numFmtId="0" fontId="13" fillId="0" borderId="0"/>
    <xf numFmtId="0" fontId="4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9" fillId="0" borderId="0"/>
    <xf numFmtId="0" fontId="14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9" fillId="0" borderId="0"/>
    <xf numFmtId="0" fontId="149" fillId="0" borderId="0"/>
    <xf numFmtId="0" fontId="149" fillId="0" borderId="0"/>
    <xf numFmtId="0" fontId="149" fillId="0" borderId="0"/>
    <xf numFmtId="0" fontId="21" fillId="0" borderId="0"/>
    <xf numFmtId="0" fontId="21" fillId="0" borderId="0"/>
    <xf numFmtId="0" fontId="21" fillId="0" borderId="0"/>
    <xf numFmtId="0" fontId="38" fillId="0" borderId="0"/>
    <xf numFmtId="0" fontId="149" fillId="0" borderId="0"/>
    <xf numFmtId="0" fontId="149" fillId="0" borderId="0"/>
    <xf numFmtId="0" fontId="149" fillId="0" borderId="0"/>
    <xf numFmtId="0" fontId="13" fillId="0" borderId="0"/>
    <xf numFmtId="0" fontId="149" fillId="0" borderId="0"/>
    <xf numFmtId="0" fontId="149" fillId="0" borderId="0"/>
    <xf numFmtId="0" fontId="149" fillId="0" borderId="0"/>
    <xf numFmtId="0" fontId="149" fillId="0" borderId="0"/>
    <xf numFmtId="0" fontId="21" fillId="0" borderId="0"/>
    <xf numFmtId="0" fontId="21" fillId="0" borderId="0"/>
    <xf numFmtId="0" fontId="21" fillId="0" borderId="0"/>
    <xf numFmtId="0" fontId="149" fillId="0" borderId="0"/>
    <xf numFmtId="0" fontId="21" fillId="0" borderId="0"/>
    <xf numFmtId="0" fontId="149" fillId="0" borderId="0"/>
    <xf numFmtId="0" fontId="4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3" fillId="0" borderId="0"/>
    <xf numFmtId="0" fontId="13" fillId="0" borderId="0"/>
    <xf numFmtId="0" fontId="13" fillId="0" borderId="0"/>
    <xf numFmtId="0" fontId="13" fillId="0" borderId="0"/>
    <xf numFmtId="0" fontId="13" fillId="0" borderId="0"/>
    <xf numFmtId="0" fontId="14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39" fillId="0" borderId="0"/>
    <xf numFmtId="0" fontId="144" fillId="0" borderId="0"/>
    <xf numFmtId="0" fontId="145" fillId="0" borderId="0"/>
    <xf numFmtId="0" fontId="145" fillId="0" borderId="0"/>
    <xf numFmtId="0" fontId="145" fillId="0" borderId="0"/>
    <xf numFmtId="0" fontId="38" fillId="0" borderId="0"/>
    <xf numFmtId="0" fontId="144" fillId="0" borderId="0"/>
    <xf numFmtId="0" fontId="139" fillId="0" borderId="0"/>
    <xf numFmtId="0" fontId="144" fillId="0" borderId="0"/>
    <xf numFmtId="0" fontId="139" fillId="0" borderId="0"/>
    <xf numFmtId="0" fontId="13" fillId="0" borderId="0"/>
    <xf numFmtId="0" fontId="13" fillId="0" borderId="0"/>
    <xf numFmtId="0" fontId="13" fillId="0" borderId="0"/>
    <xf numFmtId="0" fontId="13" fillId="0" borderId="0"/>
    <xf numFmtId="0" fontId="13" fillId="0" borderId="0"/>
    <xf numFmtId="0" fontId="1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79"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8" fillId="0" borderId="0"/>
    <xf numFmtId="0" fontId="78" fillId="0" borderId="0"/>
    <xf numFmtId="0" fontId="7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21" fillId="0" borderId="0" applyBorder="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applyBorder="0"/>
    <xf numFmtId="0" fontId="38"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7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225"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2" fillId="0" borderId="0"/>
    <xf numFmtId="0" fontId="13" fillId="0" borderId="0"/>
    <xf numFmtId="0" fontId="13" fillId="0" borderId="0"/>
    <xf numFmtId="0" fontId="13" fillId="0" borderId="0"/>
    <xf numFmtId="0" fontId="13" fillId="0" borderId="0"/>
    <xf numFmtId="0" fontId="13" fillId="0" borderId="0"/>
    <xf numFmtId="0" fontId="21" fillId="0" borderId="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9" fillId="0" borderId="0"/>
    <xf numFmtId="0" fontId="122" fillId="0" borderId="0"/>
    <xf numFmtId="0" fontId="21" fillId="0" borderId="0">
      <alignment vertical="top"/>
    </xf>
    <xf numFmtId="0" fontId="139" fillId="0" borderId="0"/>
    <xf numFmtId="0" fontId="139" fillId="0" borderId="0"/>
    <xf numFmtId="0" fontId="13" fillId="0" borderId="0"/>
    <xf numFmtId="0" fontId="13" fillId="0" borderId="0"/>
    <xf numFmtId="0" fontId="13" fillId="0" borderId="0"/>
    <xf numFmtId="0" fontId="13" fillId="0" borderId="0"/>
    <xf numFmtId="0" fontId="13" fillId="0" borderId="0"/>
    <xf numFmtId="0" fontId="122" fillId="0" borderId="0"/>
    <xf numFmtId="0" fontId="13" fillId="0" borderId="0"/>
    <xf numFmtId="0" fontId="13"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3" fillId="0" borderId="0"/>
    <xf numFmtId="0" fontId="13" fillId="0" borderId="0"/>
    <xf numFmtId="0" fontId="13" fillId="0" borderId="0"/>
    <xf numFmtId="0" fontId="21" fillId="0" borderId="0">
      <alignment vertical="top"/>
    </xf>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44" fillId="0" borderId="0"/>
    <xf numFmtId="0" fontId="144" fillId="0" borderId="0"/>
    <xf numFmtId="0" fontId="144" fillId="0" borderId="0"/>
    <xf numFmtId="0" fontId="144" fillId="0" borderId="0"/>
    <xf numFmtId="0" fontId="144" fillId="0" borderId="0"/>
    <xf numFmtId="0" fontId="13" fillId="0" borderId="0"/>
    <xf numFmtId="0" fontId="13" fillId="0" borderId="0"/>
    <xf numFmtId="0" fontId="13" fillId="0" borderId="0"/>
    <xf numFmtId="0" fontId="13" fillId="0" borderId="0"/>
    <xf numFmtId="0" fontId="13" fillId="0" borderId="0"/>
    <xf numFmtId="0" fontId="21" fillId="0" borderId="0">
      <alignment vertical="top"/>
    </xf>
    <xf numFmtId="0" fontId="13" fillId="0" borderId="0"/>
    <xf numFmtId="0" fontId="13" fillId="0" borderId="0"/>
    <xf numFmtId="0" fontId="13" fillId="0" borderId="0"/>
    <xf numFmtId="0" fontId="13" fillId="0" borderId="0"/>
    <xf numFmtId="0" fontId="21" fillId="0" borderId="0"/>
    <xf numFmtId="0" fontId="43" fillId="0" borderId="0"/>
    <xf numFmtId="0" fontId="144" fillId="0" borderId="0"/>
    <xf numFmtId="0" fontId="144" fillId="0" borderId="0"/>
    <xf numFmtId="0" fontId="144" fillId="0" borderId="0"/>
    <xf numFmtId="0" fontId="144" fillId="0" borderId="0"/>
    <xf numFmtId="0" fontId="43" fillId="0" borderId="0"/>
    <xf numFmtId="0" fontId="21" fillId="0" borderId="0"/>
    <xf numFmtId="0" fontId="43" fillId="0" borderId="0"/>
    <xf numFmtId="0" fontId="43" fillId="0" borderId="0"/>
    <xf numFmtId="0" fontId="43" fillId="0" borderId="0"/>
    <xf numFmtId="0" fontId="21" fillId="0" borderId="0"/>
    <xf numFmtId="0" fontId="43" fillId="0" borderId="0"/>
    <xf numFmtId="0" fontId="21" fillId="0" borderId="0"/>
    <xf numFmtId="0" fontId="21" fillId="0" borderId="0"/>
    <xf numFmtId="0" fontId="12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4" fillId="0" borderId="0"/>
    <xf numFmtId="0" fontId="139" fillId="0" borderId="0"/>
    <xf numFmtId="0" fontId="142" fillId="0" borderId="0"/>
    <xf numFmtId="0" fontId="139" fillId="0" borderId="0"/>
    <xf numFmtId="0" fontId="139" fillId="0" borderId="0"/>
    <xf numFmtId="0" fontId="139" fillId="0" borderId="0"/>
    <xf numFmtId="0" fontId="139" fillId="0" borderId="0"/>
    <xf numFmtId="0" fontId="139" fillId="0" borderId="0"/>
    <xf numFmtId="0" fontId="142" fillId="0" borderId="0"/>
    <xf numFmtId="0" fontId="142" fillId="0" borderId="0"/>
    <xf numFmtId="0" fontId="139" fillId="0" borderId="0"/>
    <xf numFmtId="0" fontId="142" fillId="0" borderId="0"/>
    <xf numFmtId="0" fontId="142" fillId="0" borderId="0"/>
    <xf numFmtId="0" fontId="139" fillId="0" borderId="0"/>
    <xf numFmtId="0" fontId="139" fillId="0" borderId="0"/>
    <xf numFmtId="0" fontId="144" fillId="0" borderId="0"/>
    <xf numFmtId="0" fontId="144" fillId="0" borderId="0"/>
    <xf numFmtId="0" fontId="142" fillId="0" borderId="0"/>
    <xf numFmtId="0" fontId="142" fillId="0" borderId="0"/>
    <xf numFmtId="0" fontId="142" fillId="0" borderId="0"/>
    <xf numFmtId="0" fontId="144" fillId="0" borderId="0"/>
    <xf numFmtId="0" fontId="144" fillId="0" borderId="0"/>
    <xf numFmtId="0" fontId="144" fillId="0" borderId="0"/>
    <xf numFmtId="0" fontId="21" fillId="0" borderId="0"/>
    <xf numFmtId="0" fontId="142" fillId="0" borderId="0"/>
    <xf numFmtId="0" fontId="142" fillId="0" borderId="0"/>
    <xf numFmtId="0" fontId="21" fillId="0" borderId="0">
      <alignment vertical="top"/>
    </xf>
    <xf numFmtId="0" fontId="21" fillId="0" borderId="0">
      <alignment vertical="top"/>
    </xf>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4" fillId="0" borderId="0"/>
    <xf numFmtId="0" fontId="139" fillId="0" borderId="0"/>
    <xf numFmtId="0" fontId="21" fillId="0" borderId="0"/>
    <xf numFmtId="0" fontId="21" fillId="0" borderId="0"/>
    <xf numFmtId="0" fontId="21" fillId="0" borderId="0"/>
    <xf numFmtId="0" fontId="144" fillId="0" borderId="0"/>
    <xf numFmtId="0" fontId="21" fillId="0" borderId="0">
      <alignment vertical="top"/>
    </xf>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4" fillId="0" borderId="0"/>
    <xf numFmtId="0" fontId="144" fillId="0" borderId="0"/>
    <xf numFmtId="0" fontId="144" fillId="0" borderId="0"/>
    <xf numFmtId="0" fontId="144" fillId="0" borderId="0"/>
    <xf numFmtId="0" fontId="4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4" fillId="0" borderId="0"/>
    <xf numFmtId="0" fontId="21" fillId="0" borderId="0"/>
    <xf numFmtId="0" fontId="144" fillId="0" borderId="0"/>
    <xf numFmtId="0" fontId="21" fillId="0" borderId="0"/>
    <xf numFmtId="0" fontId="21" fillId="0" borderId="0"/>
    <xf numFmtId="0" fontId="21"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alignment vertical="top"/>
    </xf>
    <xf numFmtId="0" fontId="13" fillId="0" borderId="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78"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13"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176" fontId="26" fillId="0" borderId="1">
      <alignment horizontal="center" vertical="center"/>
    </xf>
    <xf numFmtId="176" fontId="26" fillId="0" borderId="1">
      <alignment horizontal="center" vertical="center"/>
    </xf>
    <xf numFmtId="0" fontId="101" fillId="72" borderId="42" applyNumberFormat="0" applyAlignment="0" applyProtection="0"/>
    <xf numFmtId="0" fontId="101" fillId="72" borderId="42" applyNumberFormat="0" applyAlignment="0" applyProtection="0"/>
    <xf numFmtId="0" fontId="101" fillId="72" borderId="42" applyNumberFormat="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10" fontId="21" fillId="0" borderId="0" applyFont="0" applyFill="0" applyBorder="0" applyAlignment="0" applyProtection="0"/>
    <xf numFmtId="9" fontId="21" fillId="0" borderId="0" applyFont="0" applyFill="0" applyBorder="0" applyAlignment="0" applyProtection="0"/>
    <xf numFmtId="179" fontId="25" fillId="0" borderId="0">
      <protection locked="0"/>
    </xf>
    <xf numFmtId="226" fontId="25" fillId="0" borderId="0">
      <protection locked="0"/>
    </xf>
    <xf numFmtId="226" fontId="25" fillId="0" borderId="0">
      <protection locked="0"/>
    </xf>
    <xf numFmtId="226" fontId="25" fillId="0" borderId="0">
      <protection locked="0"/>
    </xf>
    <xf numFmtId="226" fontId="25" fillId="0" borderId="0">
      <protection locked="0"/>
    </xf>
    <xf numFmtId="226" fontId="25" fillId="0" borderId="0">
      <protection locked="0"/>
    </xf>
    <xf numFmtId="226" fontId="25" fillId="0" borderId="0">
      <protection locked="0"/>
    </xf>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42" fillId="0" borderId="0" applyFont="0" applyFill="0" applyBorder="0" applyAlignment="0" applyProtection="0"/>
    <xf numFmtId="9" fontId="13" fillId="0" borderId="0" applyFont="0" applyFill="0" applyBorder="0" applyAlignment="0" applyProtection="0"/>
    <xf numFmtId="9" fontId="21" fillId="0" borderId="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43" fillId="0" borderId="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9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14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3" fontId="21" fillId="0" borderId="0" applyFont="0" applyFill="0" applyBorder="0" applyAlignment="0" applyProtection="0"/>
    <xf numFmtId="194"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194" fontId="21" fillId="0" borderId="0" applyFont="0" applyFill="0" applyBorder="0" applyAlignment="0" applyProtection="0"/>
    <xf numFmtId="3" fontId="21" fillId="0" borderId="0" applyFont="0" applyFill="0" applyBorder="0" applyAlignment="0" applyProtection="0"/>
    <xf numFmtId="3" fontId="21" fillId="0" borderId="0" applyFont="0" applyFill="0" applyBorder="0" applyAlignment="0" applyProtection="0"/>
    <xf numFmtId="194" fontId="21" fillId="0" borderId="0" applyFont="0" applyFill="0" applyBorder="0" applyAlignment="0" applyProtection="0"/>
    <xf numFmtId="0" fontId="150" fillId="72" borderId="42" applyNumberFormat="0" applyAlignment="0" applyProtection="0"/>
    <xf numFmtId="0" fontId="40" fillId="0" borderId="0" applyBorder="0"/>
    <xf numFmtId="0" fontId="31" fillId="4" borderId="0" applyNumberFormat="0" applyBorder="0" applyProtection="0">
      <alignment horizontal="center"/>
    </xf>
    <xf numFmtId="0" fontId="31" fillId="4" borderId="0" applyNumberFormat="0" applyBorder="0" applyProtection="0">
      <alignment horizontal="center"/>
    </xf>
    <xf numFmtId="0" fontId="31" fillId="4" borderId="0" applyNumberFormat="0" applyBorder="0" applyProtection="0">
      <alignment horizontal="center"/>
    </xf>
    <xf numFmtId="0" fontId="32" fillId="5" borderId="0" applyNumberFormat="0" applyBorder="0" applyProtection="0">
      <alignment horizontal="left"/>
    </xf>
    <xf numFmtId="0" fontId="32" fillId="5" borderId="0" applyNumberFormat="0" applyBorder="0" applyProtection="0">
      <alignment horizontal="left"/>
    </xf>
    <xf numFmtId="0" fontId="32" fillId="5" borderId="0" applyNumberFormat="0" applyBorder="0" applyProtection="0">
      <alignment horizontal="left"/>
    </xf>
    <xf numFmtId="0" fontId="32" fillId="6" borderId="0" applyNumberFormat="0" applyBorder="0" applyProtection="0">
      <alignment horizontal="left"/>
    </xf>
    <xf numFmtId="0" fontId="32" fillId="6" borderId="0" applyNumberFormat="0" applyBorder="0" applyProtection="0">
      <alignment horizontal="left"/>
    </xf>
    <xf numFmtId="0" fontId="32" fillId="6" borderId="0" applyNumberFormat="0" applyBorder="0" applyProtection="0">
      <alignment horizontal="left"/>
    </xf>
    <xf numFmtId="0" fontId="32" fillId="5" borderId="0" applyNumberFormat="0" applyBorder="0" applyProtection="0">
      <alignment horizontal="right"/>
    </xf>
    <xf numFmtId="0" fontId="32" fillId="5" borderId="0" applyNumberFormat="0" applyBorder="0" applyProtection="0">
      <alignment horizontal="right"/>
    </xf>
    <xf numFmtId="0" fontId="32" fillId="5" borderId="0" applyNumberFormat="0" applyBorder="0" applyProtection="0">
      <alignment horizontal="right"/>
    </xf>
    <xf numFmtId="0" fontId="32" fillId="6" borderId="0" applyNumberFormat="0" applyBorder="0" applyProtection="0">
      <alignment horizontal="right"/>
    </xf>
    <xf numFmtId="0" fontId="32" fillId="6" borderId="0" applyNumberFormat="0" applyBorder="0" applyProtection="0">
      <alignment horizontal="right"/>
    </xf>
    <xf numFmtId="0" fontId="32" fillId="6" borderId="0" applyNumberFormat="0" applyBorder="0" applyProtection="0">
      <alignment horizontal="right"/>
    </xf>
    <xf numFmtId="0" fontId="33" fillId="7" borderId="0" applyNumberFormat="0" applyBorder="0" applyProtection="0">
      <alignment horizontal="left"/>
    </xf>
    <xf numFmtId="0" fontId="33" fillId="7" borderId="0" applyNumberFormat="0" applyBorder="0" applyProtection="0">
      <alignment horizontal="left"/>
    </xf>
    <xf numFmtId="0" fontId="33" fillId="7" borderId="0" applyNumberFormat="0" applyBorder="0" applyProtection="0">
      <alignment horizontal="left"/>
    </xf>
    <xf numFmtId="180" fontId="34" fillId="6" borderId="0" applyBorder="0" applyProtection="0">
      <alignment horizontal="right"/>
    </xf>
    <xf numFmtId="180" fontId="34" fillId="6" borderId="0" applyBorder="0" applyProtection="0">
      <alignment horizontal="right"/>
    </xf>
    <xf numFmtId="180" fontId="34" fillId="6" borderId="0" applyBorder="0" applyProtection="0">
      <alignment horizontal="right"/>
    </xf>
    <xf numFmtId="180" fontId="34" fillId="6" borderId="0" applyBorder="0" applyProtection="0">
      <alignment horizontal="right"/>
    </xf>
    <xf numFmtId="0" fontId="35" fillId="7" borderId="0" applyNumberFormat="0" applyBorder="0" applyProtection="0">
      <alignment horizontal="center" vertical="center"/>
    </xf>
    <xf numFmtId="0" fontId="35" fillId="7" borderId="0" applyNumberFormat="0" applyBorder="0" applyProtection="0">
      <alignment horizontal="center" vertical="center"/>
    </xf>
    <xf numFmtId="0" fontId="35" fillId="7" borderId="0" applyNumberFormat="0" applyBorder="0" applyProtection="0">
      <alignment horizontal="center" vertical="center"/>
    </xf>
    <xf numFmtId="0" fontId="36" fillId="7" borderId="0" applyNumberFormat="0" applyBorder="0" applyProtection="0">
      <alignment horizontal="center" vertical="center"/>
    </xf>
    <xf numFmtId="0" fontId="36" fillId="7" borderId="0" applyNumberFormat="0" applyBorder="0" applyProtection="0">
      <alignment horizontal="center" vertical="center"/>
    </xf>
    <xf numFmtId="0" fontId="36" fillId="7" borderId="0" applyNumberFormat="0" applyBorder="0" applyProtection="0">
      <alignment horizontal="center" vertical="center"/>
    </xf>
    <xf numFmtId="0" fontId="33" fillId="7" borderId="0" applyNumberFormat="0" applyBorder="0" applyProtection="0">
      <alignment horizontal="left" vertical="center"/>
    </xf>
    <xf numFmtId="0" fontId="33" fillId="7" borderId="0" applyNumberFormat="0" applyBorder="0" applyProtection="0">
      <alignment horizontal="left" vertical="center"/>
    </xf>
    <xf numFmtId="0" fontId="33" fillId="7" borderId="0" applyNumberFormat="0" applyBorder="0" applyProtection="0">
      <alignment horizontal="left" vertical="center"/>
    </xf>
    <xf numFmtId="180" fontId="32" fillId="5" borderId="0" applyBorder="0" applyProtection="0">
      <alignment horizontal="right"/>
    </xf>
    <xf numFmtId="180" fontId="32" fillId="5" borderId="0" applyBorder="0" applyProtection="0">
      <alignment horizontal="right"/>
    </xf>
    <xf numFmtId="180" fontId="32" fillId="5" borderId="0" applyBorder="0" applyProtection="0">
      <alignment horizontal="right"/>
    </xf>
    <xf numFmtId="180" fontId="32" fillId="5" borderId="0" applyBorder="0" applyProtection="0">
      <alignment horizontal="right"/>
    </xf>
    <xf numFmtId="180" fontId="32" fillId="6" borderId="0" applyBorder="0" applyProtection="0">
      <alignment horizontal="right"/>
    </xf>
    <xf numFmtId="180" fontId="32" fillId="6" borderId="0" applyBorder="0" applyProtection="0">
      <alignment horizontal="right"/>
    </xf>
    <xf numFmtId="180" fontId="32" fillId="6" borderId="0" applyBorder="0" applyProtection="0">
      <alignment horizontal="right"/>
    </xf>
    <xf numFmtId="180" fontId="32" fillId="6" borderId="0" applyBorder="0" applyProtection="0">
      <alignment horizontal="right"/>
    </xf>
    <xf numFmtId="180" fontId="33" fillId="7" borderId="0" applyBorder="0" applyProtection="0">
      <alignment horizontal="right"/>
    </xf>
    <xf numFmtId="180" fontId="33" fillId="7" borderId="0" applyBorder="0" applyProtection="0">
      <alignment horizontal="right"/>
    </xf>
    <xf numFmtId="180" fontId="33" fillId="7" borderId="0" applyBorder="0" applyProtection="0">
      <alignment horizontal="right"/>
    </xf>
    <xf numFmtId="180" fontId="33" fillId="7" borderId="0" applyBorder="0" applyProtection="0">
      <alignment horizontal="right"/>
    </xf>
    <xf numFmtId="43" fontId="21" fillId="0" borderId="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25" fillId="0" borderId="5">
      <protection locked="0"/>
    </xf>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25" fillId="0" borderId="5">
      <protection locked="0"/>
    </xf>
    <xf numFmtId="0" fontId="25" fillId="0" borderId="5">
      <protection locked="0"/>
    </xf>
    <xf numFmtId="0" fontId="25" fillId="0" borderId="5">
      <protection locked="0"/>
    </xf>
    <xf numFmtId="0" fontId="25" fillId="0" borderId="5">
      <protection locked="0"/>
    </xf>
    <xf numFmtId="0" fontId="25" fillId="0" borderId="5">
      <protection locked="0"/>
    </xf>
    <xf numFmtId="227" fontId="21" fillId="0" borderId="0" applyFont="0" applyFill="0" applyBorder="0" applyAlignment="0" applyProtection="0"/>
    <xf numFmtId="227" fontId="2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60"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0" fillId="63"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155"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3"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3"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4" fillId="72" borderId="37"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5" fillId="74" borderId="38" applyNumberFormat="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177" fontId="110" fillId="0" borderId="0" applyFill="0" applyBorder="0" applyAlignment="0" applyProtection="0"/>
    <xf numFmtId="43" fontId="20" fillId="0" borderId="0" applyFont="0" applyFill="0" applyBorder="0" applyAlignment="0" applyProtection="0"/>
    <xf numFmtId="4" fontId="156" fillId="0" borderId="0">
      <protection locked="0"/>
    </xf>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8"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69"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1"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51"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0" fontId="89" fillId="45" borderId="37" applyNumberFormat="0" applyAlignment="0" applyProtection="0"/>
    <xf numFmtId="228" fontId="157" fillId="0" borderId="0"/>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28" fillId="0" borderId="3">
      <alignment horizontal="left" vertical="center"/>
    </xf>
    <xf numFmtId="0" fontId="50" fillId="0" borderId="0" applyNumberFormat="0" applyFill="0" applyBorder="0" applyAlignment="0" applyProtection="0"/>
    <xf numFmtId="0" fontId="50" fillId="0" borderId="0" applyNumberFormat="0" applyFill="0" applyBorder="0" applyAlignment="0" applyProtection="0">
      <alignment vertical="top"/>
      <protection locked="0"/>
    </xf>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0" fontId="94" fillId="41" borderId="0"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10" fontId="27" fillId="3" borderId="4" applyNumberFormat="0" applyBorder="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0" fontId="95" fillId="45" borderId="37"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164"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229" fontId="143" fillId="0" borderId="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1" fillId="0" borderId="0" applyFont="0" applyFill="0" applyBorder="0" applyAlignment="0" applyProtection="0"/>
    <xf numFmtId="43" fontId="20" fillId="0" borderId="0" applyFont="0" applyFill="0" applyBorder="0" applyAlignment="0" applyProtection="0"/>
    <xf numFmtId="189" fontId="11" fillId="0" borderId="0" applyFont="0" applyFill="0" applyBorder="0" applyAlignment="0" applyProtection="0"/>
    <xf numFmtId="43" fontId="11" fillId="0" borderId="0" applyFont="0" applyFill="0" applyBorder="0" applyAlignment="0" applyProtection="0"/>
    <xf numFmtId="43" fontId="15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72" fontId="11" fillId="0" borderId="0" applyFont="0" applyFill="0" applyBorder="0" applyAlignment="0" applyProtection="0"/>
    <xf numFmtId="43" fontId="11" fillId="0" borderId="0" applyFont="0" applyFill="0" applyBorder="0" applyAlignment="0" applyProtection="0"/>
    <xf numFmtId="170" fontId="154"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20" fillId="0" borderId="0" applyFont="0" applyFill="0" applyBorder="0" applyAlignment="0" applyProtection="0"/>
    <xf numFmtId="201" fontId="11" fillId="0" borderId="0" applyFont="0" applyFill="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98" fillId="80" borderId="0" applyNumberFormat="0" applyBorder="0" applyAlignment="0" applyProtection="0"/>
    <xf numFmtId="0" fontId="11" fillId="0" borderId="0"/>
    <xf numFmtId="0" fontId="21" fillId="0" borderId="0">
      <alignmen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0" fillId="0" borderId="0"/>
    <xf numFmtId="0" fontId="11" fillId="0" borderId="0"/>
    <xf numFmtId="0" fontId="11" fillId="0" borderId="0"/>
    <xf numFmtId="0" fontId="11" fillId="0" borderId="0"/>
    <xf numFmtId="0" fontId="43" fillId="0" borderId="0">
      <alignment vertical="top"/>
    </xf>
    <xf numFmtId="0" fontId="147" fillId="0" borderId="0"/>
    <xf numFmtId="0" fontId="11" fillId="0" borderId="0"/>
    <xf numFmtId="0" fontId="11" fillId="0" borderId="0"/>
    <xf numFmtId="0" fontId="144" fillId="0" borderId="0"/>
    <xf numFmtId="0" fontId="144" fillId="0" borderId="0"/>
    <xf numFmtId="0" fontId="11" fillId="0" borderId="0"/>
    <xf numFmtId="0" fontId="11" fillId="0" borderId="0"/>
    <xf numFmtId="0" fontId="11" fillId="0" borderId="0"/>
    <xf numFmtId="0" fontId="20" fillId="0" borderId="0"/>
    <xf numFmtId="0" fontId="2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0" fillId="0" borderId="0"/>
    <xf numFmtId="0" fontId="20" fillId="0" borderId="0"/>
    <xf numFmtId="0" fontId="11" fillId="0" borderId="0"/>
    <xf numFmtId="0" fontId="11" fillId="0" borderId="0"/>
    <xf numFmtId="0" fontId="11" fillId="0" borderId="0"/>
    <xf numFmtId="0" fontId="21" fillId="0" borderId="0"/>
    <xf numFmtId="0" fontId="21" fillId="0" borderId="0"/>
    <xf numFmtId="0" fontId="21" fillId="0" borderId="0"/>
    <xf numFmtId="0" fontId="2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8" fillId="0" borderId="0"/>
    <xf numFmtId="0" fontId="21" fillId="0" borderId="0"/>
    <xf numFmtId="0" fontId="43" fillId="0" borderId="0"/>
    <xf numFmtId="0" fontId="20" fillId="0" borderId="0"/>
    <xf numFmtId="0" fontId="43" fillId="0" borderId="0"/>
    <xf numFmtId="0" fontId="43" fillId="0" borderId="0"/>
    <xf numFmtId="0" fontId="11" fillId="0" borderId="0"/>
    <xf numFmtId="0" fontId="20" fillId="0" borderId="0"/>
    <xf numFmtId="0" fontId="11" fillId="0" borderId="0"/>
    <xf numFmtId="0" fontId="11" fillId="0" borderId="0"/>
    <xf numFmtId="0" fontId="11" fillId="0" borderId="0"/>
    <xf numFmtId="0" fontId="11" fillId="0" borderId="0"/>
    <xf numFmtId="0" fontId="20" fillId="0" borderId="0"/>
    <xf numFmtId="0" fontId="11" fillId="0" borderId="0"/>
    <xf numFmtId="0" fontId="11" fillId="0" borderId="0"/>
    <xf numFmtId="0" fontId="112" fillId="0" borderId="0"/>
    <xf numFmtId="0" fontId="11" fillId="0" borderId="0"/>
    <xf numFmtId="0" fontId="20" fillId="0" borderId="0"/>
    <xf numFmtId="0" fontId="21" fillId="0" borderId="0"/>
    <xf numFmtId="0" fontId="48" fillId="0" borderId="0"/>
    <xf numFmtId="0" fontId="20" fillId="0" borderId="0"/>
    <xf numFmtId="0" fontId="11" fillId="0" borderId="0"/>
    <xf numFmtId="0" fontId="48" fillId="0" borderId="0"/>
    <xf numFmtId="0" fontId="11" fillId="0" borderId="0"/>
    <xf numFmtId="0" fontId="11" fillId="0" borderId="0"/>
    <xf numFmtId="0" fontId="11" fillId="0" borderId="0"/>
    <xf numFmtId="0" fontId="11" fillId="15" borderId="35"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11"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11" fillId="15" borderId="35"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21" fillId="82" borderId="41"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11" fillId="15" borderId="35"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20" fillId="0" borderId="0" applyFont="0" applyFill="0" applyBorder="0" applyAlignment="0" applyProtection="0"/>
    <xf numFmtId="9" fontId="48" fillId="0" borderId="0" applyFont="0" applyFill="0" applyBorder="0" applyAlignment="0" applyProtection="0"/>
    <xf numFmtId="9" fontId="2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2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3" fillId="0" borderId="0" applyFill="0" applyBorder="0" applyAlignment="0" applyProtection="0"/>
    <xf numFmtId="9" fontId="12" fillId="0" borderId="0" applyFont="0" applyFill="0" applyBorder="0" applyAlignment="0" applyProtection="0"/>
    <xf numFmtId="9" fontId="43"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58" fillId="0" borderId="0" applyFont="0" applyFill="0" applyBorder="0" applyAlignment="0" applyProtection="0"/>
    <xf numFmtId="0" fontId="11" fillId="0" borderId="0"/>
    <xf numFmtId="0" fontId="160" fillId="0" borderId="0"/>
    <xf numFmtId="0" fontId="20" fillId="0" borderId="0"/>
    <xf numFmtId="0" fontId="160" fillId="0" borderId="0"/>
    <xf numFmtId="43" fontId="158" fillId="0" borderId="0" applyFont="0" applyFill="0" applyBorder="0" applyAlignment="0" applyProtection="0"/>
    <xf numFmtId="174" fontId="21" fillId="0" borderId="0" applyFont="0" applyFill="0" applyBorder="0" applyAlignment="0" applyProtection="0"/>
    <xf numFmtId="9" fontId="20" fillId="0" borderId="0" applyFont="0" applyFill="0" applyBorder="0" applyAlignment="0" applyProtection="0"/>
    <xf numFmtId="0" fontId="164" fillId="0" borderId="0"/>
    <xf numFmtId="0" fontId="10" fillId="0" borderId="0"/>
    <xf numFmtId="167" fontId="10" fillId="0" borderId="0" applyFont="0" applyFill="0" applyBorder="0" applyAlignment="0" applyProtection="0"/>
    <xf numFmtId="0" fontId="10" fillId="0" borderId="0"/>
    <xf numFmtId="167" fontId="164" fillId="0" borderId="0" applyFont="0" applyFill="0" applyBorder="0" applyAlignment="0" applyProtection="0"/>
    <xf numFmtId="0" fontId="9" fillId="0" borderId="0"/>
    <xf numFmtId="0" fontId="9" fillId="0" borderId="0"/>
    <xf numFmtId="0" fontId="43" fillId="0" borderId="0">
      <alignment vertical="top"/>
    </xf>
    <xf numFmtId="43" fontId="9" fillId="0" borderId="0" applyFont="0" applyFill="0" applyBorder="0" applyAlignment="0" applyProtection="0"/>
    <xf numFmtId="167" fontId="9" fillId="0" borderId="0" applyFont="0" applyFill="0" applyBorder="0" applyAlignment="0" applyProtection="0"/>
    <xf numFmtId="0" fontId="166" fillId="0" borderId="0"/>
    <xf numFmtId="167" fontId="166" fillId="0" borderId="0" applyFont="0" applyFill="0" applyBorder="0" applyAlignment="0" applyProtection="0"/>
    <xf numFmtId="0" fontId="166" fillId="0" borderId="0"/>
    <xf numFmtId="0" fontId="166" fillId="0" borderId="0"/>
    <xf numFmtId="167" fontId="20" fillId="0" borderId="0" applyFont="0" applyFill="0" applyBorder="0" applyAlignment="0" applyProtection="0"/>
    <xf numFmtId="0" fontId="8" fillId="0" borderId="0"/>
    <xf numFmtId="43" fontId="8" fillId="0" borderId="0" applyFont="0" applyFill="0" applyBorder="0" applyAlignment="0" applyProtection="0"/>
    <xf numFmtId="1" fontId="21" fillId="0" borderId="0"/>
    <xf numFmtId="0" fontId="7" fillId="0" borderId="0"/>
    <xf numFmtId="167" fontId="7" fillId="0" borderId="0" applyFont="0" applyFill="0" applyBorder="0" applyAlignment="0" applyProtection="0"/>
    <xf numFmtId="167" fontId="7" fillId="0" borderId="0" applyFont="0" applyFill="0" applyBorder="0" applyAlignment="0" applyProtection="0"/>
    <xf numFmtId="0" fontId="6" fillId="0" borderId="0"/>
    <xf numFmtId="167" fontId="6" fillId="0" borderId="0" applyFont="0" applyFill="0" applyBorder="0" applyAlignment="0" applyProtection="0"/>
    <xf numFmtId="0" fontId="6" fillId="0" borderId="0"/>
    <xf numFmtId="167" fontId="6" fillId="0" borderId="0" applyFont="0" applyFill="0" applyBorder="0" applyAlignment="0" applyProtection="0"/>
    <xf numFmtId="9" fontId="6" fillId="0" borderId="0" applyFont="0" applyFill="0" applyBorder="0" applyAlignment="0" applyProtection="0"/>
    <xf numFmtId="0" fontId="164" fillId="0" borderId="0"/>
    <xf numFmtId="167" fontId="6" fillId="0" borderId="0" applyFont="0" applyFill="0" applyBorder="0" applyAlignment="0" applyProtection="0"/>
    <xf numFmtId="0" fontId="62" fillId="9" borderId="0" applyNumberFormat="0" applyBorder="0" applyAlignment="0" applyProtection="0"/>
    <xf numFmtId="0" fontId="63" fillId="10" borderId="0" applyNumberFormat="0" applyBorder="0" applyAlignment="0" applyProtection="0"/>
    <xf numFmtId="0" fontId="72" fillId="20" borderId="0" applyNumberFormat="0" applyBorder="0" applyAlignment="0" applyProtection="0"/>
    <xf numFmtId="0" fontId="65" fillId="12" borderId="31" applyNumberFormat="0" applyAlignment="0" applyProtection="0"/>
    <xf numFmtId="168" fontId="6" fillId="0" borderId="0" applyFont="0" applyFill="0" applyBorder="0" applyAlignment="0" applyProtection="0"/>
    <xf numFmtId="0" fontId="174" fillId="0" borderId="0"/>
    <xf numFmtId="0" fontId="174" fillId="0" borderId="0"/>
    <xf numFmtId="9" fontId="174" fillId="0" borderId="0" applyFont="0" applyFill="0" applyBorder="0" applyAlignment="0" applyProtection="0"/>
    <xf numFmtId="167" fontId="174" fillId="0" borderId="0" applyFont="0" applyFill="0" applyBorder="0" applyAlignment="0" applyProtection="0"/>
    <xf numFmtId="0" fontId="5" fillId="0" borderId="0"/>
    <xf numFmtId="0" fontId="4" fillId="0" borderId="0"/>
    <xf numFmtId="0" fontId="4" fillId="0" borderId="0"/>
    <xf numFmtId="0" fontId="4" fillId="0" borderId="0"/>
    <xf numFmtId="0" fontId="4" fillId="0" borderId="0"/>
    <xf numFmtId="167" fontId="4" fillId="0" borderId="0" applyFont="0" applyFill="0" applyBorder="0" applyAlignment="0" applyProtection="0"/>
    <xf numFmtId="0" fontId="4" fillId="0" borderId="0"/>
    <xf numFmtId="0" fontId="4" fillId="0" borderId="0"/>
    <xf numFmtId="0" fontId="179" fillId="11" borderId="0" applyNumberFormat="0" applyBorder="0" applyAlignment="0" applyProtection="0"/>
    <xf numFmtId="0" fontId="3" fillId="0" borderId="0"/>
    <xf numFmtId="0" fontId="2" fillId="0" borderId="0"/>
    <xf numFmtId="167" fontId="2" fillId="0" borderId="0" applyFont="0" applyFill="0" applyBorder="0" applyAlignment="0" applyProtection="0"/>
    <xf numFmtId="9" fontId="2" fillId="0" borderId="0" applyFont="0" applyFill="0" applyBorder="0" applyAlignment="0" applyProtection="0"/>
    <xf numFmtId="168"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21" fillId="0" borderId="0"/>
    <xf numFmtId="43" fontId="20" fillId="0" borderId="0" applyFont="0" applyFill="0" applyBorder="0" applyAlignment="0" applyProtection="0"/>
  </cellStyleXfs>
  <cellXfs count="627">
    <xf numFmtId="0" fontId="0" fillId="0" borderId="0" xfId="0"/>
    <xf numFmtId="0" fontId="52" fillId="0" borderId="0" xfId="0" applyFont="1" applyAlignment="1">
      <alignment vertical="center"/>
    </xf>
    <xf numFmtId="0" fontId="45" fillId="0" borderId="0" xfId="0" applyFont="1" applyAlignment="1">
      <alignment vertical="center"/>
    </xf>
    <xf numFmtId="37" fontId="52" fillId="0" borderId="0" xfId="43750" applyNumberFormat="1" applyFont="1" applyAlignment="1">
      <alignment vertical="center"/>
    </xf>
    <xf numFmtId="172" fontId="52" fillId="0" borderId="0" xfId="43750" applyNumberFormat="1" applyFont="1" applyAlignment="1">
      <alignment vertical="center"/>
    </xf>
    <xf numFmtId="0" fontId="12" fillId="0" borderId="0" xfId="0" applyFont="1"/>
    <xf numFmtId="0" fontId="12" fillId="0" borderId="0" xfId="0" applyFont="1" applyAlignment="1">
      <alignment vertical="center"/>
    </xf>
    <xf numFmtId="0" fontId="12" fillId="0" borderId="0" xfId="0" applyFont="1" applyAlignment="1">
      <alignment horizontal="center" vertical="center"/>
    </xf>
    <xf numFmtId="37" fontId="45" fillId="0" borderId="0" xfId="43750" applyNumberFormat="1" applyFont="1" applyAlignment="1">
      <alignment vertical="center"/>
    </xf>
    <xf numFmtId="172" fontId="52" fillId="0" borderId="0" xfId="43750" applyNumberFormat="1" applyFont="1" applyAlignment="1">
      <alignment horizontal="right" vertical="center"/>
    </xf>
    <xf numFmtId="0" fontId="49" fillId="0" borderId="22" xfId="2759" applyFont="1" applyBorder="1" applyAlignment="1">
      <alignment vertical="center"/>
    </xf>
    <xf numFmtId="37" fontId="52" fillId="0" borderId="15" xfId="43750" applyNumberFormat="1" applyFont="1" applyBorder="1" applyAlignment="1">
      <alignment horizontal="right" vertical="center"/>
    </xf>
    <xf numFmtId="172" fontId="120" fillId="0" borderId="0" xfId="43750" applyNumberFormat="1" applyFont="1" applyAlignment="1">
      <alignment horizontal="right" vertical="center"/>
    </xf>
    <xf numFmtId="0" fontId="57" fillId="0" borderId="6" xfId="0" applyFont="1" applyBorder="1" applyAlignment="1">
      <alignment horizontal="left" vertical="center"/>
    </xf>
    <xf numFmtId="0" fontId="49" fillId="0" borderId="6" xfId="43750" applyNumberFormat="1" applyFont="1" applyBorder="1"/>
    <xf numFmtId="0" fontId="53" fillId="0" borderId="6" xfId="43750" applyNumberFormat="1" applyFont="1" applyBorder="1"/>
    <xf numFmtId="0" fontId="57" fillId="0" borderId="6" xfId="43750" applyNumberFormat="1" applyFont="1" applyBorder="1" applyAlignment="1">
      <alignment vertical="center"/>
    </xf>
    <xf numFmtId="0" fontId="49" fillId="0" borderId="6" xfId="68" applyNumberFormat="1" applyFont="1" applyBorder="1"/>
    <xf numFmtId="0" fontId="49" fillId="0" borderId="6" xfId="0" applyFont="1" applyBorder="1"/>
    <xf numFmtId="0" fontId="53" fillId="0" borderId="6" xfId="43750" applyNumberFormat="1" applyFont="1" applyBorder="1" applyAlignment="1">
      <alignment horizontal="left"/>
    </xf>
    <xf numFmtId="0" fontId="49" fillId="0" borderId="8" xfId="0" applyFont="1" applyBorder="1"/>
    <xf numFmtId="0" fontId="49" fillId="0" borderId="9" xfId="0" applyFont="1" applyBorder="1"/>
    <xf numFmtId="173" fontId="116" fillId="0" borderId="0" xfId="0" applyNumberFormat="1" applyFont="1" applyAlignment="1">
      <alignment vertical="center"/>
    </xf>
    <xf numFmtId="173" fontId="115" fillId="0" borderId="0" xfId="0" applyNumberFormat="1" applyFont="1" applyAlignment="1">
      <alignment vertical="center"/>
    </xf>
    <xf numFmtId="37" fontId="116" fillId="0" borderId="0" xfId="0" applyNumberFormat="1" applyFont="1" applyAlignment="1">
      <alignment vertical="center"/>
    </xf>
    <xf numFmtId="37" fontId="153" fillId="0" borderId="0" xfId="43750" applyNumberFormat="1" applyFont="1" applyAlignment="1">
      <alignment horizontal="right" vertical="center"/>
    </xf>
    <xf numFmtId="172" fontId="55" fillId="0" borderId="0" xfId="43750" applyNumberFormat="1" applyFont="1" applyAlignment="1">
      <alignment horizontal="right" vertical="center"/>
    </xf>
    <xf numFmtId="0" fontId="49" fillId="0" borderId="10" xfId="0" applyFont="1" applyBorder="1"/>
    <xf numFmtId="0" fontId="12" fillId="0" borderId="0" xfId="0" applyFont="1" applyAlignment="1">
      <alignment wrapText="1"/>
    </xf>
    <xf numFmtId="37" fontId="53" fillId="0" borderId="23" xfId="43750" applyNumberFormat="1" applyFont="1" applyBorder="1" applyAlignment="1">
      <alignment horizontal="right" vertical="center"/>
    </xf>
    <xf numFmtId="0" fontId="12" fillId="0" borderId="0" xfId="0" applyFont="1" applyAlignment="1">
      <alignment vertical="center" wrapText="1"/>
    </xf>
    <xf numFmtId="37" fontId="159" fillId="0" borderId="0" xfId="43750" applyNumberFormat="1" applyFont="1" applyAlignment="1">
      <alignment horizontal="right" vertical="center"/>
    </xf>
    <xf numFmtId="0" fontId="12" fillId="0" borderId="47" xfId="0" applyFont="1" applyBorder="1" applyAlignment="1">
      <alignment vertical="center"/>
    </xf>
    <xf numFmtId="0" fontId="45" fillId="0" borderId="0" xfId="0" applyFont="1" applyAlignment="1">
      <alignment horizontal="center" vertical="top"/>
    </xf>
    <xf numFmtId="173" fontId="53" fillId="0" borderId="0" xfId="0" applyNumberFormat="1" applyFont="1" applyAlignment="1">
      <alignment horizontal="center" vertical="top"/>
    </xf>
    <xf numFmtId="0" fontId="45" fillId="0" borderId="47" xfId="0" applyFont="1" applyBorder="1" applyAlignment="1">
      <alignment horizontal="center" vertical="top"/>
    </xf>
    <xf numFmtId="0" fontId="0" fillId="84" borderId="0" xfId="0" applyFill="1"/>
    <xf numFmtId="0" fontId="161" fillId="84" borderId="0" xfId="0" applyFont="1" applyFill="1" applyAlignment="1">
      <alignment horizontal="left" vertical="center" wrapText="1"/>
    </xf>
    <xf numFmtId="182" fontId="52" fillId="0" borderId="17" xfId="43750" applyNumberFormat="1" applyFont="1" applyBorder="1"/>
    <xf numFmtId="172" fontId="45" fillId="0" borderId="0" xfId="43750" applyNumberFormat="1" applyFont="1" applyAlignment="1">
      <alignment horizontal="right" vertical="center"/>
    </xf>
    <xf numFmtId="0" fontId="0" fillId="0" borderId="4" xfId="0" applyBorder="1"/>
    <xf numFmtId="3" fontId="0" fillId="0" borderId="4" xfId="0" applyNumberFormat="1" applyBorder="1"/>
    <xf numFmtId="0" fontId="12" fillId="0" borderId="22" xfId="0" applyFont="1" applyBorder="1"/>
    <xf numFmtId="0" fontId="44" fillId="0" borderId="4" xfId="0" applyFont="1" applyBorder="1"/>
    <xf numFmtId="0" fontId="44" fillId="0" borderId="4" xfId="0" applyFont="1" applyBorder="1" applyAlignment="1">
      <alignment wrapText="1"/>
    </xf>
    <xf numFmtId="0" fontId="44" fillId="0" borderId="4" xfId="0" applyFont="1" applyBorder="1" applyAlignment="1">
      <alignment horizontal="left" wrapText="1"/>
    </xf>
    <xf numFmtId="3" fontId="44" fillId="0" borderId="4" xfId="0" applyNumberFormat="1" applyFont="1" applyBorder="1"/>
    <xf numFmtId="0" fontId="12" fillId="0" borderId="0" xfId="0" applyFont="1" applyAlignment="1">
      <alignment horizontal="center" wrapText="1"/>
    </xf>
    <xf numFmtId="37" fontId="49" fillId="0" borderId="17" xfId="43750" applyNumberFormat="1" applyFont="1" applyBorder="1" applyAlignment="1">
      <alignment horizontal="right" vertical="center"/>
    </xf>
    <xf numFmtId="37" fontId="45" fillId="0" borderId="23" xfId="43750" applyNumberFormat="1" applyFont="1" applyBorder="1" applyAlignment="1">
      <alignment horizontal="right" vertical="center"/>
    </xf>
    <xf numFmtId="0" fontId="45" fillId="0" borderId="6" xfId="0" applyFont="1" applyBorder="1"/>
    <xf numFmtId="37" fontId="52" fillId="0" borderId="17" xfId="43750" applyNumberFormat="1" applyFont="1" applyBorder="1" applyAlignment="1">
      <alignment horizontal="right" vertical="center"/>
    </xf>
    <xf numFmtId="172" fontId="49" fillId="0" borderId="0" xfId="43750" applyNumberFormat="1" applyFont="1" applyAlignment="1">
      <alignment horizontal="right" vertical="center"/>
    </xf>
    <xf numFmtId="37" fontId="45" fillId="0" borderId="17" xfId="43750" applyNumberFormat="1" applyFont="1" applyBorder="1" applyAlignment="1">
      <alignment horizontal="right" vertical="center"/>
    </xf>
    <xf numFmtId="37" fontId="45" fillId="0" borderId="0" xfId="43750" applyNumberFormat="1" applyFont="1" applyAlignment="1">
      <alignment horizontal="right" vertical="center"/>
    </xf>
    <xf numFmtId="172" fontId="45" fillId="0" borderId="0" xfId="43750" applyNumberFormat="1" applyFont="1" applyAlignment="1">
      <alignment vertical="center"/>
    </xf>
    <xf numFmtId="173" fontId="116" fillId="0" borderId="0" xfId="0" applyNumberFormat="1" applyFont="1" applyAlignment="1">
      <alignment horizontal="center" vertical="center"/>
    </xf>
    <xf numFmtId="0" fontId="53" fillId="0" borderId="17" xfId="43750" applyNumberFormat="1" applyFont="1" applyBorder="1" applyAlignment="1">
      <alignment horizontal="center" vertical="top"/>
    </xf>
    <xf numFmtId="0" fontId="53" fillId="0" borderId="17" xfId="43750" applyNumberFormat="1" applyFont="1" applyBorder="1" applyAlignment="1">
      <alignment horizontal="center" vertical="center"/>
    </xf>
    <xf numFmtId="0" fontId="12" fillId="0" borderId="17" xfId="0" applyFont="1" applyBorder="1"/>
    <xf numFmtId="0" fontId="53" fillId="0" borderId="21" xfId="43750" applyNumberFormat="1" applyFont="1" applyBorder="1" applyAlignment="1">
      <alignment horizontal="center"/>
    </xf>
    <xf numFmtId="173" fontId="116" fillId="0" borderId="11" xfId="0" applyNumberFormat="1" applyFont="1" applyBorder="1" applyAlignment="1">
      <alignment horizontal="center" vertical="center"/>
    </xf>
    <xf numFmtId="173" fontId="53" fillId="0" borderId="11" xfId="0" applyNumberFormat="1" applyFont="1" applyBorder="1" applyAlignment="1">
      <alignment horizontal="center" vertical="top"/>
    </xf>
    <xf numFmtId="173" fontId="116" fillId="0" borderId="11" xfId="0" applyNumberFormat="1" applyFont="1" applyBorder="1" applyAlignment="1">
      <alignment vertical="center"/>
    </xf>
    <xf numFmtId="0" fontId="121" fillId="0" borderId="11" xfId="0" applyFont="1" applyBorder="1" applyAlignment="1">
      <alignment horizontal="left"/>
    </xf>
    <xf numFmtId="0" fontId="52" fillId="0" borderId="22" xfId="43750" applyNumberFormat="1" applyFont="1" applyBorder="1" applyAlignment="1">
      <alignment vertical="center"/>
    </xf>
    <xf numFmtId="218" fontId="52" fillId="0" borderId="48" xfId="43750" applyNumberFormat="1" applyFont="1" applyBorder="1" applyAlignment="1">
      <alignment vertical="center"/>
    </xf>
    <xf numFmtId="37" fontId="45" fillId="0" borderId="4" xfId="43750" applyNumberFormat="1" applyFont="1" applyBorder="1" applyAlignment="1">
      <alignment horizontal="right" vertical="center"/>
    </xf>
    <xf numFmtId="37" fontId="53" fillId="0" borderId="60" xfId="43750" applyNumberFormat="1" applyFont="1" applyBorder="1"/>
    <xf numFmtId="218" fontId="12" fillId="0" borderId="0" xfId="43750" applyNumberFormat="1" applyFont="1" applyAlignment="1">
      <alignment vertical="center" wrapText="1"/>
    </xf>
    <xf numFmtId="218" fontId="12" fillId="0" borderId="0" xfId="0" applyNumberFormat="1" applyFont="1" applyAlignment="1">
      <alignment vertical="center" wrapText="1"/>
    </xf>
    <xf numFmtId="172" fontId="53" fillId="0" borderId="15" xfId="43750" applyNumberFormat="1" applyFont="1" applyFill="1" applyBorder="1" applyAlignment="1">
      <alignment horizontal="center" vertical="center"/>
    </xf>
    <xf numFmtId="172" fontId="53" fillId="0" borderId="21" xfId="43750" applyNumberFormat="1" applyFont="1" applyFill="1" applyBorder="1" applyAlignment="1">
      <alignment horizontal="center" vertical="center"/>
    </xf>
    <xf numFmtId="167" fontId="52" fillId="0" borderId="0" xfId="43750" applyFont="1" applyAlignment="1">
      <alignment horizontal="right" vertical="center"/>
    </xf>
    <xf numFmtId="167" fontId="52" fillId="0" borderId="0" xfId="43750" applyFont="1" applyFill="1" applyAlignment="1">
      <alignment horizontal="right" vertical="center"/>
    </xf>
    <xf numFmtId="167" fontId="45" fillId="0" borderId="0" xfId="43750" applyFont="1" applyAlignment="1">
      <alignment horizontal="right" vertical="center"/>
    </xf>
    <xf numFmtId="230" fontId="52" fillId="0" borderId="17" xfId="43750" applyNumberFormat="1" applyFont="1" applyBorder="1"/>
    <xf numFmtId="230" fontId="45" fillId="0" borderId="0" xfId="43750" applyNumberFormat="1" applyFont="1" applyAlignment="1">
      <alignment vertical="center"/>
    </xf>
    <xf numFmtId="218" fontId="0" fillId="0" borderId="0" xfId="43750" applyNumberFormat="1" applyFont="1"/>
    <xf numFmtId="230" fontId="45" fillId="0" borderId="23" xfId="43750" applyNumberFormat="1" applyFont="1" applyBorder="1" applyAlignment="1">
      <alignment horizontal="right" vertical="center"/>
    </xf>
    <xf numFmtId="230" fontId="52" fillId="0" borderId="17" xfId="43750" applyNumberFormat="1" applyFont="1" applyBorder="1" applyAlignment="1">
      <alignment horizontal="right" vertical="center"/>
    </xf>
    <xf numFmtId="230" fontId="54" fillId="8" borderId="17" xfId="0" applyNumberFormat="1" applyFont="1" applyFill="1" applyBorder="1" applyAlignment="1">
      <alignment horizontal="right" vertical="center"/>
    </xf>
    <xf numFmtId="230" fontId="49" fillId="0" borderId="0" xfId="43750" applyNumberFormat="1" applyFont="1" applyAlignment="1">
      <alignment horizontal="right" vertical="center"/>
    </xf>
    <xf numFmtId="230" fontId="45" fillId="0" borderId="0" xfId="43750" applyNumberFormat="1" applyFont="1" applyAlignment="1">
      <alignment horizontal="right" vertical="center"/>
    </xf>
    <xf numFmtId="230" fontId="51" fillId="0" borderId="0" xfId="43750" applyNumberFormat="1" applyFont="1" applyAlignment="1">
      <alignment horizontal="right" vertical="center"/>
    </xf>
    <xf numFmtId="230" fontId="52" fillId="0" borderId="0" xfId="43750" applyNumberFormat="1" applyFont="1" applyAlignment="1">
      <alignment horizontal="right" vertical="center"/>
    </xf>
    <xf numFmtId="0" fontId="49" fillId="0" borderId="0" xfId="43750" applyNumberFormat="1" applyFont="1" applyBorder="1"/>
    <xf numFmtId="37" fontId="49" fillId="0" borderId="62" xfId="43750" applyNumberFormat="1" applyFont="1" applyBorder="1"/>
    <xf numFmtId="37" fontId="49" fillId="0" borderId="54" xfId="43750" applyNumberFormat="1" applyFont="1" applyBorder="1"/>
    <xf numFmtId="37" fontId="53" fillId="0" borderId="62" xfId="43750" applyNumberFormat="1" applyFont="1" applyBorder="1"/>
    <xf numFmtId="37" fontId="49" fillId="0" borderId="62" xfId="43735" applyNumberFormat="1" applyFont="1" applyBorder="1"/>
    <xf numFmtId="0" fontId="57" fillId="0" borderId="0" xfId="43750" applyNumberFormat="1" applyFont="1" applyBorder="1"/>
    <xf numFmtId="0" fontId="53" fillId="0" borderId="0" xfId="43750" applyNumberFormat="1" applyFont="1" applyBorder="1"/>
    <xf numFmtId="37" fontId="49" fillId="0" borderId="62" xfId="0" applyNumberFormat="1" applyFont="1" applyBorder="1"/>
    <xf numFmtId="0" fontId="53" fillId="0" borderId="0" xfId="43750" applyNumberFormat="1" applyFont="1" applyBorder="1" applyAlignment="1">
      <alignment horizontal="left"/>
    </xf>
    <xf numFmtId="0" fontId="49" fillId="0" borderId="26" xfId="43750" applyNumberFormat="1" applyFont="1" applyBorder="1"/>
    <xf numFmtId="0" fontId="0" fillId="0" borderId="4" xfId="0" applyBorder="1" applyAlignment="1">
      <alignment horizontal="justify" vertical="center" wrapText="1"/>
    </xf>
    <xf numFmtId="3" fontId="0" fillId="0" borderId="0" xfId="0" applyNumberFormat="1"/>
    <xf numFmtId="172" fontId="45" fillId="0" borderId="23" xfId="43750" applyNumberFormat="1" applyFont="1" applyBorder="1" applyAlignment="1">
      <alignment horizontal="right" vertical="center"/>
    </xf>
    <xf numFmtId="172" fontId="51" fillId="0" borderId="0" xfId="43750" applyNumberFormat="1" applyFont="1" applyAlignment="1">
      <alignment horizontal="right" vertical="center"/>
    </xf>
    <xf numFmtId="172" fontId="153" fillId="0" borderId="0" xfId="43750" applyNumberFormat="1" applyFont="1" applyAlignment="1">
      <alignment horizontal="right" vertical="center"/>
    </xf>
    <xf numFmtId="230" fontId="54" fillId="0" borderId="17" xfId="43750" applyNumberFormat="1" applyFont="1" applyBorder="1"/>
    <xf numFmtId="230" fontId="45" fillId="0" borderId="17" xfId="43750" applyNumberFormat="1" applyFont="1" applyBorder="1" applyAlignment="1">
      <alignment horizontal="right" vertical="center"/>
    </xf>
    <xf numFmtId="230" fontId="52" fillId="0" borderId="21" xfId="43750" applyNumberFormat="1" applyFont="1" applyBorder="1" applyAlignment="1">
      <alignment horizontal="right" vertical="center"/>
    </xf>
    <xf numFmtId="173" fontId="169" fillId="0" borderId="55" xfId="0" applyNumberFormat="1" applyFont="1" applyBorder="1" applyAlignment="1">
      <alignment horizontal="center" vertical="center"/>
    </xf>
    <xf numFmtId="173" fontId="167" fillId="0" borderId="15" xfId="0" applyNumberFormat="1" applyFont="1" applyBorder="1" applyAlignment="1">
      <alignment horizontal="center" vertical="top"/>
    </xf>
    <xf numFmtId="173" fontId="169" fillId="0" borderId="56" xfId="0" applyNumberFormat="1" applyFont="1" applyBorder="1" applyAlignment="1">
      <alignment horizontal="center" vertical="center"/>
    </xf>
    <xf numFmtId="173" fontId="167" fillId="0" borderId="15" xfId="0" applyNumberFormat="1" applyFont="1" applyBorder="1" applyAlignment="1">
      <alignment horizontal="center" vertical="center"/>
    </xf>
    <xf numFmtId="173" fontId="170" fillId="0" borderId="6" xfId="0" applyNumberFormat="1" applyFont="1" applyBorder="1" applyAlignment="1">
      <alignment horizontal="left" vertical="center"/>
    </xf>
    <xf numFmtId="173" fontId="169" fillId="0" borderId="17" xfId="0" applyNumberFormat="1" applyFont="1" applyBorder="1" applyAlignment="1">
      <alignment horizontal="center" vertical="top"/>
    </xf>
    <xf numFmtId="173" fontId="171" fillId="0" borderId="48" xfId="0" applyNumberFormat="1" applyFont="1" applyBorder="1" applyAlignment="1">
      <alignment vertical="center"/>
    </xf>
    <xf numFmtId="173" fontId="171" fillId="0" borderId="6" xfId="0" applyNumberFormat="1" applyFont="1" applyBorder="1" applyAlignment="1">
      <alignment vertical="center"/>
    </xf>
    <xf numFmtId="173" fontId="171" fillId="0" borderId="17" xfId="0" applyNumberFormat="1" applyFont="1" applyBorder="1" applyAlignment="1">
      <alignment vertical="center"/>
    </xf>
    <xf numFmtId="37" fontId="171" fillId="0" borderId="62" xfId="0" applyNumberFormat="1" applyFont="1" applyBorder="1" applyAlignment="1">
      <alignment vertical="center"/>
    </xf>
    <xf numFmtId="173" fontId="171" fillId="0" borderId="6" xfId="0" applyNumberFormat="1" applyFont="1" applyBorder="1" applyAlignment="1">
      <alignment horizontal="left" vertical="center"/>
    </xf>
    <xf numFmtId="0" fontId="167" fillId="0" borderId="17" xfId="43750" applyNumberFormat="1" applyFont="1" applyBorder="1" applyAlignment="1">
      <alignment horizontal="center" vertical="top"/>
    </xf>
    <xf numFmtId="37" fontId="171" fillId="0" borderId="62" xfId="43750" applyNumberFormat="1" applyFont="1" applyBorder="1" applyAlignment="1">
      <alignment horizontal="right" vertical="center"/>
    </xf>
    <xf numFmtId="173" fontId="167" fillId="0" borderId="17" xfId="0" applyNumberFormat="1" applyFont="1" applyBorder="1" applyAlignment="1">
      <alignment horizontal="center" vertical="top"/>
    </xf>
    <xf numFmtId="0" fontId="167" fillId="0" borderId="17" xfId="43750" applyNumberFormat="1" applyFont="1" applyBorder="1" applyAlignment="1">
      <alignment horizontal="center" vertical="center"/>
    </xf>
    <xf numFmtId="173" fontId="171" fillId="0" borderId="6" xfId="0" applyNumberFormat="1" applyFont="1" applyBorder="1" applyAlignment="1">
      <alignment horizontal="left" vertical="center" wrapText="1"/>
    </xf>
    <xf numFmtId="37" fontId="171" fillId="0" borderId="17" xfId="43750" applyNumberFormat="1" applyFont="1" applyFill="1" applyBorder="1" applyAlignment="1">
      <alignment horizontal="right" vertical="center"/>
    </xf>
    <xf numFmtId="173" fontId="167" fillId="0" borderId="6" xfId="0" applyNumberFormat="1" applyFont="1" applyBorder="1" applyAlignment="1">
      <alignment horizontal="left" vertical="center"/>
    </xf>
    <xf numFmtId="173" fontId="169" fillId="0" borderId="6" xfId="0" applyNumberFormat="1" applyFont="1" applyBorder="1" applyAlignment="1">
      <alignment horizontal="center" vertical="center"/>
    </xf>
    <xf numFmtId="39" fontId="171" fillId="0" borderId="62" xfId="0" applyNumberFormat="1" applyFont="1" applyBorder="1" applyAlignment="1">
      <alignment horizontal="right" vertical="center"/>
    </xf>
    <xf numFmtId="37" fontId="171" fillId="0" borderId="62" xfId="0" applyNumberFormat="1" applyFont="1" applyBorder="1" applyAlignment="1">
      <alignment horizontal="right" vertical="center"/>
    </xf>
    <xf numFmtId="37" fontId="167" fillId="0" borderId="62" xfId="0" applyNumberFormat="1" applyFont="1" applyBorder="1" applyAlignment="1">
      <alignment horizontal="right" vertical="center"/>
    </xf>
    <xf numFmtId="173" fontId="167" fillId="0" borderId="6" xfId="0" applyNumberFormat="1" applyFont="1" applyBorder="1" applyAlignment="1">
      <alignment horizontal="left" vertical="center" wrapText="1"/>
    </xf>
    <xf numFmtId="37" fontId="171" fillId="0" borderId="54" xfId="0" applyNumberFormat="1" applyFont="1" applyBorder="1" applyAlignment="1">
      <alignment horizontal="right" vertical="center"/>
    </xf>
    <xf numFmtId="173" fontId="171" fillId="0" borderId="6" xfId="0" applyNumberFormat="1" applyFont="1" applyBorder="1" applyAlignment="1">
      <alignment horizontal="center" vertical="center"/>
    </xf>
    <xf numFmtId="39" fontId="171" fillId="0" borderId="54" xfId="0" applyNumberFormat="1" applyFont="1" applyBorder="1" applyAlignment="1">
      <alignment horizontal="right" vertical="center"/>
    </xf>
    <xf numFmtId="173" fontId="167" fillId="0" borderId="53" xfId="0" applyNumberFormat="1" applyFont="1" applyBorder="1" applyAlignment="1">
      <alignment horizontal="left" vertical="center"/>
    </xf>
    <xf numFmtId="173" fontId="167" fillId="0" borderId="21" xfId="0" applyNumberFormat="1" applyFont="1" applyBorder="1" applyAlignment="1">
      <alignment horizontal="center" vertical="top"/>
    </xf>
    <xf numFmtId="181" fontId="171" fillId="0" borderId="6" xfId="0" applyNumberFormat="1" applyFont="1" applyBorder="1" applyAlignment="1">
      <alignment horizontal="left" vertical="center"/>
    </xf>
    <xf numFmtId="173" fontId="171" fillId="0" borderId="7" xfId="0" applyNumberFormat="1" applyFont="1" applyBorder="1" applyAlignment="1">
      <alignment vertical="center"/>
    </xf>
    <xf numFmtId="173" fontId="167" fillId="0" borderId="9" xfId="0" applyNumberFormat="1" applyFont="1" applyBorder="1" applyAlignment="1">
      <alignment horizontal="center" vertical="top"/>
    </xf>
    <xf numFmtId="173" fontId="171" fillId="0" borderId="9" xfId="0" applyNumberFormat="1" applyFont="1" applyBorder="1" applyAlignment="1">
      <alignment horizontal="center" vertical="center"/>
    </xf>
    <xf numFmtId="173" fontId="171" fillId="0" borderId="9" xfId="0" applyNumberFormat="1" applyFont="1" applyBorder="1" applyAlignment="1">
      <alignment vertical="center"/>
    </xf>
    <xf numFmtId="173" fontId="171" fillId="0" borderId="10" xfId="0" applyNumberFormat="1" applyFont="1" applyBorder="1" applyAlignment="1">
      <alignment vertical="center"/>
    </xf>
    <xf numFmtId="173" fontId="169" fillId="0" borderId="48" xfId="0" applyNumberFormat="1" applyFont="1" applyBorder="1" applyAlignment="1">
      <alignment horizontal="center" vertical="top"/>
    </xf>
    <xf numFmtId="37" fontId="171" fillId="0" borderId="62" xfId="43750" applyNumberFormat="1" applyFont="1" applyFill="1" applyBorder="1" applyAlignment="1">
      <alignment horizontal="right" vertical="center"/>
    </xf>
    <xf numFmtId="173" fontId="171" fillId="0" borderId="8" xfId="0" applyNumberFormat="1" applyFont="1" applyBorder="1" applyAlignment="1">
      <alignment horizontal="left" vertical="center"/>
    </xf>
    <xf numFmtId="39" fontId="53" fillId="0" borderId="62" xfId="0" applyNumberFormat="1" applyFont="1" applyBorder="1" applyAlignment="1">
      <alignment horizontal="center" wrapText="1"/>
    </xf>
    <xf numFmtId="10" fontId="49" fillId="0" borderId="62" xfId="43735" applyNumberFormat="1" applyFont="1" applyBorder="1"/>
    <xf numFmtId="233" fontId="49" fillId="0" borderId="0" xfId="43750" applyNumberFormat="1" applyFont="1" applyAlignment="1">
      <alignment vertical="center"/>
    </xf>
    <xf numFmtId="2" fontId="173" fillId="0" borderId="0" xfId="43750" applyNumberFormat="1" applyFont="1" applyAlignment="1">
      <alignment vertical="center"/>
    </xf>
    <xf numFmtId="218" fontId="52" fillId="0" borderId="17" xfId="43750" applyNumberFormat="1" applyFont="1" applyFill="1" applyBorder="1" applyAlignment="1">
      <alignment vertical="center"/>
    </xf>
    <xf numFmtId="218" fontId="52" fillId="0" borderId="17" xfId="43750" applyNumberFormat="1" applyFont="1" applyBorder="1" applyAlignment="1">
      <alignment horizontal="right" vertical="center"/>
    </xf>
    <xf numFmtId="218" fontId="173" fillId="0" borderId="0" xfId="43750" applyNumberFormat="1" applyFont="1" applyAlignment="1">
      <alignment vertical="center"/>
    </xf>
    <xf numFmtId="218" fontId="52" fillId="0" borderId="0" xfId="43750" applyNumberFormat="1" applyFont="1" applyFill="1" applyAlignment="1">
      <alignment horizontal="right" vertical="center"/>
    </xf>
    <xf numFmtId="218" fontId="52" fillId="0" borderId="17" xfId="43750" applyNumberFormat="1" applyFont="1" applyFill="1" applyBorder="1" applyAlignment="1">
      <alignment horizontal="right" wrapText="1"/>
    </xf>
    <xf numFmtId="218" fontId="49" fillId="0" borderId="17" xfId="43750" applyNumberFormat="1" applyFont="1" applyFill="1" applyBorder="1" applyAlignment="1">
      <alignment vertical="center"/>
    </xf>
    <xf numFmtId="218" fontId="163" fillId="0" borderId="17" xfId="43750" applyNumberFormat="1" applyFont="1" applyFill="1" applyBorder="1" applyAlignment="1">
      <alignment horizontal="center" vertical="center"/>
    </xf>
    <xf numFmtId="37" fontId="12" fillId="0" borderId="0" xfId="0" applyNumberFormat="1" applyFont="1" applyAlignment="1">
      <alignment vertical="center"/>
    </xf>
    <xf numFmtId="0" fontId="0" fillId="0" borderId="4" xfId="0" applyBorder="1" applyAlignment="1">
      <alignment horizontal="justify" wrapText="1"/>
    </xf>
    <xf numFmtId="230" fontId="45" fillId="0" borderId="0" xfId="43750" applyNumberFormat="1" applyFont="1" applyBorder="1" applyAlignment="1">
      <alignment horizontal="right" vertical="center"/>
    </xf>
    <xf numFmtId="37" fontId="45" fillId="0" borderId="0" xfId="43750" applyNumberFormat="1" applyFont="1" applyBorder="1" applyAlignment="1">
      <alignment horizontal="right" vertical="center"/>
    </xf>
    <xf numFmtId="37" fontId="45" fillId="0" borderId="0" xfId="43750" applyNumberFormat="1" applyFont="1" applyFill="1" applyBorder="1" applyAlignment="1">
      <alignment horizontal="right" vertical="center"/>
    </xf>
    <xf numFmtId="37" fontId="53" fillId="0" borderId="0" xfId="43750" applyNumberFormat="1" applyFont="1" applyBorder="1" applyAlignment="1">
      <alignment horizontal="right" vertical="center"/>
    </xf>
    <xf numFmtId="172" fontId="45" fillId="0" borderId="0" xfId="43750" applyNumberFormat="1" applyFont="1" applyBorder="1" applyAlignment="1">
      <alignment horizontal="right" vertical="center"/>
    </xf>
    <xf numFmtId="0" fontId="44" fillId="0" borderId="23" xfId="0" applyFont="1" applyBorder="1" applyAlignment="1">
      <alignment wrapText="1"/>
    </xf>
    <xf numFmtId="3" fontId="44" fillId="0" borderId="23" xfId="0" applyNumberFormat="1" applyFont="1" applyBorder="1"/>
    <xf numFmtId="167" fontId="12" fillId="0" borderId="0" xfId="0" applyNumberFormat="1" applyFont="1"/>
    <xf numFmtId="167" fontId="12" fillId="0" borderId="0" xfId="43750" applyFont="1"/>
    <xf numFmtId="167" fontId="12" fillId="0" borderId="0" xfId="0" applyNumberFormat="1" applyFont="1" applyAlignment="1">
      <alignment vertical="center"/>
    </xf>
    <xf numFmtId="218" fontId="45" fillId="0" borderId="0" xfId="0" applyNumberFormat="1" applyFont="1" applyAlignment="1">
      <alignment horizontal="center" vertical="top"/>
    </xf>
    <xf numFmtId="37" fontId="49" fillId="0" borderId="17" xfId="43750" applyNumberFormat="1" applyFont="1" applyFill="1" applyBorder="1"/>
    <xf numFmtId="37" fontId="53" fillId="0" borderId="15" xfId="43750" applyNumberFormat="1" applyFont="1" applyFill="1" applyBorder="1"/>
    <xf numFmtId="37" fontId="49" fillId="0" borderId="21" xfId="43750" applyNumberFormat="1" applyFont="1" applyFill="1" applyBorder="1"/>
    <xf numFmtId="37" fontId="53" fillId="0" borderId="17" xfId="43750" applyNumberFormat="1" applyFont="1" applyFill="1" applyBorder="1"/>
    <xf numFmtId="10" fontId="49" fillId="0" borderId="17" xfId="43735" applyNumberFormat="1" applyFont="1" applyFill="1" applyBorder="1"/>
    <xf numFmtId="37" fontId="49" fillId="0" borderId="17" xfId="43735" applyNumberFormat="1" applyFont="1" applyFill="1" applyBorder="1"/>
    <xf numFmtId="37" fontId="171" fillId="0" borderId="48" xfId="43750" applyNumberFormat="1" applyFont="1" applyFill="1" applyBorder="1" applyAlignment="1">
      <alignment horizontal="right" vertical="center"/>
    </xf>
    <xf numFmtId="0" fontId="167" fillId="0" borderId="17" xfId="43750" applyNumberFormat="1" applyFont="1" applyFill="1" applyBorder="1" applyAlignment="1">
      <alignment horizontal="center" vertical="top"/>
    </xf>
    <xf numFmtId="0" fontId="167" fillId="0" borderId="17" xfId="43750" applyNumberFormat="1" applyFont="1" applyFill="1" applyBorder="1" applyAlignment="1">
      <alignment horizontal="center" vertical="center"/>
    </xf>
    <xf numFmtId="37" fontId="167" fillId="0" borderId="48" xfId="43750" applyNumberFormat="1" applyFont="1" applyFill="1" applyBorder="1" applyAlignment="1">
      <alignment horizontal="right" vertical="center"/>
    </xf>
    <xf numFmtId="37" fontId="171" fillId="0" borderId="17" xfId="245" applyNumberFormat="1" applyFont="1" applyFill="1" applyBorder="1" applyAlignment="1">
      <alignment horizontal="right" vertical="center"/>
    </xf>
    <xf numFmtId="0" fontId="167" fillId="0" borderId="4" xfId="0" applyFont="1" applyBorder="1" applyAlignment="1">
      <alignment horizontal="center" vertical="center" wrapText="1"/>
    </xf>
    <xf numFmtId="0" fontId="167" fillId="0" borderId="63" xfId="0" applyFont="1" applyBorder="1" applyAlignment="1">
      <alignment horizontal="center" vertical="center" wrapText="1"/>
    </xf>
    <xf numFmtId="40" fontId="12" fillId="0" borderId="0" xfId="0" applyNumberFormat="1" applyFont="1" applyAlignment="1">
      <alignment vertical="center"/>
    </xf>
    <xf numFmtId="173" fontId="171" fillId="0" borderId="6" xfId="0" applyNumberFormat="1" applyFont="1" applyBorder="1" applyAlignment="1">
      <alignment vertical="center" wrapText="1"/>
    </xf>
    <xf numFmtId="0" fontId="171" fillId="0" borderId="6" xfId="0" applyFont="1" applyBorder="1" applyAlignment="1">
      <alignment vertical="center"/>
    </xf>
    <xf numFmtId="0" fontId="171" fillId="0" borderId="17" xfId="0" applyFont="1" applyBorder="1" applyAlignment="1">
      <alignment vertical="center"/>
    </xf>
    <xf numFmtId="37" fontId="167" fillId="0" borderId="50" xfId="43750" applyNumberFormat="1" applyFont="1" applyFill="1" applyBorder="1" applyAlignment="1">
      <alignment horizontal="right" vertical="center"/>
    </xf>
    <xf numFmtId="173" fontId="167" fillId="0" borderId="6" xfId="0" applyNumberFormat="1" applyFont="1" applyBorder="1" applyAlignment="1">
      <alignment vertical="center"/>
    </xf>
    <xf numFmtId="37" fontId="167" fillId="0" borderId="49" xfId="43750" applyNumberFormat="1" applyFont="1" applyFill="1" applyBorder="1" applyAlignment="1">
      <alignment horizontal="right" vertical="center"/>
    </xf>
    <xf numFmtId="37" fontId="171" fillId="0" borderId="17" xfId="0" applyNumberFormat="1" applyFont="1" applyBorder="1" applyAlignment="1">
      <alignment vertical="center"/>
    </xf>
    <xf numFmtId="37" fontId="171" fillId="0" borderId="17" xfId="0" applyNumberFormat="1" applyFont="1" applyBorder="1" applyAlignment="1">
      <alignment horizontal="right" vertical="center"/>
    </xf>
    <xf numFmtId="39" fontId="171" fillId="0" borderId="17" xfId="0" applyNumberFormat="1" applyFont="1" applyBorder="1" applyAlignment="1">
      <alignment horizontal="right" vertical="center"/>
    </xf>
    <xf numFmtId="173" fontId="167" fillId="0" borderId="17" xfId="0" applyNumberFormat="1" applyFont="1" applyBorder="1" applyAlignment="1">
      <alignment horizontal="left" vertical="center"/>
    </xf>
    <xf numFmtId="37" fontId="167" fillId="0" borderId="17" xfId="0" applyNumberFormat="1" applyFont="1" applyBorder="1" applyAlignment="1">
      <alignment horizontal="right" vertical="center"/>
    </xf>
    <xf numFmtId="37" fontId="167" fillId="0" borderId="50" xfId="0" applyNumberFormat="1" applyFont="1" applyBorder="1" applyAlignment="1">
      <alignment horizontal="right" vertical="center"/>
    </xf>
    <xf numFmtId="37" fontId="167" fillId="0" borderId="49" xfId="0" applyNumberFormat="1" applyFont="1" applyBorder="1" applyAlignment="1">
      <alignment horizontal="right" vertical="center"/>
    </xf>
    <xf numFmtId="37" fontId="167" fillId="0" borderId="61" xfId="0" applyNumberFormat="1" applyFont="1" applyBorder="1" applyAlignment="1">
      <alignment horizontal="right" vertical="center"/>
    </xf>
    <xf numFmtId="173" fontId="167" fillId="0" borderId="48" xfId="0" applyNumberFormat="1" applyFont="1" applyBorder="1" applyAlignment="1">
      <alignment horizontal="center" vertical="top"/>
    </xf>
    <xf numFmtId="173" fontId="169" fillId="0" borderId="17" xfId="0" applyNumberFormat="1" applyFont="1" applyBorder="1" applyAlignment="1">
      <alignment horizontal="center" vertical="center"/>
    </xf>
    <xf numFmtId="173" fontId="171" fillId="0" borderId="17" xfId="0" applyNumberFormat="1" applyFont="1" applyBorder="1" applyAlignment="1">
      <alignment horizontal="left" vertical="center"/>
    </xf>
    <xf numFmtId="37" fontId="171" fillId="0" borderId="21" xfId="0" applyNumberFormat="1" applyFont="1" applyBorder="1" applyAlignment="1">
      <alignment horizontal="right" vertical="center"/>
    </xf>
    <xf numFmtId="0" fontId="167" fillId="0" borderId="6" xfId="43774" applyFont="1" applyBorder="1" applyAlignment="1">
      <alignment vertical="center"/>
    </xf>
    <xf numFmtId="0" fontId="167" fillId="0" borderId="17" xfId="43774" applyFont="1" applyBorder="1" applyAlignment="1">
      <alignment vertical="center"/>
    </xf>
    <xf numFmtId="37" fontId="167" fillId="0" borderId="16" xfId="0" applyNumberFormat="1" applyFont="1" applyBorder="1" applyAlignment="1">
      <alignment horizontal="right" vertical="center"/>
    </xf>
    <xf numFmtId="37" fontId="167" fillId="0" borderId="60" xfId="0" applyNumberFormat="1" applyFont="1" applyBorder="1" applyAlignment="1">
      <alignment horizontal="right" vertical="center"/>
    </xf>
    <xf numFmtId="37" fontId="171" fillId="0" borderId="27" xfId="43750" applyNumberFormat="1" applyFont="1" applyFill="1" applyBorder="1" applyAlignment="1">
      <alignment horizontal="right" vertical="center"/>
    </xf>
    <xf numFmtId="39" fontId="171" fillId="0" borderId="18" xfId="0" applyNumberFormat="1" applyFont="1" applyBorder="1" applyAlignment="1">
      <alignment horizontal="right" vertical="center"/>
    </xf>
    <xf numFmtId="218" fontId="167" fillId="0" borderId="23" xfId="43750" applyNumberFormat="1" applyFont="1" applyFill="1" applyBorder="1" applyAlignment="1">
      <alignment horizontal="right" vertical="center"/>
    </xf>
    <xf numFmtId="37" fontId="167" fillId="0" borderId="23" xfId="43750" applyNumberFormat="1" applyFont="1" applyFill="1" applyBorder="1" applyAlignment="1">
      <alignment horizontal="right" vertical="center"/>
    </xf>
    <xf numFmtId="173" fontId="167" fillId="0" borderId="21" xfId="0" applyNumberFormat="1" applyFont="1" applyBorder="1" applyAlignment="1">
      <alignment horizontal="center" vertical="center"/>
    </xf>
    <xf numFmtId="37" fontId="167" fillId="0" borderId="51" xfId="43750" applyNumberFormat="1" applyFont="1" applyBorder="1" applyAlignment="1">
      <alignment horizontal="right" vertical="center"/>
    </xf>
    <xf numFmtId="173" fontId="167" fillId="0" borderId="0" xfId="0" applyNumberFormat="1" applyFont="1" applyAlignment="1">
      <alignment horizontal="center" vertical="top"/>
    </xf>
    <xf numFmtId="173" fontId="171" fillId="0" borderId="0" xfId="0" applyNumberFormat="1" applyFont="1" applyAlignment="1">
      <alignment horizontal="center" vertical="center"/>
    </xf>
    <xf numFmtId="0" fontId="172" fillId="0" borderId="47" xfId="43774" applyFont="1" applyBorder="1" applyAlignment="1">
      <alignment vertical="center"/>
    </xf>
    <xf numFmtId="0" fontId="172" fillId="0" borderId="0" xfId="43774" applyFont="1" applyAlignment="1">
      <alignment vertical="center"/>
    </xf>
    <xf numFmtId="37" fontId="172" fillId="0" borderId="26" xfId="43774" applyNumberFormat="1" applyFont="1" applyBorder="1" applyAlignment="1">
      <alignment vertical="center"/>
    </xf>
    <xf numFmtId="181" fontId="167" fillId="0" borderId="0" xfId="0" applyNumberFormat="1" applyFont="1" applyAlignment="1">
      <alignment horizontal="center" vertical="top"/>
    </xf>
    <xf numFmtId="181" fontId="171" fillId="0" borderId="0" xfId="0" applyNumberFormat="1" applyFont="1" applyAlignment="1">
      <alignment horizontal="left" vertical="center"/>
    </xf>
    <xf numFmtId="173" fontId="171" fillId="0" borderId="0" xfId="0" applyNumberFormat="1" applyFont="1" applyAlignment="1">
      <alignment vertical="center"/>
    </xf>
    <xf numFmtId="232" fontId="116" fillId="0" borderId="0" xfId="0" applyNumberFormat="1" applyFont="1" applyAlignment="1">
      <alignment vertical="center"/>
    </xf>
    <xf numFmtId="173" fontId="165" fillId="0" borderId="0" xfId="0" applyNumberFormat="1" applyFont="1" applyAlignment="1">
      <alignment horizontal="center" vertical="center"/>
    </xf>
    <xf numFmtId="0" fontId="12" fillId="0" borderId="47" xfId="0" applyFont="1" applyBorder="1" applyAlignment="1">
      <alignment horizontal="center" vertical="center"/>
    </xf>
    <xf numFmtId="0" fontId="49" fillId="0" borderId="12" xfId="0" applyFont="1" applyBorder="1"/>
    <xf numFmtId="0" fontId="49" fillId="0" borderId="11" xfId="0" applyFont="1" applyBorder="1"/>
    <xf numFmtId="0" fontId="49" fillId="0" borderId="49" xfId="0" applyFont="1" applyBorder="1"/>
    <xf numFmtId="0" fontId="53" fillId="0" borderId="49" xfId="0" applyFont="1" applyBorder="1" applyAlignment="1">
      <alignment horizontal="center" wrapText="1"/>
    </xf>
    <xf numFmtId="0" fontId="53" fillId="0" borderId="61" xfId="0" applyFont="1" applyBorder="1" applyAlignment="1">
      <alignment horizontal="center" wrapText="1"/>
    </xf>
    <xf numFmtId="0" fontId="49" fillId="0" borderId="0" xfId="0" applyFont="1"/>
    <xf numFmtId="0" fontId="49" fillId="0" borderId="17" xfId="0" applyFont="1" applyBorder="1"/>
    <xf numFmtId="37" fontId="49" fillId="0" borderId="17" xfId="0" applyNumberFormat="1" applyFont="1" applyBorder="1"/>
    <xf numFmtId="0" fontId="49" fillId="0" borderId="0" xfId="68" applyNumberFormat="1" applyFont="1" applyAlignment="1">
      <alignment horizontal="left"/>
    </xf>
    <xf numFmtId="41" fontId="53" fillId="0" borderId="15" xfId="43750" applyNumberFormat="1" applyFont="1" applyFill="1" applyBorder="1"/>
    <xf numFmtId="41" fontId="53" fillId="0" borderId="23" xfId="43750" applyNumberFormat="1" applyFont="1" applyBorder="1"/>
    <xf numFmtId="37" fontId="53" fillId="0" borderId="51" xfId="43750" applyNumberFormat="1" applyFont="1" applyBorder="1"/>
    <xf numFmtId="0" fontId="121" fillId="0" borderId="0" xfId="0" applyFont="1" applyAlignment="1">
      <alignment horizontal="left"/>
    </xf>
    <xf numFmtId="173" fontId="49" fillId="0" borderId="0" xfId="0" applyNumberFormat="1" applyFont="1" applyAlignment="1">
      <alignment horizontal="center" vertical="center"/>
    </xf>
    <xf numFmtId="0" fontId="49" fillId="0" borderId="0" xfId="0" applyFont="1" applyAlignment="1">
      <alignment horizontal="center"/>
    </xf>
    <xf numFmtId="173" fontId="49" fillId="0" borderId="0" xfId="0" applyNumberFormat="1" applyFont="1" applyAlignment="1">
      <alignment horizontal="center"/>
    </xf>
    <xf numFmtId="0" fontId="52" fillId="0" borderId="0" xfId="0" applyFont="1"/>
    <xf numFmtId="173" fontId="49" fillId="0" borderId="0" xfId="0" applyNumberFormat="1" applyFont="1" applyAlignment="1">
      <alignment vertical="center"/>
    </xf>
    <xf numFmtId="173" fontId="49" fillId="0" borderId="0" xfId="0" applyNumberFormat="1" applyFont="1"/>
    <xf numFmtId="0" fontId="53" fillId="0" borderId="0" xfId="0" applyFont="1" applyAlignment="1">
      <alignment vertical="center"/>
    </xf>
    <xf numFmtId="14" fontId="53" fillId="0" borderId="17" xfId="0" applyNumberFormat="1" applyFont="1" applyBorder="1" applyAlignment="1">
      <alignment horizontal="center" vertical="center"/>
    </xf>
    <xf numFmtId="0" fontId="57" fillId="0" borderId="0" xfId="0" applyFont="1" applyAlignment="1">
      <alignment vertical="center"/>
    </xf>
    <xf numFmtId="0" fontId="53" fillId="0" borderId="4" xfId="0" applyFont="1" applyBorder="1" applyAlignment="1">
      <alignment horizontal="center" vertical="center"/>
    </xf>
    <xf numFmtId="0" fontId="53" fillId="0" borderId="19" xfId="0" applyFont="1" applyBorder="1" applyAlignment="1">
      <alignment horizontal="center" vertical="center"/>
    </xf>
    <xf numFmtId="0" fontId="53" fillId="0" borderId="20" xfId="0" applyFont="1" applyBorder="1" applyAlignment="1">
      <alignment horizontal="center" vertical="center"/>
    </xf>
    <xf numFmtId="0" fontId="45" fillId="0" borderId="4" xfId="0" applyFont="1" applyBorder="1" applyAlignment="1">
      <alignment horizontal="center" vertical="center"/>
    </xf>
    <xf numFmtId="0" fontId="45" fillId="0" borderId="22" xfId="0" applyFont="1" applyBorder="1" applyAlignment="1">
      <alignment vertical="center"/>
    </xf>
    <xf numFmtId="0" fontId="57" fillId="0" borderId="22" xfId="0" applyFont="1" applyBorder="1" applyAlignment="1">
      <alignment horizontal="left" vertical="center"/>
    </xf>
    <xf numFmtId="0" fontId="57" fillId="0" borderId="0" xfId="0" applyFont="1" applyAlignment="1">
      <alignment horizontal="left" vertical="center"/>
    </xf>
    <xf numFmtId="0" fontId="52" fillId="0" borderId="22" xfId="0" applyFont="1" applyBorder="1" applyAlignment="1">
      <alignment vertical="center"/>
    </xf>
    <xf numFmtId="230" fontId="52" fillId="0" borderId="17" xfId="0" applyNumberFormat="1" applyFont="1" applyBorder="1" applyAlignment="1">
      <alignment horizontal="right" vertical="center"/>
    </xf>
    <xf numFmtId="230" fontId="53" fillId="0" borderId="15" xfId="0" applyNumberFormat="1" applyFont="1" applyBorder="1" applyAlignment="1">
      <alignment horizontal="right" vertical="center"/>
    </xf>
    <xf numFmtId="173" fontId="52" fillId="0" borderId="22" xfId="0" applyNumberFormat="1" applyFont="1" applyBorder="1" applyAlignment="1">
      <alignment vertical="center"/>
    </xf>
    <xf numFmtId="0" fontId="45" fillId="0" borderId="22" xfId="0" applyFont="1" applyBorder="1" applyAlignment="1">
      <alignment horizontal="left" vertical="center"/>
    </xf>
    <xf numFmtId="0" fontId="45" fillId="0" borderId="0" xfId="0" applyFont="1" applyAlignment="1">
      <alignment horizontal="left" vertical="center"/>
    </xf>
    <xf numFmtId="183" fontId="49" fillId="0" borderId="22" xfId="0" applyNumberFormat="1" applyFont="1" applyBorder="1" applyAlignment="1">
      <alignment vertical="center"/>
    </xf>
    <xf numFmtId="0" fontId="49" fillId="0" borderId="22" xfId="0" applyFont="1" applyBorder="1" applyAlignment="1">
      <alignment horizontal="left" vertical="center"/>
    </xf>
    <xf numFmtId="0" fontId="49" fillId="0" borderId="0" xfId="0" applyFont="1" applyAlignment="1">
      <alignment horizontal="left" vertical="center"/>
    </xf>
    <xf numFmtId="0" fontId="53" fillId="0" borderId="22" xfId="0" applyFont="1" applyBorder="1" applyAlignment="1">
      <alignment horizontal="left" vertical="center"/>
    </xf>
    <xf numFmtId="230" fontId="45" fillId="0" borderId="15" xfId="0" applyNumberFormat="1" applyFont="1" applyBorder="1" applyAlignment="1">
      <alignment horizontal="right" vertical="center"/>
    </xf>
    <xf numFmtId="0" fontId="53" fillId="0" borderId="0" xfId="0" applyFont="1" applyAlignment="1">
      <alignment horizontal="left" vertical="center"/>
    </xf>
    <xf numFmtId="183" fontId="53" fillId="0" borderId="22" xfId="0" applyNumberFormat="1" applyFont="1" applyBorder="1" applyAlignment="1">
      <alignment vertical="center"/>
    </xf>
    <xf numFmtId="230" fontId="45" fillId="0" borderId="17" xfId="0" applyNumberFormat="1" applyFont="1" applyBorder="1" applyAlignment="1">
      <alignment horizontal="right" vertical="center"/>
    </xf>
    <xf numFmtId="0" fontId="45" fillId="0" borderId="23" xfId="0" applyFont="1" applyBorder="1" applyAlignment="1">
      <alignment vertical="center"/>
    </xf>
    <xf numFmtId="0" fontId="45" fillId="0" borderId="24" xfId="0" applyFont="1" applyBorder="1" applyAlignment="1">
      <alignment vertical="center"/>
    </xf>
    <xf numFmtId="0" fontId="45" fillId="0" borderId="25" xfId="0" applyFont="1" applyBorder="1" applyAlignment="1">
      <alignment vertical="center"/>
    </xf>
    <xf numFmtId="0" fontId="120" fillId="0" borderId="52" xfId="0" applyFont="1" applyBorder="1" applyAlignment="1">
      <alignment vertical="center"/>
    </xf>
    <xf numFmtId="0" fontId="120" fillId="0" borderId="0" xfId="0" applyFont="1" applyAlignment="1">
      <alignment vertical="center"/>
    </xf>
    <xf numFmtId="0" fontId="52" fillId="0" borderId="13" xfId="0" applyFont="1" applyBorder="1" applyAlignment="1">
      <alignment vertical="center"/>
    </xf>
    <xf numFmtId="0" fontId="57" fillId="0" borderId="13" xfId="0" applyFont="1" applyBorder="1" applyAlignment="1">
      <alignment vertical="center"/>
    </xf>
    <xf numFmtId="0" fontId="53" fillId="0" borderId="22" xfId="0" applyFont="1" applyBorder="1" applyAlignment="1">
      <alignment horizontal="center" vertical="center"/>
    </xf>
    <xf numFmtId="0" fontId="57" fillId="0" borderId="22" xfId="74" applyFont="1" applyBorder="1" applyAlignment="1">
      <alignment vertical="center"/>
    </xf>
    <xf numFmtId="0" fontId="57" fillId="0" borderId="0" xfId="74" applyFont="1" applyAlignment="1">
      <alignment vertical="center"/>
    </xf>
    <xf numFmtId="230" fontId="52" fillId="0" borderId="22" xfId="0" applyNumberFormat="1" applyFont="1" applyBorder="1" applyAlignment="1">
      <alignment horizontal="right" wrapText="1"/>
    </xf>
    <xf numFmtId="0" fontId="45" fillId="0" borderId="17" xfId="0" applyFont="1" applyBorder="1" applyAlignment="1">
      <alignment horizontal="center" vertical="center"/>
    </xf>
    <xf numFmtId="0" fontId="49" fillId="0" borderId="22" xfId="74" applyFont="1" applyBorder="1" applyAlignment="1">
      <alignment vertical="center"/>
    </xf>
    <xf numFmtId="0" fontId="54" fillId="0" borderId="0" xfId="74" applyFont="1" applyAlignment="1">
      <alignment vertical="center"/>
    </xf>
    <xf numFmtId="0" fontId="49" fillId="0" borderId="0" xfId="74" applyFont="1" applyAlignment="1">
      <alignment vertical="center"/>
    </xf>
    <xf numFmtId="230" fontId="49" fillId="0" borderId="21" xfId="0" applyNumberFormat="1" applyFont="1" applyBorder="1" applyAlignment="1">
      <alignment vertical="center"/>
    </xf>
    <xf numFmtId="0" fontId="54" fillId="0" borderId="22" xfId="74" applyFont="1" applyBorder="1" applyAlignment="1">
      <alignment vertical="center"/>
    </xf>
    <xf numFmtId="230" fontId="54" fillId="0" borderId="17" xfId="0" applyNumberFormat="1" applyFont="1" applyBorder="1" applyAlignment="1">
      <alignment horizontal="right" wrapText="1"/>
    </xf>
    <xf numFmtId="0" fontId="54" fillId="0" borderId="0" xfId="0" applyFont="1" applyAlignment="1">
      <alignment vertical="center"/>
    </xf>
    <xf numFmtId="230" fontId="52" fillId="0" borderId="17" xfId="0" applyNumberFormat="1" applyFont="1" applyBorder="1" applyAlignment="1">
      <alignment horizontal="right" wrapText="1"/>
    </xf>
    <xf numFmtId="182" fontId="52" fillId="0" borderId="17" xfId="0" applyNumberFormat="1" applyFont="1" applyBorder="1" applyAlignment="1">
      <alignment horizontal="right" wrapText="1"/>
    </xf>
    <xf numFmtId="0" fontId="53" fillId="0" borderId="22" xfId="74" applyFont="1" applyBorder="1" applyAlignment="1">
      <alignment vertical="center"/>
    </xf>
    <xf numFmtId="230" fontId="53" fillId="0" borderId="15" xfId="0" applyNumberFormat="1" applyFont="1" applyBorder="1" applyAlignment="1">
      <alignment vertical="center"/>
    </xf>
    <xf numFmtId="230" fontId="45" fillId="0" borderId="4" xfId="0" applyNumberFormat="1" applyFont="1" applyBorder="1" applyAlignment="1">
      <alignment vertical="center"/>
    </xf>
    <xf numFmtId="0" fontId="45" fillId="0" borderId="5" xfId="0" applyFont="1" applyBorder="1" applyAlignment="1">
      <alignment vertical="center"/>
    </xf>
    <xf numFmtId="230" fontId="120" fillId="0" borderId="0" xfId="0" applyNumberFormat="1" applyFont="1" applyAlignment="1">
      <alignment vertical="center"/>
    </xf>
    <xf numFmtId="230" fontId="57" fillId="0" borderId="0" xfId="0" applyNumberFormat="1" applyFont="1" applyAlignment="1">
      <alignment vertical="center"/>
    </xf>
    <xf numFmtId="0" fontId="57" fillId="0" borderId="48" xfId="74" applyFont="1" applyBorder="1" applyAlignment="1">
      <alignment vertical="center"/>
    </xf>
    <xf numFmtId="0" fontId="53" fillId="0" borderId="48" xfId="74" applyFont="1" applyBorder="1" applyAlignment="1">
      <alignment horizontal="right" vertical="center"/>
    </xf>
    <xf numFmtId="0" fontId="54" fillId="0" borderId="48" xfId="74" applyFont="1" applyBorder="1" applyAlignment="1">
      <alignment vertical="center"/>
    </xf>
    <xf numFmtId="0" fontId="49" fillId="0" borderId="48" xfId="74" applyFont="1" applyBorder="1" applyAlignment="1">
      <alignment vertical="center"/>
    </xf>
    <xf numFmtId="182" fontId="49" fillId="0" borderId="22" xfId="74" applyNumberFormat="1" applyFont="1" applyBorder="1" applyAlignment="1">
      <alignment vertical="center"/>
    </xf>
    <xf numFmtId="230" fontId="45" fillId="0" borderId="15" xfId="0" applyNumberFormat="1" applyFont="1" applyBorder="1" applyAlignment="1">
      <alignment vertical="center"/>
    </xf>
    <xf numFmtId="230" fontId="45" fillId="0" borderId="17" xfId="0" applyNumberFormat="1" applyFont="1" applyBorder="1" applyAlignment="1">
      <alignment vertical="center"/>
    </xf>
    <xf numFmtId="230" fontId="52" fillId="0" borderId="17" xfId="0" applyNumberFormat="1" applyFont="1" applyBorder="1" applyAlignment="1">
      <alignment vertical="center"/>
    </xf>
    <xf numFmtId="0" fontId="52" fillId="0" borderId="48" xfId="0" applyFont="1" applyBorder="1" applyAlignment="1">
      <alignment vertical="center"/>
    </xf>
    <xf numFmtId="182" fontId="53" fillId="0" borderId="22" xfId="0" applyNumberFormat="1" applyFont="1" applyBorder="1" applyAlignment="1">
      <alignment horizontal="center" vertical="center"/>
    </xf>
    <xf numFmtId="230" fontId="52" fillId="0" borderId="21" xfId="0" applyNumberFormat="1" applyFont="1" applyBorder="1" applyAlignment="1">
      <alignment horizontal="right" wrapText="1"/>
    </xf>
    <xf numFmtId="182" fontId="45" fillId="0" borderId="4" xfId="0" applyNumberFormat="1" applyFont="1" applyBorder="1" applyAlignment="1">
      <alignment vertical="center"/>
    </xf>
    <xf numFmtId="0" fontId="45" fillId="0" borderId="52" xfId="0" applyFont="1" applyBorder="1" applyAlignment="1">
      <alignment vertical="center"/>
    </xf>
    <xf numFmtId="0" fontId="54" fillId="0" borderId="22" xfId="0" applyFont="1" applyBorder="1" applyAlignment="1">
      <alignment vertical="center"/>
    </xf>
    <xf numFmtId="0" fontId="52" fillId="0" borderId="22" xfId="0" applyFont="1" applyBorder="1"/>
    <xf numFmtId="1" fontId="54" fillId="0" borderId="0" xfId="43775" applyNumberFormat="1" applyFont="1" applyAlignment="1">
      <alignment vertical="center"/>
    </xf>
    <xf numFmtId="1" fontId="52" fillId="0" borderId="0" xfId="43775" applyNumberFormat="1" applyFont="1" applyAlignment="1">
      <alignment vertical="center"/>
    </xf>
    <xf numFmtId="1" fontId="54" fillId="0" borderId="22" xfId="43775" applyNumberFormat="1" applyFont="1" applyBorder="1" applyAlignment="1">
      <alignment vertical="center"/>
    </xf>
    <xf numFmtId="1" fontId="159" fillId="0" borderId="0" xfId="43775" applyNumberFormat="1" applyFont="1" applyAlignment="1">
      <alignment vertical="center"/>
    </xf>
    <xf numFmtId="0" fontId="159" fillId="0" borderId="0" xfId="0" applyFont="1" applyAlignment="1">
      <alignment vertical="center"/>
    </xf>
    <xf numFmtId="0" fontId="49" fillId="0" borderId="22" xfId="0" applyFont="1" applyBorder="1" applyAlignment="1">
      <alignment vertical="center"/>
    </xf>
    <xf numFmtId="0" fontId="49" fillId="0" borderId="22" xfId="0" applyFont="1" applyBorder="1"/>
    <xf numFmtId="1" fontId="49" fillId="0" borderId="0" xfId="43775" applyNumberFormat="1" applyFont="1" applyAlignment="1">
      <alignment vertical="center"/>
    </xf>
    <xf numFmtId="230" fontId="49" fillId="0" borderId="17" xfId="0" applyNumberFormat="1" applyFont="1" applyBorder="1" applyAlignment="1">
      <alignment horizontal="right" wrapText="1"/>
    </xf>
    <xf numFmtId="0" fontId="49" fillId="0" borderId="0" xfId="0" applyFont="1" applyAlignment="1">
      <alignment vertical="center"/>
    </xf>
    <xf numFmtId="0" fontId="159" fillId="0" borderId="22" xfId="0" applyFont="1" applyBorder="1" applyAlignment="1">
      <alignment vertical="center"/>
    </xf>
    <xf numFmtId="1" fontId="54" fillId="0" borderId="17" xfId="43775" applyNumberFormat="1" applyFont="1" applyBorder="1" applyAlignment="1">
      <alignment vertical="center"/>
    </xf>
    <xf numFmtId="0" fontId="53" fillId="0" borderId="3" xfId="0" applyFont="1" applyBorder="1" applyAlignment="1">
      <alignment horizontal="center" vertical="center"/>
    </xf>
    <xf numFmtId="0" fontId="57" fillId="0" borderId="22" xfId="0" applyFont="1" applyBorder="1" applyAlignment="1">
      <alignment vertical="center"/>
    </xf>
    <xf numFmtId="0" fontId="53" fillId="0" borderId="0" xfId="0" applyFont="1" applyAlignment="1">
      <alignment horizontal="center" vertical="center"/>
    </xf>
    <xf numFmtId="0" fontId="53" fillId="0" borderId="17" xfId="0" applyFont="1" applyBorder="1" applyAlignment="1">
      <alignment horizontal="center" vertical="center"/>
    </xf>
    <xf numFmtId="231" fontId="45" fillId="0" borderId="17" xfId="0" applyNumberFormat="1" applyFont="1" applyBorder="1" applyAlignment="1">
      <alignment horizontal="center" vertical="center"/>
    </xf>
    <xf numFmtId="172" fontId="49" fillId="0" borderId="17" xfId="0" applyNumberFormat="1" applyFont="1" applyBorder="1" applyAlignment="1">
      <alignment vertical="center"/>
    </xf>
    <xf numFmtId="0" fontId="159" fillId="0" borderId="22" xfId="0" applyFont="1" applyBorder="1" applyAlignment="1">
      <alignment horizontal="center" vertical="center"/>
    </xf>
    <xf numFmtId="0" fontId="159" fillId="0" borderId="0" xfId="0" applyFont="1" applyAlignment="1">
      <alignment horizontal="center" vertical="center"/>
    </xf>
    <xf numFmtId="182" fontId="54" fillId="0" borderId="17" xfId="0" applyNumberFormat="1" applyFont="1" applyBorder="1" applyAlignment="1">
      <alignment horizontal="right" wrapText="1"/>
    </xf>
    <xf numFmtId="0" fontId="53" fillId="0" borderId="22" xfId="0" applyFont="1" applyBorder="1" applyAlignment="1">
      <alignment vertical="center"/>
    </xf>
    <xf numFmtId="172" fontId="53" fillId="0" borderId="15" xfId="0" applyNumberFormat="1" applyFont="1" applyBorder="1" applyAlignment="1">
      <alignment vertical="center"/>
    </xf>
    <xf numFmtId="182" fontId="45" fillId="0" borderId="15" xfId="0" applyNumberFormat="1" applyFont="1" applyBorder="1" applyAlignment="1">
      <alignment horizontal="right" wrapText="1"/>
    </xf>
    <xf numFmtId="218" fontId="53" fillId="0" borderId="17" xfId="0" applyNumberFormat="1" applyFont="1" applyBorder="1" applyAlignment="1">
      <alignment horizontal="center" vertical="center"/>
    </xf>
    <xf numFmtId="182" fontId="53" fillId="0" borderId="17" xfId="0" applyNumberFormat="1" applyFont="1" applyBorder="1" applyAlignment="1">
      <alignment horizontal="right" wrapText="1"/>
    </xf>
    <xf numFmtId="0" fontId="46" fillId="0" borderId="22" xfId="0" applyFont="1" applyBorder="1"/>
    <xf numFmtId="182" fontId="49" fillId="0" borderId="17" xfId="0" applyNumberFormat="1" applyFont="1" applyBorder="1" applyAlignment="1">
      <alignment horizontal="right" wrapText="1"/>
    </xf>
    <xf numFmtId="0" fontId="45" fillId="0" borderId="22" xfId="0" applyFont="1" applyBorder="1"/>
    <xf numFmtId="172" fontId="53" fillId="0" borderId="4" xfId="0" applyNumberFormat="1" applyFont="1" applyBorder="1" applyAlignment="1">
      <alignment vertical="center"/>
    </xf>
    <xf numFmtId="182" fontId="53" fillId="0" borderId="4" xfId="0" applyNumberFormat="1" applyFont="1" applyBorder="1" applyAlignment="1">
      <alignment vertical="center"/>
    </xf>
    <xf numFmtId="172" fontId="45" fillId="0" borderId="23" xfId="43750" applyNumberFormat="1" applyFont="1" applyFill="1" applyBorder="1" applyAlignment="1">
      <alignment horizontal="right" vertical="center"/>
    </xf>
    <xf numFmtId="37" fontId="45" fillId="0" borderId="23" xfId="43750" applyNumberFormat="1" applyFont="1" applyFill="1" applyBorder="1" applyAlignment="1">
      <alignment horizontal="right" vertical="center"/>
    </xf>
    <xf numFmtId="230" fontId="52" fillId="0" borderId="15" xfId="0" applyNumberFormat="1" applyFont="1" applyBorder="1" applyAlignment="1">
      <alignment horizontal="right" wrapText="1"/>
    </xf>
    <xf numFmtId="0" fontId="49" fillId="0" borderId="0" xfId="37" applyNumberFormat="1" applyFont="1" applyAlignment="1">
      <alignment vertical="center"/>
    </xf>
    <xf numFmtId="0" fontId="49" fillId="0" borderId="22" xfId="37" applyNumberFormat="1" applyFont="1" applyBorder="1"/>
    <xf numFmtId="0" fontId="49" fillId="0" borderId="48" xfId="37" applyNumberFormat="1" applyFont="1" applyBorder="1" applyAlignment="1">
      <alignment vertical="center"/>
    </xf>
    <xf numFmtId="0" fontId="53" fillId="0" borderId="24" xfId="0" applyFont="1" applyBorder="1" applyAlignment="1">
      <alignment horizontal="left" vertical="center"/>
    </xf>
    <xf numFmtId="0" fontId="53" fillId="0" borderId="25" xfId="0" applyFont="1" applyBorder="1" applyAlignment="1">
      <alignment horizontal="left" vertical="center"/>
    </xf>
    <xf numFmtId="230" fontId="45" fillId="0" borderId="23" xfId="43750" applyNumberFormat="1" applyFont="1" applyFill="1" applyBorder="1" applyAlignment="1">
      <alignment horizontal="right" vertical="center"/>
    </xf>
    <xf numFmtId="39" fontId="120" fillId="0" borderId="52" xfId="0" applyNumberFormat="1" applyFont="1" applyBorder="1" applyAlignment="1">
      <alignment vertical="center"/>
    </xf>
    <xf numFmtId="39" fontId="120" fillId="0" borderId="0" xfId="0" applyNumberFormat="1" applyFont="1" applyAlignment="1">
      <alignment vertical="center"/>
    </xf>
    <xf numFmtId="0" fontId="49" fillId="0" borderId="13" xfId="0" applyFont="1" applyBorder="1" applyAlignment="1">
      <alignment vertical="center"/>
    </xf>
    <xf numFmtId="49" fontId="52" fillId="0" borderId="22" xfId="37" applyNumberFormat="1" applyFont="1" applyBorder="1" applyAlignment="1">
      <alignment horizontal="left"/>
    </xf>
    <xf numFmtId="0" fontId="52" fillId="0" borderId="22" xfId="37" applyNumberFormat="1" applyFont="1" applyBorder="1" applyAlignment="1">
      <alignment horizontal="left"/>
    </xf>
    <xf numFmtId="0" fontId="53" fillId="0" borderId="0" xfId="37" applyNumberFormat="1" applyFont="1" applyAlignment="1">
      <alignment horizontal="center" vertical="center"/>
    </xf>
    <xf numFmtId="0" fontId="53" fillId="0" borderId="24" xfId="0" applyFont="1" applyBorder="1" applyAlignment="1">
      <alignment vertical="center"/>
    </xf>
    <xf numFmtId="0" fontId="53" fillId="0" borderId="5" xfId="0" applyFont="1" applyBorder="1" applyAlignment="1">
      <alignment horizontal="left" vertical="center"/>
    </xf>
    <xf numFmtId="1" fontId="46" fillId="0" borderId="22" xfId="43775" applyNumberFormat="1" applyFont="1" applyBorder="1" applyAlignment="1">
      <alignment vertical="center"/>
    </xf>
    <xf numFmtId="0" fontId="49" fillId="0" borderId="17" xfId="37" applyNumberFormat="1" applyFont="1" applyBorder="1" applyAlignment="1">
      <alignment vertical="center"/>
    </xf>
    <xf numFmtId="37" fontId="52" fillId="0" borderId="17" xfId="0" applyNumberFormat="1" applyFont="1" applyBorder="1" applyAlignment="1">
      <alignment horizontal="right" vertical="center"/>
    </xf>
    <xf numFmtId="1" fontId="52" fillId="0" borderId="22" xfId="43775" applyNumberFormat="1" applyFont="1" applyBorder="1" applyAlignment="1">
      <alignment vertical="center"/>
    </xf>
    <xf numFmtId="0" fontId="45" fillId="0" borderId="22" xfId="37" applyNumberFormat="1" applyFont="1" applyBorder="1" applyAlignment="1">
      <alignment horizontal="left"/>
    </xf>
    <xf numFmtId="37" fontId="45" fillId="0" borderId="15" xfId="43750" applyNumberFormat="1" applyFont="1" applyBorder="1" applyAlignment="1">
      <alignment horizontal="right" vertical="center"/>
    </xf>
    <xf numFmtId="0" fontId="46" fillId="0" borderId="22" xfId="37" applyNumberFormat="1" applyFont="1" applyBorder="1" applyAlignment="1">
      <alignment horizontal="left"/>
    </xf>
    <xf numFmtId="0" fontId="53" fillId="0" borderId="52" xfId="0" applyFont="1" applyBorder="1" applyAlignment="1">
      <alignment vertical="center"/>
    </xf>
    <xf numFmtId="230" fontId="53" fillId="0" borderId="23" xfId="0" applyNumberFormat="1" applyFont="1" applyBorder="1" applyAlignment="1">
      <alignment horizontal="right" vertical="center"/>
    </xf>
    <xf numFmtId="230" fontId="53" fillId="0" borderId="0" xfId="0" applyNumberFormat="1" applyFont="1" applyAlignment="1">
      <alignment horizontal="right" vertical="center"/>
    </xf>
    <xf numFmtId="0" fontId="51" fillId="0" borderId="0" xfId="0" applyFont="1" applyAlignment="1">
      <alignment vertical="center"/>
    </xf>
    <xf numFmtId="173" fontId="51" fillId="0" borderId="0" xfId="0" applyNumberFormat="1" applyFont="1" applyAlignment="1">
      <alignment vertical="center"/>
    </xf>
    <xf numFmtId="230" fontId="54" fillId="0" borderId="17" xfId="0" applyNumberFormat="1" applyFont="1" applyBorder="1" applyAlignment="1">
      <alignment vertical="center"/>
    </xf>
    <xf numFmtId="0" fontId="54" fillId="0" borderId="22" xfId="0" applyFont="1" applyBorder="1"/>
    <xf numFmtId="0" fontId="49" fillId="0" borderId="25" xfId="0" applyFont="1" applyBorder="1" applyAlignment="1">
      <alignment vertical="center"/>
    </xf>
    <xf numFmtId="0" fontId="120" fillId="0" borderId="0" xfId="0" applyFont="1" applyAlignment="1">
      <alignment horizontal="left" vertical="center"/>
    </xf>
    <xf numFmtId="0" fontId="46" fillId="0" borderId="22" xfId="0" applyFont="1" applyBorder="1" applyAlignment="1">
      <alignment vertical="center"/>
    </xf>
    <xf numFmtId="0" fontId="46" fillId="0" borderId="0" xfId="0" applyFont="1" applyAlignment="1">
      <alignment vertical="center"/>
    </xf>
    <xf numFmtId="0" fontId="46" fillId="0" borderId="15" xfId="0" applyFont="1" applyBorder="1" applyAlignment="1">
      <alignment vertical="center"/>
    </xf>
    <xf numFmtId="230" fontId="45" fillId="0" borderId="15" xfId="43750" applyNumberFormat="1" applyFont="1" applyBorder="1" applyAlignment="1">
      <alignment horizontal="right" vertical="center"/>
    </xf>
    <xf numFmtId="0" fontId="45" fillId="0" borderId="17" xfId="0" applyFont="1" applyBorder="1" applyAlignment="1">
      <alignment vertical="center"/>
    </xf>
    <xf numFmtId="0" fontId="46" fillId="0" borderId="17" xfId="0" applyFont="1" applyBorder="1" applyAlignment="1">
      <alignment vertical="center"/>
    </xf>
    <xf numFmtId="218" fontId="45" fillId="0" borderId="23" xfId="43750" applyNumberFormat="1" applyFont="1" applyBorder="1" applyAlignment="1">
      <alignment horizontal="right" vertical="center"/>
    </xf>
    <xf numFmtId="0" fontId="119" fillId="0" borderId="52" xfId="0" applyFont="1" applyBorder="1" applyAlignment="1">
      <alignment vertical="center"/>
    </xf>
    <xf numFmtId="0" fontId="119" fillId="0" borderId="52" xfId="0" applyFont="1" applyBorder="1" applyAlignment="1">
      <alignment horizontal="left" vertical="center"/>
    </xf>
    <xf numFmtId="0" fontId="119" fillId="0" borderId="0" xfId="0" applyFont="1" applyAlignment="1">
      <alignment horizontal="left" vertical="center"/>
    </xf>
    <xf numFmtId="0" fontId="119" fillId="0" borderId="0" xfId="0" applyFont="1" applyAlignment="1">
      <alignment vertical="center"/>
    </xf>
    <xf numFmtId="0" fontId="46" fillId="0" borderId="13" xfId="0" applyFont="1" applyBorder="1" applyAlignment="1">
      <alignment vertical="center"/>
    </xf>
    <xf numFmtId="0" fontId="45" fillId="0" borderId="19" xfId="0" applyFont="1" applyBorder="1" applyAlignment="1">
      <alignment horizontal="center" vertical="center"/>
    </xf>
    <xf numFmtId="0" fontId="45" fillId="0" borderId="3" xfId="0" applyFont="1" applyBorder="1" applyAlignment="1">
      <alignment horizontal="center" vertical="center"/>
    </xf>
    <xf numFmtId="0" fontId="45" fillId="0" borderId="0" xfId="0" applyFont="1" applyAlignment="1">
      <alignment horizontal="center" vertical="center"/>
    </xf>
    <xf numFmtId="0" fontId="45" fillId="0" borderId="24" xfId="0" applyFont="1" applyBorder="1" applyAlignment="1">
      <alignment horizontal="left" vertical="center"/>
    </xf>
    <xf numFmtId="0" fontId="45" fillId="0" borderId="5" xfId="0" applyFont="1" applyBorder="1" applyAlignment="1">
      <alignment horizontal="left" vertical="center"/>
    </xf>
    <xf numFmtId="0" fontId="52" fillId="0" borderId="0" xfId="2759" applyFont="1" applyAlignment="1">
      <alignment vertical="center"/>
    </xf>
    <xf numFmtId="0" fontId="52" fillId="0" borderId="22" xfId="2759" applyFont="1" applyBorder="1" applyAlignment="1">
      <alignment vertical="center"/>
    </xf>
    <xf numFmtId="0" fontId="159" fillId="0" borderId="52" xfId="0" applyFont="1" applyBorder="1" applyAlignment="1">
      <alignment vertical="center"/>
    </xf>
    <xf numFmtId="0" fontId="159" fillId="0" borderId="52" xfId="0" applyFont="1" applyBorder="1" applyAlignment="1">
      <alignment horizontal="left" vertical="center"/>
    </xf>
    <xf numFmtId="0" fontId="159" fillId="0" borderId="0" xfId="0" applyFont="1" applyAlignment="1">
      <alignment horizontal="left" vertical="center"/>
    </xf>
    <xf numFmtId="0" fontId="52" fillId="0" borderId="22" xfId="0" applyFont="1" applyBorder="1" applyAlignment="1">
      <alignment horizontal="left" vertical="center"/>
    </xf>
    <xf numFmtId="0" fontId="52" fillId="0" borderId="17" xfId="0" applyFont="1" applyBorder="1" applyAlignment="1">
      <alignment vertical="center"/>
    </xf>
    <xf numFmtId="230" fontId="159" fillId="0" borderId="0" xfId="0" applyNumberFormat="1" applyFont="1" applyAlignment="1">
      <alignment horizontal="left" vertical="center"/>
    </xf>
    <xf numFmtId="0" fontId="53" fillId="0" borderId="15" xfId="0" applyFont="1" applyBorder="1" applyAlignment="1">
      <alignment horizontal="center" vertical="center"/>
    </xf>
    <xf numFmtId="0" fontId="49" fillId="0" borderId="0" xfId="2759" applyFont="1" applyAlignment="1">
      <alignment vertical="center"/>
    </xf>
    <xf numFmtId="0" fontId="49" fillId="0" borderId="17" xfId="2759" applyFont="1" applyBorder="1" applyAlignment="1">
      <alignment vertical="center"/>
    </xf>
    <xf numFmtId="172" fontId="53" fillId="0" borderId="15" xfId="0" applyNumberFormat="1" applyFont="1" applyBorder="1" applyAlignment="1">
      <alignment horizontal="right" vertical="center"/>
    </xf>
    <xf numFmtId="172" fontId="53" fillId="0" borderId="4" xfId="0" applyNumberFormat="1" applyFont="1" applyBorder="1" applyAlignment="1">
      <alignment horizontal="right" vertical="center"/>
    </xf>
    <xf numFmtId="37" fontId="53" fillId="0" borderId="4" xfId="0" applyNumberFormat="1" applyFont="1" applyBorder="1" applyAlignment="1">
      <alignment horizontal="right" vertical="center"/>
    </xf>
    <xf numFmtId="0" fontId="45" fillId="0" borderId="20" xfId="0" applyFont="1" applyBorder="1" applyAlignment="1">
      <alignment horizontal="center" vertical="center"/>
    </xf>
    <xf numFmtId="0" fontId="45" fillId="0" borderId="48" xfId="0" applyFont="1" applyBorder="1" applyAlignment="1">
      <alignment vertical="center"/>
    </xf>
    <xf numFmtId="0" fontId="45" fillId="0" borderId="25" xfId="0" applyFont="1" applyBorder="1" applyAlignment="1">
      <alignment horizontal="left" vertical="center"/>
    </xf>
    <xf numFmtId="0" fontId="153" fillId="0" borderId="0" xfId="0" applyFont="1" applyAlignment="1">
      <alignment vertical="center"/>
    </xf>
    <xf numFmtId="0" fontId="153" fillId="0" borderId="0" xfId="0" applyFont="1" applyAlignment="1">
      <alignment horizontal="left" vertical="center"/>
    </xf>
    <xf numFmtId="0" fontId="52" fillId="0" borderId="0" xfId="0" applyFont="1" applyAlignment="1">
      <alignment horizontal="left" vertical="center"/>
    </xf>
    <xf numFmtId="37" fontId="52" fillId="0" borderId="0" xfId="0" applyNumberFormat="1" applyFont="1" applyAlignment="1">
      <alignment vertical="center"/>
    </xf>
    <xf numFmtId="0" fontId="45" fillId="0" borderId="22" xfId="2759" applyFont="1" applyBorder="1" applyAlignment="1">
      <alignment vertical="center"/>
    </xf>
    <xf numFmtId="0" fontId="45" fillId="0" borderId="0" xfId="2759" applyFont="1" applyAlignment="1">
      <alignment vertical="center"/>
    </xf>
    <xf numFmtId="37" fontId="45" fillId="0" borderId="0" xfId="0" applyNumberFormat="1" applyFont="1" applyAlignment="1">
      <alignment vertical="center"/>
    </xf>
    <xf numFmtId="0" fontId="52" fillId="0" borderId="17" xfId="2759" applyFont="1" applyBorder="1" applyAlignment="1">
      <alignment vertical="center"/>
    </xf>
    <xf numFmtId="0" fontId="118" fillId="0" borderId="22" xfId="2759" applyFont="1" applyBorder="1" applyAlignment="1">
      <alignment vertical="center"/>
    </xf>
    <xf numFmtId="0" fontId="118" fillId="0" borderId="0" xfId="2759" applyFont="1" applyAlignment="1">
      <alignment vertical="center"/>
    </xf>
    <xf numFmtId="37" fontId="118" fillId="0" borderId="0" xfId="0" applyNumberFormat="1" applyFont="1" applyAlignment="1">
      <alignment vertical="center"/>
    </xf>
    <xf numFmtId="0" fontId="118" fillId="0" borderId="0" xfId="0" applyFont="1" applyAlignment="1">
      <alignment vertical="center"/>
    </xf>
    <xf numFmtId="0" fontId="49" fillId="0" borderId="18" xfId="2759" applyFont="1" applyBorder="1" applyAlignment="1">
      <alignment vertical="center"/>
    </xf>
    <xf numFmtId="0" fontId="49" fillId="0" borderId="13" xfId="2759" applyFont="1" applyBorder="1" applyAlignment="1">
      <alignment vertical="center"/>
    </xf>
    <xf numFmtId="0" fontId="49" fillId="0" borderId="21" xfId="2759" applyFont="1" applyBorder="1" applyAlignment="1">
      <alignment vertical="center"/>
    </xf>
    <xf numFmtId="37" fontId="120" fillId="0" borderId="0" xfId="0" applyNumberFormat="1" applyFont="1" applyAlignment="1">
      <alignment vertical="center"/>
    </xf>
    <xf numFmtId="173" fontId="117" fillId="0" borderId="0" xfId="0" applyNumberFormat="1" applyFont="1" applyAlignment="1">
      <alignment vertical="center"/>
    </xf>
    <xf numFmtId="0" fontId="46" fillId="0" borderId="16" xfId="0" applyFont="1" applyBorder="1" applyAlignment="1">
      <alignment vertical="center"/>
    </xf>
    <xf numFmtId="0" fontId="53" fillId="0" borderId="47" xfId="2759" applyFont="1" applyBorder="1" applyAlignment="1">
      <alignment horizontal="center" vertical="center"/>
    </xf>
    <xf numFmtId="0" fontId="53" fillId="0" borderId="15" xfId="2759" applyFont="1" applyBorder="1" applyAlignment="1">
      <alignment horizontal="center" vertical="center"/>
    </xf>
    <xf numFmtId="0" fontId="53" fillId="0" borderId="0" xfId="2759" applyFont="1" applyAlignment="1">
      <alignment horizontal="center" vertical="center"/>
    </xf>
    <xf numFmtId="0" fontId="53" fillId="0" borderId="17" xfId="2759" applyFont="1" applyBorder="1" applyAlignment="1">
      <alignment horizontal="center" vertical="center"/>
    </xf>
    <xf numFmtId="0" fontId="162" fillId="0" borderId="22" xfId="0" applyFont="1" applyBorder="1"/>
    <xf numFmtId="0" fontId="163" fillId="0" borderId="0" xfId="2759" applyFont="1" applyAlignment="1">
      <alignment horizontal="center" vertical="center"/>
    </xf>
    <xf numFmtId="0" fontId="163" fillId="0" borderId="17" xfId="2759" applyFont="1" applyBorder="1" applyAlignment="1">
      <alignment horizontal="center" vertical="center"/>
    </xf>
    <xf numFmtId="0" fontId="53" fillId="0" borderId="22" xfId="2759" applyFont="1" applyBorder="1" applyAlignment="1">
      <alignment vertical="center"/>
    </xf>
    <xf numFmtId="37" fontId="45" fillId="0" borderId="15" xfId="0" applyNumberFormat="1" applyFont="1" applyBorder="1" applyAlignment="1">
      <alignment horizontal="right" vertical="center"/>
    </xf>
    <xf numFmtId="172" fontId="52" fillId="0" borderId="17" xfId="0" applyNumberFormat="1" applyFont="1" applyBorder="1" applyAlignment="1">
      <alignment horizontal="right" vertical="center"/>
    </xf>
    <xf numFmtId="0" fontId="49" fillId="0" borderId="0" xfId="43776" applyFont="1" applyAlignment="1">
      <alignment vertical="center"/>
    </xf>
    <xf numFmtId="0" fontId="49" fillId="0" borderId="17" xfId="43776" applyFont="1" applyBorder="1" applyAlignment="1">
      <alignment vertical="center"/>
    </xf>
    <xf numFmtId="0" fontId="54" fillId="0" borderId="0" xfId="2759" applyFont="1" applyAlignment="1">
      <alignment vertical="center"/>
    </xf>
    <xf numFmtId="0" fontId="54" fillId="0" borderId="0" xfId="43776" applyFont="1" applyAlignment="1">
      <alignment vertical="center"/>
    </xf>
    <xf numFmtId="37" fontId="54" fillId="0" borderId="0" xfId="0" applyNumberFormat="1" applyFont="1" applyAlignment="1">
      <alignment vertical="center"/>
    </xf>
    <xf numFmtId="37" fontId="49" fillId="0" borderId="17" xfId="0" applyNumberFormat="1" applyFont="1" applyBorder="1" applyAlignment="1">
      <alignment horizontal="right" vertical="center"/>
    </xf>
    <xf numFmtId="0" fontId="54" fillId="0" borderId="17" xfId="43776" applyFont="1" applyBorder="1" applyAlignment="1">
      <alignment vertical="center"/>
    </xf>
    <xf numFmtId="0" fontId="54" fillId="0" borderId="22" xfId="43776" applyFont="1" applyBorder="1" applyAlignment="1">
      <alignment vertical="center"/>
    </xf>
    <xf numFmtId="230" fontId="120" fillId="0" borderId="0" xfId="43750" applyNumberFormat="1" applyFont="1" applyAlignment="1">
      <alignment horizontal="right" vertical="center"/>
    </xf>
    <xf numFmtId="230" fontId="53" fillId="0" borderId="0" xfId="43750" applyNumberFormat="1" applyFont="1" applyAlignment="1">
      <alignment horizontal="right" vertical="center"/>
    </xf>
    <xf numFmtId="0" fontId="53" fillId="0" borderId="16" xfId="0" applyFont="1" applyBorder="1" applyAlignment="1">
      <alignment horizontal="left" vertical="center"/>
    </xf>
    <xf numFmtId="0" fontId="52" fillId="0" borderId="52" xfId="0" applyFont="1" applyBorder="1" applyAlignment="1">
      <alignment vertical="center"/>
    </xf>
    <xf numFmtId="0" fontId="53" fillId="0" borderId="52" xfId="0" applyFont="1" applyBorder="1" applyAlignment="1">
      <alignment horizontal="left" vertical="center"/>
    </xf>
    <xf numFmtId="37" fontId="49" fillId="0" borderId="0" xfId="0" applyNumberFormat="1" applyFont="1" applyAlignment="1">
      <alignment vertical="center"/>
    </xf>
    <xf numFmtId="218" fontId="53" fillId="0" borderId="23" xfId="0" applyNumberFormat="1" applyFont="1" applyBorder="1" applyAlignment="1">
      <alignment horizontal="left" vertical="center"/>
    </xf>
    <xf numFmtId="37" fontId="52" fillId="0" borderId="15" xfId="0" applyNumberFormat="1" applyFont="1" applyBorder="1" applyAlignment="1">
      <alignment horizontal="right" vertical="center"/>
    </xf>
    <xf numFmtId="230" fontId="49" fillId="0" borderId="17" xfId="0" applyNumberFormat="1" applyFont="1" applyBorder="1" applyAlignment="1">
      <alignment horizontal="right" vertical="center"/>
    </xf>
    <xf numFmtId="0" fontId="159" fillId="0" borderId="0" xfId="2759" applyFont="1" applyAlignment="1">
      <alignment horizontal="center" vertical="center"/>
    </xf>
    <xf numFmtId="230" fontId="54" fillId="0" borderId="17" xfId="0" applyNumberFormat="1" applyFont="1" applyBorder="1" applyAlignment="1">
      <alignment horizontal="right" vertical="center"/>
    </xf>
    <xf numFmtId="0" fontId="159" fillId="0" borderId="22" xfId="0" applyFont="1" applyBorder="1"/>
    <xf numFmtId="172" fontId="49" fillId="0" borderId="17" xfId="0" applyNumberFormat="1" applyFont="1" applyBorder="1" applyAlignment="1">
      <alignment horizontal="right" vertical="center"/>
    </xf>
    <xf numFmtId="233" fontId="52" fillId="0" borderId="17" xfId="0" applyNumberFormat="1" applyFont="1" applyBorder="1" applyAlignment="1">
      <alignment horizontal="right" vertical="center"/>
    </xf>
    <xf numFmtId="0" fontId="56" fillId="0" borderId="0" xfId="2759" applyFont="1" applyAlignment="1">
      <alignment vertical="center"/>
    </xf>
    <xf numFmtId="0" fontId="56" fillId="0" borderId="22" xfId="0" applyFont="1" applyBorder="1"/>
    <xf numFmtId="0" fontId="55" fillId="0" borderId="0" xfId="2759" applyFont="1" applyAlignment="1">
      <alignment horizontal="center" vertical="center"/>
    </xf>
    <xf numFmtId="233" fontId="56" fillId="0" borderId="17" xfId="0" applyNumberFormat="1" applyFont="1" applyBorder="1" applyAlignment="1">
      <alignment horizontal="right" vertical="center"/>
    </xf>
    <xf numFmtId="37" fontId="56" fillId="0" borderId="0" xfId="0" applyNumberFormat="1" applyFont="1" applyAlignment="1">
      <alignment vertical="center"/>
    </xf>
    <xf numFmtId="0" fontId="56" fillId="0" borderId="0" xfId="0" applyFont="1" applyAlignment="1">
      <alignment vertical="center"/>
    </xf>
    <xf numFmtId="233" fontId="54" fillId="0" borderId="17" xfId="0" applyNumberFormat="1" applyFont="1" applyBorder="1" applyAlignment="1">
      <alignment horizontal="right" vertical="center"/>
    </xf>
    <xf numFmtId="218" fontId="52" fillId="0" borderId="0" xfId="0" applyNumberFormat="1" applyFont="1" applyAlignment="1">
      <alignment vertical="center"/>
    </xf>
    <xf numFmtId="0" fontId="53" fillId="0" borderId="22" xfId="43777" applyFont="1" applyBorder="1" applyAlignment="1">
      <alignment vertical="center"/>
    </xf>
    <xf numFmtId="0" fontId="57" fillId="0" borderId="22" xfId="43777" applyFont="1" applyBorder="1" applyAlignment="1">
      <alignment vertical="center"/>
    </xf>
    <xf numFmtId="0" fontId="57" fillId="0" borderId="0" xfId="43777" applyFont="1" applyAlignment="1">
      <alignment vertical="center"/>
    </xf>
    <xf numFmtId="0" fontId="57" fillId="0" borderId="17" xfId="43777" applyFont="1" applyBorder="1" applyAlignment="1">
      <alignment vertical="center"/>
    </xf>
    <xf numFmtId="37" fontId="45" fillId="0" borderId="23" xfId="43750" applyNumberFormat="1" applyFont="1" applyBorder="1" applyAlignment="1">
      <alignment vertical="center"/>
    </xf>
    <xf numFmtId="172" fontId="52" fillId="0" borderId="0" xfId="0" applyNumberFormat="1" applyFont="1" applyAlignment="1">
      <alignment vertical="center"/>
    </xf>
    <xf numFmtId="167" fontId="0" fillId="0" borderId="0" xfId="43778" applyFont="1"/>
    <xf numFmtId="0" fontId="4" fillId="0" borderId="0" xfId="43779"/>
    <xf numFmtId="0" fontId="177" fillId="0" borderId="0" xfId="0" applyFont="1"/>
    <xf numFmtId="0" fontId="44" fillId="0" borderId="4" xfId="0" applyFont="1" applyBorder="1" applyAlignment="1">
      <alignment horizontal="center"/>
    </xf>
    <xf numFmtId="0" fontId="178" fillId="0" borderId="0" xfId="0" applyFont="1" applyAlignment="1">
      <alignment vertical="center"/>
    </xf>
    <xf numFmtId="0" fontId="176" fillId="0" borderId="0" xfId="0" applyFont="1" applyAlignment="1">
      <alignment vertical="center"/>
    </xf>
    <xf numFmtId="0" fontId="175" fillId="85" borderId="0" xfId="43770" applyFont="1" applyFill="1" applyAlignment="1">
      <alignment horizontal="left" vertical="top" wrapText="1"/>
    </xf>
    <xf numFmtId="0" fontId="180" fillId="0" borderId="0" xfId="43770" applyFont="1" applyAlignment="1">
      <alignment horizontal="left" vertical="top" wrapText="1"/>
    </xf>
    <xf numFmtId="0" fontId="182" fillId="0" borderId="0" xfId="43770" applyFont="1" applyAlignment="1">
      <alignment horizontal="left" vertical="top" wrapText="1"/>
    </xf>
    <xf numFmtId="0" fontId="180" fillId="0" borderId="0" xfId="43770" applyFont="1"/>
    <xf numFmtId="0" fontId="175" fillId="85" borderId="0" xfId="43770" applyFont="1" applyFill="1"/>
    <xf numFmtId="3" fontId="180" fillId="0" borderId="0" xfId="43770" applyNumberFormat="1" applyFont="1"/>
    <xf numFmtId="3" fontId="180" fillId="87" borderId="69" xfId="43770" applyNumberFormat="1" applyFont="1" applyFill="1" applyBorder="1" applyAlignment="1">
      <alignment horizontal="left" vertical="top" wrapText="1"/>
    </xf>
    <xf numFmtId="0" fontId="180" fillId="87" borderId="69" xfId="43770" applyFont="1" applyFill="1" applyBorder="1" applyAlignment="1">
      <alignment horizontal="left" vertical="top" wrapText="1"/>
    </xf>
    <xf numFmtId="0" fontId="181" fillId="0" borderId="0" xfId="43770" applyFont="1" applyAlignment="1">
      <alignment horizontal="left" vertical="top" wrapText="1"/>
    </xf>
    <xf numFmtId="3" fontId="181" fillId="0" borderId="0" xfId="43770" applyNumberFormat="1" applyFont="1" applyAlignment="1">
      <alignment horizontal="left" vertical="top" wrapText="1"/>
    </xf>
    <xf numFmtId="0" fontId="175" fillId="85" borderId="0" xfId="43770" applyFont="1" applyFill="1" applyAlignment="1">
      <alignment horizontal="left" vertical="center" wrapText="1"/>
    </xf>
    <xf numFmtId="3" fontId="181" fillId="0" borderId="0" xfId="43770" applyNumberFormat="1" applyFont="1" applyAlignment="1">
      <alignment horizontal="center" vertical="center" wrapText="1"/>
    </xf>
    <xf numFmtId="3" fontId="181" fillId="0" borderId="13" xfId="43770" applyNumberFormat="1" applyFont="1" applyBorder="1" applyAlignment="1">
      <alignment horizontal="right" vertical="top" wrapText="1"/>
    </xf>
    <xf numFmtId="0" fontId="180" fillId="0" borderId="0" xfId="43770" applyFont="1" applyAlignment="1">
      <alignment horizontal="center" vertical="center"/>
    </xf>
    <xf numFmtId="0" fontId="175" fillId="85" borderId="0" xfId="43770" applyFont="1" applyFill="1" applyAlignment="1">
      <alignment horizontal="center" vertical="center" wrapText="1"/>
    </xf>
    <xf numFmtId="0" fontId="175" fillId="88" borderId="0" xfId="43770" applyFont="1" applyFill="1" applyAlignment="1">
      <alignment horizontal="center" vertical="center" wrapText="1"/>
    </xf>
    <xf numFmtId="0" fontId="175" fillId="88" borderId="65" xfId="43770" applyFont="1" applyFill="1" applyBorder="1" applyAlignment="1">
      <alignment horizontal="center" vertical="center" wrapText="1"/>
    </xf>
    <xf numFmtId="0" fontId="175" fillId="88" borderId="68" xfId="43770" applyFont="1" applyFill="1" applyBorder="1" applyAlignment="1">
      <alignment horizontal="center" vertical="center" wrapText="1"/>
    </xf>
    <xf numFmtId="0" fontId="175" fillId="86" borderId="65" xfId="43770" applyFont="1" applyFill="1" applyBorder="1" applyAlignment="1">
      <alignment horizontal="center" vertical="center" wrapText="1"/>
    </xf>
    <xf numFmtId="0" fontId="175" fillId="85" borderId="66" xfId="43770" applyFont="1" applyFill="1" applyBorder="1" applyAlignment="1">
      <alignment horizontal="center" vertical="center" wrapText="1"/>
    </xf>
    <xf numFmtId="0" fontId="175" fillId="85" borderId="67" xfId="43770" applyFont="1" applyFill="1" applyBorder="1" applyAlignment="1">
      <alignment horizontal="center" vertical="center" wrapText="1"/>
    </xf>
    <xf numFmtId="0" fontId="182" fillId="0" borderId="0" xfId="43770" applyFont="1" applyAlignment="1">
      <alignment horizontal="center" vertical="center"/>
    </xf>
    <xf numFmtId="3" fontId="181" fillId="0" borderId="0" xfId="43770" applyNumberFormat="1" applyFont="1" applyAlignment="1">
      <alignment horizontal="right" vertical="top" wrapText="1"/>
    </xf>
    <xf numFmtId="10" fontId="183" fillId="0" borderId="0" xfId="43770" applyNumberFormat="1" applyFont="1" applyAlignment="1">
      <alignment horizontal="right" vertical="top" wrapText="1"/>
    </xf>
    <xf numFmtId="3" fontId="181" fillId="0" borderId="0" xfId="43781" applyNumberFormat="1" applyFont="1" applyFill="1" applyAlignment="1">
      <alignment horizontal="right" vertical="top" wrapText="1"/>
    </xf>
    <xf numFmtId="10" fontId="181" fillId="0" borderId="0" xfId="43770" applyNumberFormat="1" applyFont="1" applyAlignment="1">
      <alignment horizontal="right" vertical="top" wrapText="1"/>
    </xf>
    <xf numFmtId="234" fontId="181" fillId="0" borderId="0" xfId="43770" applyNumberFormat="1" applyFont="1" applyAlignment="1">
      <alignment horizontal="right" vertical="top" wrapText="1"/>
    </xf>
    <xf numFmtId="38" fontId="181" fillId="0" borderId="0" xfId="43770" applyNumberFormat="1" applyFont="1" applyAlignment="1">
      <alignment horizontal="right" vertical="top" wrapText="1"/>
    </xf>
    <xf numFmtId="10" fontId="183" fillId="0" borderId="13" xfId="43770" applyNumberFormat="1" applyFont="1" applyBorder="1" applyAlignment="1">
      <alignment horizontal="right" vertical="top" wrapText="1"/>
    </xf>
    <xf numFmtId="10" fontId="181" fillId="0" borderId="13" xfId="43770" applyNumberFormat="1" applyFont="1" applyBorder="1" applyAlignment="1">
      <alignment horizontal="right" vertical="top" wrapText="1"/>
    </xf>
    <xf numFmtId="234" fontId="181" fillId="0" borderId="13" xfId="43770" applyNumberFormat="1" applyFont="1" applyBorder="1" applyAlignment="1">
      <alignment horizontal="right" vertical="top" wrapText="1"/>
    </xf>
    <xf numFmtId="38" fontId="181" fillId="0" borderId="13" xfId="43770" applyNumberFormat="1" applyFont="1" applyBorder="1" applyAlignment="1">
      <alignment horizontal="right" vertical="top" wrapText="1"/>
    </xf>
    <xf numFmtId="0" fontId="183" fillId="0" borderId="0" xfId="43770" applyFont="1" applyAlignment="1">
      <alignment horizontal="left" vertical="top" wrapText="1"/>
    </xf>
    <xf numFmtId="3" fontId="183" fillId="0" borderId="0" xfId="43770" applyNumberFormat="1" applyFont="1" applyAlignment="1">
      <alignment horizontal="right" vertical="top" wrapText="1"/>
    </xf>
    <xf numFmtId="0" fontId="182" fillId="0" borderId="0" xfId="43770" applyFont="1"/>
    <xf numFmtId="3" fontId="181" fillId="0" borderId="13" xfId="43781" applyNumberFormat="1" applyFont="1" applyFill="1" applyBorder="1" applyAlignment="1">
      <alignment horizontal="right" vertical="top" wrapText="1"/>
    </xf>
    <xf numFmtId="0" fontId="181" fillId="0" borderId="0" xfId="43770" applyFont="1" applyAlignment="1">
      <alignment horizontal="left" vertical="top"/>
    </xf>
    <xf numFmtId="4" fontId="181" fillId="0" borderId="0" xfId="43770" applyNumberFormat="1" applyFont="1" applyAlignment="1">
      <alignment horizontal="right" vertical="top" wrapText="1"/>
    </xf>
    <xf numFmtId="3" fontId="164" fillId="0" borderId="0" xfId="43790" applyNumberFormat="1" applyFont="1"/>
    <xf numFmtId="3" fontId="181" fillId="0" borderId="0" xfId="43770" applyNumberFormat="1" applyFont="1" applyAlignment="1">
      <alignment horizontal="left" vertical="top"/>
    </xf>
    <xf numFmtId="214" fontId="183" fillId="0" borderId="13" xfId="43771" applyNumberFormat="1" applyFont="1" applyFill="1" applyBorder="1" applyAlignment="1">
      <alignment horizontal="right" vertical="top" wrapText="1"/>
    </xf>
    <xf numFmtId="4" fontId="181" fillId="0" borderId="13" xfId="43770" applyNumberFormat="1" applyFont="1" applyBorder="1" applyAlignment="1">
      <alignment horizontal="right" vertical="top" wrapText="1"/>
    </xf>
    <xf numFmtId="234" fontId="174" fillId="0" borderId="0" xfId="43770" applyNumberFormat="1"/>
    <xf numFmtId="3" fontId="183" fillId="0" borderId="5" xfId="43770" applyNumberFormat="1" applyFont="1" applyBorder="1" applyAlignment="1">
      <alignment horizontal="right" vertical="top" wrapText="1"/>
    </xf>
    <xf numFmtId="10" fontId="183" fillId="0" borderId="5" xfId="43770" applyNumberFormat="1" applyFont="1" applyBorder="1" applyAlignment="1">
      <alignment horizontal="right" vertical="top" wrapText="1"/>
    </xf>
    <xf numFmtId="234" fontId="183" fillId="0" borderId="5" xfId="43770" applyNumberFormat="1" applyFont="1" applyBorder="1" applyAlignment="1">
      <alignment horizontal="right" vertical="top" wrapText="1"/>
    </xf>
    <xf numFmtId="38" fontId="183" fillId="0" borderId="5" xfId="43770" applyNumberFormat="1" applyFont="1" applyBorder="1" applyAlignment="1">
      <alignment horizontal="right" vertical="top" wrapText="1"/>
    </xf>
    <xf numFmtId="235" fontId="183" fillId="0" borderId="5" xfId="43770" applyNumberFormat="1" applyFont="1" applyBorder="1" applyAlignment="1">
      <alignment horizontal="right" vertical="top" wrapText="1"/>
    </xf>
    <xf numFmtId="4" fontId="180" fillId="0" borderId="0" xfId="43770" applyNumberFormat="1" applyFont="1"/>
    <xf numFmtId="214" fontId="180" fillId="0" borderId="0" xfId="43771" applyNumberFormat="1" applyFont="1"/>
    <xf numFmtId="167" fontId="180" fillId="0" borderId="0" xfId="43772" applyFont="1"/>
    <xf numFmtId="38" fontId="180" fillId="0" borderId="0" xfId="43770" applyNumberFormat="1" applyFont="1"/>
    <xf numFmtId="218" fontId="180" fillId="0" borderId="0" xfId="43772" applyNumberFormat="1" applyFont="1"/>
    <xf numFmtId="10" fontId="180" fillId="0" borderId="0" xfId="43771" applyNumberFormat="1" applyFont="1"/>
    <xf numFmtId="0" fontId="144" fillId="0" borderId="0" xfId="43770" applyFont="1"/>
    <xf numFmtId="0" fontId="184" fillId="0" borderId="0" xfId="43770" applyFont="1"/>
    <xf numFmtId="218" fontId="180" fillId="0" borderId="0" xfId="43770" applyNumberFormat="1" applyFont="1"/>
    <xf numFmtId="0" fontId="174" fillId="0" borderId="0" xfId="43770" applyAlignment="1">
      <alignment horizontal="left"/>
    </xf>
    <xf numFmtId="0" fontId="144" fillId="0" borderId="0" xfId="43770" applyFont="1" applyAlignment="1">
      <alignment horizontal="left" indent="1"/>
    </xf>
    <xf numFmtId="3" fontId="144" fillId="0" borderId="0" xfId="43770" quotePrefix="1" applyNumberFormat="1" applyFont="1" applyAlignment="1">
      <alignment horizontal="right"/>
    </xf>
    <xf numFmtId="167" fontId="180" fillId="0" borderId="0" xfId="43770" applyNumberFormat="1" applyFont="1"/>
    <xf numFmtId="0" fontId="174" fillId="0" borderId="0" xfId="43770"/>
    <xf numFmtId="0" fontId="175" fillId="89" borderId="0" xfId="43770" applyFont="1" applyFill="1" applyAlignment="1">
      <alignment horizontal="left" vertical="top" wrapText="1"/>
    </xf>
    <xf numFmtId="0" fontId="175" fillId="89" borderId="0" xfId="43770" applyFont="1" applyFill="1"/>
    <xf numFmtId="0" fontId="181" fillId="0" borderId="0" xfId="43770" applyFont="1" applyAlignment="1">
      <alignment horizontal="center" vertical="center" wrapText="1"/>
    </xf>
    <xf numFmtId="0" fontId="175" fillId="85" borderId="65" xfId="43770" applyFont="1" applyFill="1" applyBorder="1" applyAlignment="1">
      <alignment horizontal="center" vertical="center" wrapText="1"/>
    </xf>
    <xf numFmtId="0" fontId="175" fillId="85" borderId="68" xfId="43770" applyFont="1" applyFill="1" applyBorder="1" applyAlignment="1">
      <alignment horizontal="center" vertical="center" wrapText="1"/>
    </xf>
    <xf numFmtId="10" fontId="181" fillId="90" borderId="0" xfId="43770" applyNumberFormat="1" applyFont="1" applyFill="1" applyAlignment="1">
      <alignment horizontal="right" vertical="top" wrapText="1"/>
    </xf>
    <xf numFmtId="214" fontId="0" fillId="90" borderId="0" xfId="43771" applyNumberFormat="1" applyFont="1" applyFill="1" applyAlignment="1">
      <alignment horizontal="right" vertical="center"/>
    </xf>
    <xf numFmtId="3" fontId="174" fillId="0" borderId="0" xfId="43770" applyNumberFormat="1"/>
    <xf numFmtId="10" fontId="181" fillId="90" borderId="13" xfId="43770" applyNumberFormat="1" applyFont="1" applyFill="1" applyBorder="1" applyAlignment="1">
      <alignment horizontal="right" vertical="top" wrapText="1"/>
    </xf>
    <xf numFmtId="236" fontId="0" fillId="90" borderId="0" xfId="43771" applyNumberFormat="1" applyFont="1" applyFill="1" applyAlignment="1">
      <alignment horizontal="right" vertical="center"/>
    </xf>
    <xf numFmtId="0" fontId="183" fillId="0" borderId="0" xfId="43770" applyFont="1" applyAlignment="1">
      <alignment horizontal="left" vertical="top"/>
    </xf>
    <xf numFmtId="10" fontId="183" fillId="90" borderId="5" xfId="43770" applyNumberFormat="1" applyFont="1" applyFill="1" applyBorder="1" applyAlignment="1">
      <alignment horizontal="right" vertical="top" wrapText="1"/>
    </xf>
    <xf numFmtId="0" fontId="175" fillId="86" borderId="0" xfId="43770" applyFont="1" applyFill="1" applyAlignment="1">
      <alignment horizontal="center"/>
    </xf>
    <xf numFmtId="38" fontId="181" fillId="0" borderId="0" xfId="43781" applyNumberFormat="1" applyFont="1" applyFill="1" applyBorder="1" applyAlignment="1">
      <alignment horizontal="right" vertical="top" wrapText="1"/>
    </xf>
    <xf numFmtId="38" fontId="174" fillId="0" borderId="0" xfId="43770" applyNumberFormat="1"/>
    <xf numFmtId="0" fontId="182" fillId="0" borderId="0" xfId="43770" applyFont="1" applyAlignment="1">
      <alignment horizontal="center"/>
    </xf>
    <xf numFmtId="38" fontId="182" fillId="0" borderId="5" xfId="43770" applyNumberFormat="1" applyFont="1" applyBorder="1"/>
    <xf numFmtId="167" fontId="0" fillId="0" borderId="0" xfId="43772" applyFont="1"/>
    <xf numFmtId="4" fontId="174" fillId="0" borderId="0" xfId="43770" applyNumberFormat="1"/>
    <xf numFmtId="0" fontId="175" fillId="86" borderId="0" xfId="43770" applyFont="1" applyFill="1" applyAlignment="1">
      <alignment horizontal="left"/>
    </xf>
    <xf numFmtId="0" fontId="187" fillId="0" borderId="0" xfId="0" applyFont="1" applyAlignment="1">
      <alignment horizontal="center" vertical="center"/>
    </xf>
    <xf numFmtId="0" fontId="187" fillId="0" borderId="0" xfId="0" applyFont="1" applyAlignment="1">
      <alignment horizontal="left" vertical="center"/>
    </xf>
    <xf numFmtId="0" fontId="187" fillId="0" borderId="0" xfId="0" applyFont="1" applyAlignment="1">
      <alignment vertical="center"/>
    </xf>
    <xf numFmtId="0" fontId="187" fillId="0" borderId="75" xfId="0" applyFont="1" applyBorder="1" applyAlignment="1">
      <alignment vertical="center"/>
    </xf>
    <xf numFmtId="0" fontId="187" fillId="0" borderId="0" xfId="0" applyFont="1" applyAlignment="1">
      <alignment horizontal="center" vertical="center"/>
    </xf>
    <xf numFmtId="0" fontId="187" fillId="0" borderId="0" xfId="0" applyFont="1" applyAlignment="1">
      <alignment horizontal="center" vertical="center"/>
    </xf>
    <xf numFmtId="0" fontId="187" fillId="0" borderId="74" xfId="0" applyFont="1" applyBorder="1" applyAlignment="1">
      <alignment horizontal="center" vertical="center"/>
    </xf>
    <xf numFmtId="0" fontId="187" fillId="0" borderId="0" xfId="0" applyFont="1" applyAlignment="1">
      <alignment horizontal="center" vertical="center"/>
    </xf>
    <xf numFmtId="0" fontId="187" fillId="0" borderId="0" xfId="0" applyFont="1" applyAlignment="1">
      <alignment horizontal="center" vertical="center"/>
    </xf>
    <xf numFmtId="10" fontId="181" fillId="0" borderId="13" xfId="43770" applyNumberFormat="1" applyFont="1" applyFill="1" applyBorder="1" applyAlignment="1">
      <alignment horizontal="right" vertical="top" wrapText="1"/>
    </xf>
    <xf numFmtId="10" fontId="181" fillId="0" borderId="0" xfId="43770" applyNumberFormat="1" applyFont="1" applyFill="1" applyAlignment="1">
      <alignment horizontal="right" vertical="top" wrapText="1"/>
    </xf>
    <xf numFmtId="10" fontId="183" fillId="0" borderId="5" xfId="43770" applyNumberFormat="1" applyFont="1" applyFill="1" applyBorder="1" applyAlignment="1">
      <alignment horizontal="right" vertical="top" wrapText="1"/>
    </xf>
    <xf numFmtId="3" fontId="180" fillId="92" borderId="0" xfId="43770" applyNumberFormat="1" applyFont="1" applyFill="1" applyAlignment="1">
      <alignment horizontal="center"/>
    </xf>
    <xf numFmtId="0" fontId="187" fillId="0" borderId="0" xfId="0" applyFont="1" applyAlignment="1">
      <alignment horizontal="center" vertical="center"/>
    </xf>
    <xf numFmtId="9" fontId="174" fillId="0" borderId="0" xfId="43735" applyFont="1"/>
    <xf numFmtId="10" fontId="174" fillId="0" borderId="0" xfId="43735" applyNumberFormat="1" applyFont="1"/>
    <xf numFmtId="43" fontId="174" fillId="0" borderId="0" xfId="43791" applyFont="1"/>
    <xf numFmtId="3" fontId="180" fillId="0" borderId="0" xfId="43770" applyNumberFormat="1" applyFont="1" applyAlignment="1">
      <alignment horizontal="center"/>
    </xf>
    <xf numFmtId="0" fontId="180" fillId="0" borderId="0" xfId="43770" applyFont="1" applyAlignment="1">
      <alignment horizontal="center"/>
    </xf>
    <xf numFmtId="0" fontId="187" fillId="0" borderId="0" xfId="0" applyFont="1" applyAlignment="1">
      <alignment horizontal="center" vertical="center"/>
    </xf>
    <xf numFmtId="10" fontId="174" fillId="0" borderId="0" xfId="43770" applyNumberFormat="1"/>
    <xf numFmtId="0" fontId="187" fillId="0" borderId="0" xfId="0" applyFont="1" applyAlignment="1">
      <alignment horizontal="center" vertical="center"/>
    </xf>
    <xf numFmtId="173" fontId="165" fillId="0" borderId="47" xfId="0" applyNumberFormat="1" applyFont="1" applyBorder="1" applyAlignment="1">
      <alignment horizontal="center" vertical="center"/>
    </xf>
    <xf numFmtId="173" fontId="165" fillId="0" borderId="0" xfId="0" applyNumberFormat="1" applyFont="1" applyAlignment="1">
      <alignment horizontal="center" vertical="center"/>
    </xf>
    <xf numFmtId="173" fontId="167" fillId="0" borderId="12" xfId="0" applyNumberFormat="1" applyFont="1" applyBorder="1" applyAlignment="1">
      <alignment horizontal="center" vertical="center"/>
    </xf>
    <xf numFmtId="173" fontId="167" fillId="0" borderId="11" xfId="0" applyNumberFormat="1" applyFont="1" applyBorder="1" applyAlignment="1">
      <alignment horizontal="center" vertical="center"/>
    </xf>
    <xf numFmtId="173" fontId="167" fillId="0" borderId="14" xfId="0" applyNumberFormat="1" applyFont="1" applyBorder="1" applyAlignment="1">
      <alignment horizontal="center" vertical="center"/>
    </xf>
    <xf numFmtId="173" fontId="167" fillId="0" borderId="6" xfId="0" applyNumberFormat="1" applyFont="1" applyBorder="1" applyAlignment="1">
      <alignment horizontal="center" vertical="center"/>
    </xf>
    <xf numFmtId="173" fontId="167" fillId="0" borderId="0" xfId="0" applyNumberFormat="1" applyFont="1" applyAlignment="1">
      <alignment horizontal="center" vertical="center"/>
    </xf>
    <xf numFmtId="173" fontId="167" fillId="0" borderId="7" xfId="0" applyNumberFormat="1" applyFont="1" applyBorder="1" applyAlignment="1">
      <alignment horizontal="center" vertical="center"/>
    </xf>
    <xf numFmtId="173" fontId="167" fillId="0" borderId="8" xfId="0" applyNumberFormat="1" applyFont="1" applyBorder="1" applyAlignment="1">
      <alignment horizontal="center" vertical="center"/>
    </xf>
    <xf numFmtId="173" fontId="167" fillId="0" borderId="9" xfId="0" applyNumberFormat="1" applyFont="1" applyBorder="1" applyAlignment="1">
      <alignment horizontal="center" vertical="center"/>
    </xf>
    <xf numFmtId="173" fontId="167" fillId="0" borderId="10" xfId="0" applyNumberFormat="1" applyFont="1" applyBorder="1" applyAlignment="1">
      <alignment horizontal="center" vertical="center"/>
    </xf>
    <xf numFmtId="173" fontId="168" fillId="0" borderId="57" xfId="0" applyNumberFormat="1" applyFont="1" applyBorder="1" applyAlignment="1">
      <alignment horizontal="center" vertical="center"/>
    </xf>
    <xf numFmtId="173" fontId="168" fillId="0" borderId="58" xfId="0" applyNumberFormat="1" applyFont="1" applyBorder="1" applyAlignment="1">
      <alignment horizontal="center" vertical="center"/>
    </xf>
    <xf numFmtId="173" fontId="168" fillId="0" borderId="59" xfId="0" applyNumberFormat="1" applyFont="1" applyBorder="1" applyAlignment="1">
      <alignment horizontal="center" vertical="center"/>
    </xf>
    <xf numFmtId="173" fontId="49" fillId="0" borderId="0" xfId="0" applyNumberFormat="1" applyFont="1" applyAlignment="1">
      <alignment horizontal="center" vertical="center"/>
    </xf>
    <xf numFmtId="0" fontId="49" fillId="0" borderId="0" xfId="0" applyFont="1" applyAlignment="1">
      <alignment horizontal="center"/>
    </xf>
    <xf numFmtId="173" fontId="49" fillId="0" borderId="0" xfId="0" applyNumberFormat="1" applyFont="1" applyAlignment="1">
      <alignment horizontal="center"/>
    </xf>
    <xf numFmtId="3" fontId="53" fillId="0" borderId="6" xfId="43750" applyNumberFormat="1" applyFont="1" applyBorder="1" applyAlignment="1">
      <alignment horizontal="center"/>
    </xf>
    <xf numFmtId="3" fontId="53" fillId="0" borderId="0" xfId="43750" applyNumberFormat="1" applyFont="1" applyBorder="1" applyAlignment="1">
      <alignment horizontal="center"/>
    </xf>
    <xf numFmtId="3" fontId="53" fillId="0" borderId="7" xfId="43750" applyNumberFormat="1" applyFont="1" applyBorder="1" applyAlignment="1">
      <alignment horizontal="center"/>
    </xf>
    <xf numFmtId="173" fontId="53" fillId="0" borderId="6" xfId="0" applyNumberFormat="1" applyFont="1" applyBorder="1" applyAlignment="1">
      <alignment horizontal="center"/>
    </xf>
    <xf numFmtId="173" fontId="53" fillId="0" borderId="0" xfId="0" applyNumberFormat="1" applyFont="1" applyAlignment="1">
      <alignment horizontal="center"/>
    </xf>
    <xf numFmtId="173" fontId="53" fillId="0" borderId="7" xfId="0" applyNumberFormat="1" applyFont="1" applyBorder="1" applyAlignment="1">
      <alignment horizontal="center"/>
    </xf>
    <xf numFmtId="173" fontId="53" fillId="0" borderId="8" xfId="0" applyNumberFormat="1" applyFont="1" applyBorder="1" applyAlignment="1">
      <alignment horizontal="center"/>
    </xf>
    <xf numFmtId="173" fontId="53" fillId="0" borderId="9" xfId="0" applyNumberFormat="1" applyFont="1" applyBorder="1" applyAlignment="1">
      <alignment horizontal="center"/>
    </xf>
    <xf numFmtId="173" fontId="53" fillId="0" borderId="10" xfId="0" applyNumberFormat="1" applyFont="1" applyBorder="1" applyAlignment="1">
      <alignment horizontal="center"/>
    </xf>
    <xf numFmtId="173" fontId="49" fillId="0" borderId="47" xfId="0" applyNumberFormat="1" applyFont="1" applyBorder="1" applyAlignment="1">
      <alignment horizontal="center" vertical="center"/>
    </xf>
    <xf numFmtId="173" fontId="53" fillId="0" borderId="4" xfId="0" applyNumberFormat="1" applyFont="1" applyBorder="1" applyAlignment="1">
      <alignment horizontal="center" vertical="center" wrapText="1"/>
    </xf>
    <xf numFmtId="0" fontId="53" fillId="0" borderId="16" xfId="0" applyFont="1" applyBorder="1" applyAlignment="1">
      <alignment horizontal="center" vertical="center" wrapText="1"/>
    </xf>
    <xf numFmtId="0" fontId="53" fillId="0" borderId="46" xfId="0" applyFont="1" applyBorder="1" applyAlignment="1">
      <alignment horizontal="center" vertical="center" wrapText="1"/>
    </xf>
    <xf numFmtId="0" fontId="53" fillId="0" borderId="22" xfId="0" applyFont="1" applyBorder="1" applyAlignment="1">
      <alignment horizontal="center" vertical="center" wrapText="1"/>
    </xf>
    <xf numFmtId="0" fontId="53" fillId="0" borderId="48" xfId="0" applyFont="1" applyBorder="1" applyAlignment="1">
      <alignment horizontal="center" vertical="center" wrapText="1"/>
    </xf>
    <xf numFmtId="0" fontId="53" fillId="0" borderId="18" xfId="0" applyFont="1" applyBorder="1" applyAlignment="1">
      <alignment horizontal="center" vertical="center" wrapText="1"/>
    </xf>
    <xf numFmtId="0" fontId="53" fillId="0" borderId="27" xfId="0" applyFont="1" applyBorder="1" applyAlignment="1">
      <alignment horizontal="center" vertical="center" wrapText="1"/>
    </xf>
    <xf numFmtId="0" fontId="175" fillId="88" borderId="64" xfId="43770" applyFont="1" applyFill="1" applyBorder="1" applyAlignment="1">
      <alignment horizontal="center" vertical="center" wrapText="1"/>
    </xf>
    <xf numFmtId="0" fontId="175" fillId="85" borderId="70" xfId="43770" applyFont="1" applyFill="1" applyBorder="1" applyAlignment="1">
      <alignment horizontal="center" vertical="center" wrapText="1"/>
    </xf>
    <xf numFmtId="0" fontId="175" fillId="85" borderId="71" xfId="43770" applyFont="1" applyFill="1" applyBorder="1" applyAlignment="1">
      <alignment horizontal="center" vertical="center" wrapText="1"/>
    </xf>
    <xf numFmtId="0" fontId="175" fillId="85" borderId="64" xfId="43770" applyFont="1" applyFill="1" applyBorder="1" applyAlignment="1">
      <alignment horizontal="center" vertical="center" wrapText="1"/>
    </xf>
    <xf numFmtId="3" fontId="180" fillId="97" borderId="0" xfId="43770" applyNumberFormat="1" applyFont="1" applyFill="1" applyAlignment="1">
      <alignment horizontal="center"/>
    </xf>
    <xf numFmtId="0" fontId="180" fillId="92" borderId="0" xfId="43770" applyFont="1" applyFill="1" applyAlignment="1">
      <alignment horizontal="center"/>
    </xf>
    <xf numFmtId="3" fontId="181" fillId="91" borderId="0" xfId="43770" applyNumberFormat="1" applyFont="1" applyFill="1" applyAlignment="1">
      <alignment horizontal="center" vertical="top" wrapText="1"/>
    </xf>
    <xf numFmtId="3" fontId="180" fillId="93" borderId="0" xfId="43770" applyNumberFormat="1" applyFont="1" applyFill="1" applyAlignment="1">
      <alignment horizontal="center"/>
    </xf>
    <xf numFmtId="0" fontId="180" fillId="94" borderId="0" xfId="43770" applyFont="1" applyFill="1" applyAlignment="1">
      <alignment horizontal="center"/>
    </xf>
    <xf numFmtId="0" fontId="180" fillId="95" borderId="0" xfId="43770" applyFont="1" applyFill="1" applyAlignment="1">
      <alignment horizontal="center"/>
    </xf>
    <xf numFmtId="0" fontId="180" fillId="96" borderId="0" xfId="43770" applyFont="1" applyFill="1" applyAlignment="1">
      <alignment horizontal="center"/>
    </xf>
    <xf numFmtId="0" fontId="175" fillId="85" borderId="72" xfId="43770" applyFont="1" applyFill="1" applyBorder="1" applyAlignment="1">
      <alignment horizontal="center" vertical="center" wrapText="1"/>
    </xf>
    <xf numFmtId="0" fontId="175" fillId="85" borderId="73" xfId="43770" applyFont="1" applyFill="1" applyBorder="1" applyAlignment="1">
      <alignment horizontal="center" vertical="center" wrapText="1"/>
    </xf>
    <xf numFmtId="0" fontId="175" fillId="85" borderId="0" xfId="43770" applyFont="1" applyFill="1" applyAlignment="1">
      <alignment horizontal="center" vertical="center" wrapText="1"/>
    </xf>
    <xf numFmtId="3" fontId="181" fillId="94" borderId="0" xfId="43770" applyNumberFormat="1" applyFont="1" applyFill="1" applyAlignment="1">
      <alignment horizontal="center" vertical="top" wrapText="1"/>
    </xf>
    <xf numFmtId="0" fontId="174" fillId="94" borderId="0" xfId="43770" applyFill="1" applyAlignment="1">
      <alignment horizontal="center"/>
    </xf>
    <xf numFmtId="0" fontId="187" fillId="0" borderId="0" xfId="0" applyFont="1" applyFill="1" applyAlignment="1">
      <alignment horizontal="center" vertical="center"/>
    </xf>
    <xf numFmtId="0" fontId="188" fillId="0" borderId="0" xfId="0" applyFont="1" applyAlignment="1">
      <alignment horizontal="center" vertical="center"/>
    </xf>
  </cellXfs>
  <cellStyles count="43792">
    <cellStyle name="20% - Accent1" xfId="242" xr:uid="{00000000-0005-0000-0000-000000000000}"/>
    <cellStyle name="20% - Accent2" xfId="243" xr:uid="{00000000-0005-0000-0000-000001000000}"/>
    <cellStyle name="20% - Accent3" xfId="244" xr:uid="{00000000-0005-0000-0000-000002000000}"/>
    <cellStyle name="20% - Accent4" xfId="245" xr:uid="{00000000-0005-0000-0000-000003000000}"/>
    <cellStyle name="20% - Accent5" xfId="246" xr:uid="{00000000-0005-0000-0000-000004000000}"/>
    <cellStyle name="20% - Accent6" xfId="247" xr:uid="{00000000-0005-0000-0000-000005000000}"/>
    <cellStyle name="20% - Énfasis1 10" xfId="248" xr:uid="{00000000-0005-0000-0000-000006000000}"/>
    <cellStyle name="20% - Énfasis1 10 10" xfId="3008" xr:uid="{00000000-0005-0000-0000-000007000000}"/>
    <cellStyle name="20% - Énfasis1 10 11" xfId="3009" xr:uid="{00000000-0005-0000-0000-000008000000}"/>
    <cellStyle name="20% - Énfasis1 10 12" xfId="3010" xr:uid="{00000000-0005-0000-0000-000009000000}"/>
    <cellStyle name="20% - Énfasis1 10 13" xfId="3011" xr:uid="{00000000-0005-0000-0000-00000A000000}"/>
    <cellStyle name="20% - Énfasis1 10 14" xfId="3012" xr:uid="{00000000-0005-0000-0000-00000B000000}"/>
    <cellStyle name="20% - Énfasis1 10 15" xfId="40359" xr:uid="{00000000-0005-0000-0000-00000C000000}"/>
    <cellStyle name="20% - Énfasis1 10 2" xfId="3013" xr:uid="{00000000-0005-0000-0000-00000D000000}"/>
    <cellStyle name="20% - Énfasis1 10 2 2" xfId="3014" xr:uid="{00000000-0005-0000-0000-00000E000000}"/>
    <cellStyle name="20% - Énfasis1 10 2 3" xfId="3015" xr:uid="{00000000-0005-0000-0000-00000F000000}"/>
    <cellStyle name="20% - Énfasis1 10 2 4" xfId="3016" xr:uid="{00000000-0005-0000-0000-000010000000}"/>
    <cellStyle name="20% - Énfasis1 10 2 5" xfId="3017" xr:uid="{00000000-0005-0000-0000-000011000000}"/>
    <cellStyle name="20% - Énfasis1 10 2 6" xfId="3018" xr:uid="{00000000-0005-0000-0000-000012000000}"/>
    <cellStyle name="20% - Énfasis1 10 3" xfId="3019" xr:uid="{00000000-0005-0000-0000-000013000000}"/>
    <cellStyle name="20% - Énfasis1 10 3 2" xfId="3020" xr:uid="{00000000-0005-0000-0000-000014000000}"/>
    <cellStyle name="20% - Énfasis1 10 3 3" xfId="3021" xr:uid="{00000000-0005-0000-0000-000015000000}"/>
    <cellStyle name="20% - Énfasis1 10 3 4" xfId="3022" xr:uid="{00000000-0005-0000-0000-000016000000}"/>
    <cellStyle name="20% - Énfasis1 10 3 5" xfId="3023" xr:uid="{00000000-0005-0000-0000-000017000000}"/>
    <cellStyle name="20% - Énfasis1 10 3 6" xfId="3024" xr:uid="{00000000-0005-0000-0000-000018000000}"/>
    <cellStyle name="20% - Énfasis1 10 4" xfId="3025" xr:uid="{00000000-0005-0000-0000-000019000000}"/>
    <cellStyle name="20% - Énfasis1 10 4 2" xfId="3026" xr:uid="{00000000-0005-0000-0000-00001A000000}"/>
    <cellStyle name="20% - Énfasis1 10 4 3" xfId="3027" xr:uid="{00000000-0005-0000-0000-00001B000000}"/>
    <cellStyle name="20% - Énfasis1 10 4 4" xfId="3028" xr:uid="{00000000-0005-0000-0000-00001C000000}"/>
    <cellStyle name="20% - Énfasis1 10 4 5" xfId="3029" xr:uid="{00000000-0005-0000-0000-00001D000000}"/>
    <cellStyle name="20% - Énfasis1 10 4 6" xfId="3030" xr:uid="{00000000-0005-0000-0000-00001E000000}"/>
    <cellStyle name="20% - Énfasis1 10 5" xfId="3031" xr:uid="{00000000-0005-0000-0000-00001F000000}"/>
    <cellStyle name="20% - Énfasis1 10 5 2" xfId="3032" xr:uid="{00000000-0005-0000-0000-000020000000}"/>
    <cellStyle name="20% - Énfasis1 10 5 3" xfId="3033" xr:uid="{00000000-0005-0000-0000-000021000000}"/>
    <cellStyle name="20% - Énfasis1 10 5 4" xfId="3034" xr:uid="{00000000-0005-0000-0000-000022000000}"/>
    <cellStyle name="20% - Énfasis1 10 5 5" xfId="3035" xr:uid="{00000000-0005-0000-0000-000023000000}"/>
    <cellStyle name="20% - Énfasis1 10 5 6" xfId="3036" xr:uid="{00000000-0005-0000-0000-000024000000}"/>
    <cellStyle name="20% - Énfasis1 10 6" xfId="3037" xr:uid="{00000000-0005-0000-0000-000025000000}"/>
    <cellStyle name="20% - Énfasis1 10 6 2" xfId="3038" xr:uid="{00000000-0005-0000-0000-000026000000}"/>
    <cellStyle name="20% - Énfasis1 10 6 3" xfId="3039" xr:uid="{00000000-0005-0000-0000-000027000000}"/>
    <cellStyle name="20% - Énfasis1 10 6 4" xfId="3040" xr:uid="{00000000-0005-0000-0000-000028000000}"/>
    <cellStyle name="20% - Énfasis1 10 6 5" xfId="3041" xr:uid="{00000000-0005-0000-0000-000029000000}"/>
    <cellStyle name="20% - Énfasis1 10 6 6" xfId="3042" xr:uid="{00000000-0005-0000-0000-00002A000000}"/>
    <cellStyle name="20% - Énfasis1 10 7" xfId="3043" xr:uid="{00000000-0005-0000-0000-00002B000000}"/>
    <cellStyle name="20% - Énfasis1 10 7 2" xfId="3044" xr:uid="{00000000-0005-0000-0000-00002C000000}"/>
    <cellStyle name="20% - Énfasis1 10 7 3" xfId="3045" xr:uid="{00000000-0005-0000-0000-00002D000000}"/>
    <cellStyle name="20% - Énfasis1 10 7 4" xfId="3046" xr:uid="{00000000-0005-0000-0000-00002E000000}"/>
    <cellStyle name="20% - Énfasis1 10 7 5" xfId="3047" xr:uid="{00000000-0005-0000-0000-00002F000000}"/>
    <cellStyle name="20% - Énfasis1 10 7 6" xfId="3048" xr:uid="{00000000-0005-0000-0000-000030000000}"/>
    <cellStyle name="20% - Énfasis1 10 8" xfId="3049" xr:uid="{00000000-0005-0000-0000-000031000000}"/>
    <cellStyle name="20% - Énfasis1 10 8 2" xfId="3050" xr:uid="{00000000-0005-0000-0000-000032000000}"/>
    <cellStyle name="20% - Énfasis1 10 8 3" xfId="3051" xr:uid="{00000000-0005-0000-0000-000033000000}"/>
    <cellStyle name="20% - Énfasis1 10 8 4" xfId="3052" xr:uid="{00000000-0005-0000-0000-000034000000}"/>
    <cellStyle name="20% - Énfasis1 10 8 5" xfId="3053" xr:uid="{00000000-0005-0000-0000-000035000000}"/>
    <cellStyle name="20% - Énfasis1 10 8 6" xfId="3054" xr:uid="{00000000-0005-0000-0000-000036000000}"/>
    <cellStyle name="20% - Énfasis1 10 9" xfId="3055" xr:uid="{00000000-0005-0000-0000-000037000000}"/>
    <cellStyle name="20% - Énfasis1 10 9 2" xfId="3056" xr:uid="{00000000-0005-0000-0000-000038000000}"/>
    <cellStyle name="20% - Énfasis1 10 9 3" xfId="3057" xr:uid="{00000000-0005-0000-0000-000039000000}"/>
    <cellStyle name="20% - Énfasis1 10 9 4" xfId="3058" xr:uid="{00000000-0005-0000-0000-00003A000000}"/>
    <cellStyle name="20% - Énfasis1 10 9 5" xfId="3059" xr:uid="{00000000-0005-0000-0000-00003B000000}"/>
    <cellStyle name="20% - Énfasis1 10 9 6" xfId="3060" xr:uid="{00000000-0005-0000-0000-00003C000000}"/>
    <cellStyle name="20% - Énfasis1 11" xfId="249" xr:uid="{00000000-0005-0000-0000-00003D000000}"/>
    <cellStyle name="20% - Énfasis1 11 10" xfId="3061" xr:uid="{00000000-0005-0000-0000-00003E000000}"/>
    <cellStyle name="20% - Énfasis1 11 11" xfId="3062" xr:uid="{00000000-0005-0000-0000-00003F000000}"/>
    <cellStyle name="20% - Énfasis1 11 12" xfId="3063" xr:uid="{00000000-0005-0000-0000-000040000000}"/>
    <cellStyle name="20% - Énfasis1 11 13" xfId="3064" xr:uid="{00000000-0005-0000-0000-000041000000}"/>
    <cellStyle name="20% - Énfasis1 11 14" xfId="3065" xr:uid="{00000000-0005-0000-0000-000042000000}"/>
    <cellStyle name="20% - Énfasis1 11 15" xfId="40360" xr:uid="{00000000-0005-0000-0000-000043000000}"/>
    <cellStyle name="20% - Énfasis1 11 2" xfId="3066" xr:uid="{00000000-0005-0000-0000-000044000000}"/>
    <cellStyle name="20% - Énfasis1 11 2 2" xfId="3067" xr:uid="{00000000-0005-0000-0000-000045000000}"/>
    <cellStyle name="20% - Énfasis1 11 2 3" xfId="3068" xr:uid="{00000000-0005-0000-0000-000046000000}"/>
    <cellStyle name="20% - Énfasis1 11 2 4" xfId="3069" xr:uid="{00000000-0005-0000-0000-000047000000}"/>
    <cellStyle name="20% - Énfasis1 11 2 5" xfId="3070" xr:uid="{00000000-0005-0000-0000-000048000000}"/>
    <cellStyle name="20% - Énfasis1 11 2 6" xfId="3071" xr:uid="{00000000-0005-0000-0000-000049000000}"/>
    <cellStyle name="20% - Énfasis1 11 3" xfId="3072" xr:uid="{00000000-0005-0000-0000-00004A000000}"/>
    <cellStyle name="20% - Énfasis1 11 3 2" xfId="3073" xr:uid="{00000000-0005-0000-0000-00004B000000}"/>
    <cellStyle name="20% - Énfasis1 11 3 3" xfId="3074" xr:uid="{00000000-0005-0000-0000-00004C000000}"/>
    <cellStyle name="20% - Énfasis1 11 3 4" xfId="3075" xr:uid="{00000000-0005-0000-0000-00004D000000}"/>
    <cellStyle name="20% - Énfasis1 11 3 5" xfId="3076" xr:uid="{00000000-0005-0000-0000-00004E000000}"/>
    <cellStyle name="20% - Énfasis1 11 3 6" xfId="3077" xr:uid="{00000000-0005-0000-0000-00004F000000}"/>
    <cellStyle name="20% - Énfasis1 11 4" xfId="3078" xr:uid="{00000000-0005-0000-0000-000050000000}"/>
    <cellStyle name="20% - Énfasis1 11 4 2" xfId="3079" xr:uid="{00000000-0005-0000-0000-000051000000}"/>
    <cellStyle name="20% - Énfasis1 11 4 3" xfId="3080" xr:uid="{00000000-0005-0000-0000-000052000000}"/>
    <cellStyle name="20% - Énfasis1 11 4 4" xfId="3081" xr:uid="{00000000-0005-0000-0000-000053000000}"/>
    <cellStyle name="20% - Énfasis1 11 4 5" xfId="3082" xr:uid="{00000000-0005-0000-0000-000054000000}"/>
    <cellStyle name="20% - Énfasis1 11 4 6" xfId="3083" xr:uid="{00000000-0005-0000-0000-000055000000}"/>
    <cellStyle name="20% - Énfasis1 11 5" xfId="3084" xr:uid="{00000000-0005-0000-0000-000056000000}"/>
    <cellStyle name="20% - Énfasis1 11 5 2" xfId="3085" xr:uid="{00000000-0005-0000-0000-000057000000}"/>
    <cellStyle name="20% - Énfasis1 11 5 3" xfId="3086" xr:uid="{00000000-0005-0000-0000-000058000000}"/>
    <cellStyle name="20% - Énfasis1 11 5 4" xfId="3087" xr:uid="{00000000-0005-0000-0000-000059000000}"/>
    <cellStyle name="20% - Énfasis1 11 5 5" xfId="3088" xr:uid="{00000000-0005-0000-0000-00005A000000}"/>
    <cellStyle name="20% - Énfasis1 11 5 6" xfId="3089" xr:uid="{00000000-0005-0000-0000-00005B000000}"/>
    <cellStyle name="20% - Énfasis1 11 6" xfId="3090" xr:uid="{00000000-0005-0000-0000-00005C000000}"/>
    <cellStyle name="20% - Énfasis1 11 6 2" xfId="3091" xr:uid="{00000000-0005-0000-0000-00005D000000}"/>
    <cellStyle name="20% - Énfasis1 11 6 3" xfId="3092" xr:uid="{00000000-0005-0000-0000-00005E000000}"/>
    <cellStyle name="20% - Énfasis1 11 6 4" xfId="3093" xr:uid="{00000000-0005-0000-0000-00005F000000}"/>
    <cellStyle name="20% - Énfasis1 11 6 5" xfId="3094" xr:uid="{00000000-0005-0000-0000-000060000000}"/>
    <cellStyle name="20% - Énfasis1 11 6 6" xfId="3095" xr:uid="{00000000-0005-0000-0000-000061000000}"/>
    <cellStyle name="20% - Énfasis1 11 7" xfId="3096" xr:uid="{00000000-0005-0000-0000-000062000000}"/>
    <cellStyle name="20% - Énfasis1 11 7 2" xfId="3097" xr:uid="{00000000-0005-0000-0000-000063000000}"/>
    <cellStyle name="20% - Énfasis1 11 7 3" xfId="3098" xr:uid="{00000000-0005-0000-0000-000064000000}"/>
    <cellStyle name="20% - Énfasis1 11 7 4" xfId="3099" xr:uid="{00000000-0005-0000-0000-000065000000}"/>
    <cellStyle name="20% - Énfasis1 11 7 5" xfId="3100" xr:uid="{00000000-0005-0000-0000-000066000000}"/>
    <cellStyle name="20% - Énfasis1 11 7 6" xfId="3101" xr:uid="{00000000-0005-0000-0000-000067000000}"/>
    <cellStyle name="20% - Énfasis1 11 8" xfId="3102" xr:uid="{00000000-0005-0000-0000-000068000000}"/>
    <cellStyle name="20% - Énfasis1 11 8 2" xfId="3103" xr:uid="{00000000-0005-0000-0000-000069000000}"/>
    <cellStyle name="20% - Énfasis1 11 8 3" xfId="3104" xr:uid="{00000000-0005-0000-0000-00006A000000}"/>
    <cellStyle name="20% - Énfasis1 11 8 4" xfId="3105" xr:uid="{00000000-0005-0000-0000-00006B000000}"/>
    <cellStyle name="20% - Énfasis1 11 8 5" xfId="3106" xr:uid="{00000000-0005-0000-0000-00006C000000}"/>
    <cellStyle name="20% - Énfasis1 11 8 6" xfId="3107" xr:uid="{00000000-0005-0000-0000-00006D000000}"/>
    <cellStyle name="20% - Énfasis1 11 9" xfId="3108" xr:uid="{00000000-0005-0000-0000-00006E000000}"/>
    <cellStyle name="20% - Énfasis1 11 9 2" xfId="3109" xr:uid="{00000000-0005-0000-0000-00006F000000}"/>
    <cellStyle name="20% - Énfasis1 11 9 3" xfId="3110" xr:uid="{00000000-0005-0000-0000-000070000000}"/>
    <cellStyle name="20% - Énfasis1 11 9 4" xfId="3111" xr:uid="{00000000-0005-0000-0000-000071000000}"/>
    <cellStyle name="20% - Énfasis1 11 9 5" xfId="3112" xr:uid="{00000000-0005-0000-0000-000072000000}"/>
    <cellStyle name="20% - Énfasis1 11 9 6" xfId="3113" xr:uid="{00000000-0005-0000-0000-000073000000}"/>
    <cellStyle name="20% - Énfasis1 12" xfId="250" xr:uid="{00000000-0005-0000-0000-000074000000}"/>
    <cellStyle name="20% - Énfasis1 12 10" xfId="3114" xr:uid="{00000000-0005-0000-0000-000075000000}"/>
    <cellStyle name="20% - Énfasis1 12 11" xfId="3115" xr:uid="{00000000-0005-0000-0000-000076000000}"/>
    <cellStyle name="20% - Énfasis1 12 12" xfId="3116" xr:uid="{00000000-0005-0000-0000-000077000000}"/>
    <cellStyle name="20% - Énfasis1 12 13" xfId="3117" xr:uid="{00000000-0005-0000-0000-000078000000}"/>
    <cellStyle name="20% - Énfasis1 12 14" xfId="3118" xr:uid="{00000000-0005-0000-0000-000079000000}"/>
    <cellStyle name="20% - Énfasis1 12 15" xfId="40361" xr:uid="{00000000-0005-0000-0000-00007A000000}"/>
    <cellStyle name="20% - Énfasis1 12 2" xfId="3119" xr:uid="{00000000-0005-0000-0000-00007B000000}"/>
    <cellStyle name="20% - Énfasis1 12 2 2" xfId="3120" xr:uid="{00000000-0005-0000-0000-00007C000000}"/>
    <cellStyle name="20% - Énfasis1 12 2 3" xfId="3121" xr:uid="{00000000-0005-0000-0000-00007D000000}"/>
    <cellStyle name="20% - Énfasis1 12 2 4" xfId="3122" xr:uid="{00000000-0005-0000-0000-00007E000000}"/>
    <cellStyle name="20% - Énfasis1 12 2 5" xfId="3123" xr:uid="{00000000-0005-0000-0000-00007F000000}"/>
    <cellStyle name="20% - Énfasis1 12 2 6" xfId="3124" xr:uid="{00000000-0005-0000-0000-000080000000}"/>
    <cellStyle name="20% - Énfasis1 12 3" xfId="3125" xr:uid="{00000000-0005-0000-0000-000081000000}"/>
    <cellStyle name="20% - Énfasis1 12 3 2" xfId="3126" xr:uid="{00000000-0005-0000-0000-000082000000}"/>
    <cellStyle name="20% - Énfasis1 12 3 3" xfId="3127" xr:uid="{00000000-0005-0000-0000-000083000000}"/>
    <cellStyle name="20% - Énfasis1 12 3 4" xfId="3128" xr:uid="{00000000-0005-0000-0000-000084000000}"/>
    <cellStyle name="20% - Énfasis1 12 3 5" xfId="3129" xr:uid="{00000000-0005-0000-0000-000085000000}"/>
    <cellStyle name="20% - Énfasis1 12 3 6" xfId="3130" xr:uid="{00000000-0005-0000-0000-000086000000}"/>
    <cellStyle name="20% - Énfasis1 12 4" xfId="3131" xr:uid="{00000000-0005-0000-0000-000087000000}"/>
    <cellStyle name="20% - Énfasis1 12 4 2" xfId="3132" xr:uid="{00000000-0005-0000-0000-000088000000}"/>
    <cellStyle name="20% - Énfasis1 12 4 3" xfId="3133" xr:uid="{00000000-0005-0000-0000-000089000000}"/>
    <cellStyle name="20% - Énfasis1 12 4 4" xfId="3134" xr:uid="{00000000-0005-0000-0000-00008A000000}"/>
    <cellStyle name="20% - Énfasis1 12 4 5" xfId="3135" xr:uid="{00000000-0005-0000-0000-00008B000000}"/>
    <cellStyle name="20% - Énfasis1 12 4 6" xfId="3136" xr:uid="{00000000-0005-0000-0000-00008C000000}"/>
    <cellStyle name="20% - Énfasis1 12 5" xfId="3137" xr:uid="{00000000-0005-0000-0000-00008D000000}"/>
    <cellStyle name="20% - Énfasis1 12 5 2" xfId="3138" xr:uid="{00000000-0005-0000-0000-00008E000000}"/>
    <cellStyle name="20% - Énfasis1 12 5 3" xfId="3139" xr:uid="{00000000-0005-0000-0000-00008F000000}"/>
    <cellStyle name="20% - Énfasis1 12 5 4" xfId="3140" xr:uid="{00000000-0005-0000-0000-000090000000}"/>
    <cellStyle name="20% - Énfasis1 12 5 5" xfId="3141" xr:uid="{00000000-0005-0000-0000-000091000000}"/>
    <cellStyle name="20% - Énfasis1 12 5 6" xfId="3142" xr:uid="{00000000-0005-0000-0000-000092000000}"/>
    <cellStyle name="20% - Énfasis1 12 6" xfId="3143" xr:uid="{00000000-0005-0000-0000-000093000000}"/>
    <cellStyle name="20% - Énfasis1 12 6 2" xfId="3144" xr:uid="{00000000-0005-0000-0000-000094000000}"/>
    <cellStyle name="20% - Énfasis1 12 6 3" xfId="3145" xr:uid="{00000000-0005-0000-0000-000095000000}"/>
    <cellStyle name="20% - Énfasis1 12 6 4" xfId="3146" xr:uid="{00000000-0005-0000-0000-000096000000}"/>
    <cellStyle name="20% - Énfasis1 12 6 5" xfId="3147" xr:uid="{00000000-0005-0000-0000-000097000000}"/>
    <cellStyle name="20% - Énfasis1 12 6 6" xfId="3148" xr:uid="{00000000-0005-0000-0000-000098000000}"/>
    <cellStyle name="20% - Énfasis1 12 7" xfId="3149" xr:uid="{00000000-0005-0000-0000-000099000000}"/>
    <cellStyle name="20% - Énfasis1 12 7 2" xfId="3150" xr:uid="{00000000-0005-0000-0000-00009A000000}"/>
    <cellStyle name="20% - Énfasis1 12 7 3" xfId="3151" xr:uid="{00000000-0005-0000-0000-00009B000000}"/>
    <cellStyle name="20% - Énfasis1 12 7 4" xfId="3152" xr:uid="{00000000-0005-0000-0000-00009C000000}"/>
    <cellStyle name="20% - Énfasis1 12 7 5" xfId="3153" xr:uid="{00000000-0005-0000-0000-00009D000000}"/>
    <cellStyle name="20% - Énfasis1 12 7 6" xfId="3154" xr:uid="{00000000-0005-0000-0000-00009E000000}"/>
    <cellStyle name="20% - Énfasis1 12 8" xfId="3155" xr:uid="{00000000-0005-0000-0000-00009F000000}"/>
    <cellStyle name="20% - Énfasis1 12 8 2" xfId="3156" xr:uid="{00000000-0005-0000-0000-0000A0000000}"/>
    <cellStyle name="20% - Énfasis1 12 8 3" xfId="3157" xr:uid="{00000000-0005-0000-0000-0000A1000000}"/>
    <cellStyle name="20% - Énfasis1 12 8 4" xfId="3158" xr:uid="{00000000-0005-0000-0000-0000A2000000}"/>
    <cellStyle name="20% - Énfasis1 12 8 5" xfId="3159" xr:uid="{00000000-0005-0000-0000-0000A3000000}"/>
    <cellStyle name="20% - Énfasis1 12 8 6" xfId="3160" xr:uid="{00000000-0005-0000-0000-0000A4000000}"/>
    <cellStyle name="20% - Énfasis1 12 9" xfId="3161" xr:uid="{00000000-0005-0000-0000-0000A5000000}"/>
    <cellStyle name="20% - Énfasis1 12 9 2" xfId="3162" xr:uid="{00000000-0005-0000-0000-0000A6000000}"/>
    <cellStyle name="20% - Énfasis1 12 9 3" xfId="3163" xr:uid="{00000000-0005-0000-0000-0000A7000000}"/>
    <cellStyle name="20% - Énfasis1 12 9 4" xfId="3164" xr:uid="{00000000-0005-0000-0000-0000A8000000}"/>
    <cellStyle name="20% - Énfasis1 12 9 5" xfId="3165" xr:uid="{00000000-0005-0000-0000-0000A9000000}"/>
    <cellStyle name="20% - Énfasis1 12 9 6" xfId="3166" xr:uid="{00000000-0005-0000-0000-0000AA000000}"/>
    <cellStyle name="20% - Énfasis1 13" xfId="251" xr:uid="{00000000-0005-0000-0000-0000AB000000}"/>
    <cellStyle name="20% - Énfasis1 13 10" xfId="3167" xr:uid="{00000000-0005-0000-0000-0000AC000000}"/>
    <cellStyle name="20% - Énfasis1 13 11" xfId="3168" xr:uid="{00000000-0005-0000-0000-0000AD000000}"/>
    <cellStyle name="20% - Énfasis1 13 12" xfId="3169" xr:uid="{00000000-0005-0000-0000-0000AE000000}"/>
    <cellStyle name="20% - Énfasis1 13 13" xfId="3170" xr:uid="{00000000-0005-0000-0000-0000AF000000}"/>
    <cellStyle name="20% - Énfasis1 13 14" xfId="3171" xr:uid="{00000000-0005-0000-0000-0000B0000000}"/>
    <cellStyle name="20% - Énfasis1 13 15" xfId="40362" xr:uid="{00000000-0005-0000-0000-0000B1000000}"/>
    <cellStyle name="20% - Énfasis1 13 2" xfId="3172" xr:uid="{00000000-0005-0000-0000-0000B2000000}"/>
    <cellStyle name="20% - Énfasis1 13 2 2" xfId="3173" xr:uid="{00000000-0005-0000-0000-0000B3000000}"/>
    <cellStyle name="20% - Énfasis1 13 2 3" xfId="3174" xr:uid="{00000000-0005-0000-0000-0000B4000000}"/>
    <cellStyle name="20% - Énfasis1 13 2 4" xfId="3175" xr:uid="{00000000-0005-0000-0000-0000B5000000}"/>
    <cellStyle name="20% - Énfasis1 13 2 5" xfId="3176" xr:uid="{00000000-0005-0000-0000-0000B6000000}"/>
    <cellStyle name="20% - Énfasis1 13 2 6" xfId="3177" xr:uid="{00000000-0005-0000-0000-0000B7000000}"/>
    <cellStyle name="20% - Énfasis1 13 3" xfId="3178" xr:uid="{00000000-0005-0000-0000-0000B8000000}"/>
    <cellStyle name="20% - Énfasis1 13 3 2" xfId="3179" xr:uid="{00000000-0005-0000-0000-0000B9000000}"/>
    <cellStyle name="20% - Énfasis1 13 3 3" xfId="3180" xr:uid="{00000000-0005-0000-0000-0000BA000000}"/>
    <cellStyle name="20% - Énfasis1 13 3 4" xfId="3181" xr:uid="{00000000-0005-0000-0000-0000BB000000}"/>
    <cellStyle name="20% - Énfasis1 13 3 5" xfId="3182" xr:uid="{00000000-0005-0000-0000-0000BC000000}"/>
    <cellStyle name="20% - Énfasis1 13 3 6" xfId="3183" xr:uid="{00000000-0005-0000-0000-0000BD000000}"/>
    <cellStyle name="20% - Énfasis1 13 4" xfId="3184" xr:uid="{00000000-0005-0000-0000-0000BE000000}"/>
    <cellStyle name="20% - Énfasis1 13 4 2" xfId="3185" xr:uid="{00000000-0005-0000-0000-0000BF000000}"/>
    <cellStyle name="20% - Énfasis1 13 4 3" xfId="3186" xr:uid="{00000000-0005-0000-0000-0000C0000000}"/>
    <cellStyle name="20% - Énfasis1 13 4 4" xfId="3187" xr:uid="{00000000-0005-0000-0000-0000C1000000}"/>
    <cellStyle name="20% - Énfasis1 13 4 5" xfId="3188" xr:uid="{00000000-0005-0000-0000-0000C2000000}"/>
    <cellStyle name="20% - Énfasis1 13 4 6" xfId="3189" xr:uid="{00000000-0005-0000-0000-0000C3000000}"/>
    <cellStyle name="20% - Énfasis1 13 5" xfId="3190" xr:uid="{00000000-0005-0000-0000-0000C4000000}"/>
    <cellStyle name="20% - Énfasis1 13 5 2" xfId="3191" xr:uid="{00000000-0005-0000-0000-0000C5000000}"/>
    <cellStyle name="20% - Énfasis1 13 5 3" xfId="3192" xr:uid="{00000000-0005-0000-0000-0000C6000000}"/>
    <cellStyle name="20% - Énfasis1 13 5 4" xfId="3193" xr:uid="{00000000-0005-0000-0000-0000C7000000}"/>
    <cellStyle name="20% - Énfasis1 13 5 5" xfId="3194" xr:uid="{00000000-0005-0000-0000-0000C8000000}"/>
    <cellStyle name="20% - Énfasis1 13 5 6" xfId="3195" xr:uid="{00000000-0005-0000-0000-0000C9000000}"/>
    <cellStyle name="20% - Énfasis1 13 6" xfId="3196" xr:uid="{00000000-0005-0000-0000-0000CA000000}"/>
    <cellStyle name="20% - Énfasis1 13 6 2" xfId="3197" xr:uid="{00000000-0005-0000-0000-0000CB000000}"/>
    <cellStyle name="20% - Énfasis1 13 6 3" xfId="3198" xr:uid="{00000000-0005-0000-0000-0000CC000000}"/>
    <cellStyle name="20% - Énfasis1 13 6 4" xfId="3199" xr:uid="{00000000-0005-0000-0000-0000CD000000}"/>
    <cellStyle name="20% - Énfasis1 13 6 5" xfId="3200" xr:uid="{00000000-0005-0000-0000-0000CE000000}"/>
    <cellStyle name="20% - Énfasis1 13 6 6" xfId="3201" xr:uid="{00000000-0005-0000-0000-0000CF000000}"/>
    <cellStyle name="20% - Énfasis1 13 7" xfId="3202" xr:uid="{00000000-0005-0000-0000-0000D0000000}"/>
    <cellStyle name="20% - Énfasis1 13 7 2" xfId="3203" xr:uid="{00000000-0005-0000-0000-0000D1000000}"/>
    <cellStyle name="20% - Énfasis1 13 7 3" xfId="3204" xr:uid="{00000000-0005-0000-0000-0000D2000000}"/>
    <cellStyle name="20% - Énfasis1 13 7 4" xfId="3205" xr:uid="{00000000-0005-0000-0000-0000D3000000}"/>
    <cellStyle name="20% - Énfasis1 13 7 5" xfId="3206" xr:uid="{00000000-0005-0000-0000-0000D4000000}"/>
    <cellStyle name="20% - Énfasis1 13 7 6" xfId="3207" xr:uid="{00000000-0005-0000-0000-0000D5000000}"/>
    <cellStyle name="20% - Énfasis1 13 8" xfId="3208" xr:uid="{00000000-0005-0000-0000-0000D6000000}"/>
    <cellStyle name="20% - Énfasis1 13 8 2" xfId="3209" xr:uid="{00000000-0005-0000-0000-0000D7000000}"/>
    <cellStyle name="20% - Énfasis1 13 8 3" xfId="3210" xr:uid="{00000000-0005-0000-0000-0000D8000000}"/>
    <cellStyle name="20% - Énfasis1 13 8 4" xfId="3211" xr:uid="{00000000-0005-0000-0000-0000D9000000}"/>
    <cellStyle name="20% - Énfasis1 13 8 5" xfId="3212" xr:uid="{00000000-0005-0000-0000-0000DA000000}"/>
    <cellStyle name="20% - Énfasis1 13 8 6" xfId="3213" xr:uid="{00000000-0005-0000-0000-0000DB000000}"/>
    <cellStyle name="20% - Énfasis1 13 9" xfId="3214" xr:uid="{00000000-0005-0000-0000-0000DC000000}"/>
    <cellStyle name="20% - Énfasis1 13 9 2" xfId="3215" xr:uid="{00000000-0005-0000-0000-0000DD000000}"/>
    <cellStyle name="20% - Énfasis1 13 9 3" xfId="3216" xr:uid="{00000000-0005-0000-0000-0000DE000000}"/>
    <cellStyle name="20% - Énfasis1 13 9 4" xfId="3217" xr:uid="{00000000-0005-0000-0000-0000DF000000}"/>
    <cellStyle name="20% - Énfasis1 13 9 5" xfId="3218" xr:uid="{00000000-0005-0000-0000-0000E0000000}"/>
    <cellStyle name="20% - Énfasis1 13 9 6" xfId="3219" xr:uid="{00000000-0005-0000-0000-0000E1000000}"/>
    <cellStyle name="20% - Énfasis1 14" xfId="252" xr:uid="{00000000-0005-0000-0000-0000E2000000}"/>
    <cellStyle name="20% - Énfasis1 14 10" xfId="3220" xr:uid="{00000000-0005-0000-0000-0000E3000000}"/>
    <cellStyle name="20% - Énfasis1 14 11" xfId="3221" xr:uid="{00000000-0005-0000-0000-0000E4000000}"/>
    <cellStyle name="20% - Énfasis1 14 12" xfId="3222" xr:uid="{00000000-0005-0000-0000-0000E5000000}"/>
    <cellStyle name="20% - Énfasis1 14 13" xfId="3223" xr:uid="{00000000-0005-0000-0000-0000E6000000}"/>
    <cellStyle name="20% - Énfasis1 14 14" xfId="3224" xr:uid="{00000000-0005-0000-0000-0000E7000000}"/>
    <cellStyle name="20% - Énfasis1 14 2" xfId="3225" xr:uid="{00000000-0005-0000-0000-0000E8000000}"/>
    <cellStyle name="20% - Énfasis1 14 2 2" xfId="3226" xr:uid="{00000000-0005-0000-0000-0000E9000000}"/>
    <cellStyle name="20% - Énfasis1 14 2 3" xfId="3227" xr:uid="{00000000-0005-0000-0000-0000EA000000}"/>
    <cellStyle name="20% - Énfasis1 14 2 4" xfId="3228" xr:uid="{00000000-0005-0000-0000-0000EB000000}"/>
    <cellStyle name="20% - Énfasis1 14 2 5" xfId="3229" xr:uid="{00000000-0005-0000-0000-0000EC000000}"/>
    <cellStyle name="20% - Énfasis1 14 2 6" xfId="3230" xr:uid="{00000000-0005-0000-0000-0000ED000000}"/>
    <cellStyle name="20% - Énfasis1 14 3" xfId="3231" xr:uid="{00000000-0005-0000-0000-0000EE000000}"/>
    <cellStyle name="20% - Énfasis1 14 3 2" xfId="3232" xr:uid="{00000000-0005-0000-0000-0000EF000000}"/>
    <cellStyle name="20% - Énfasis1 14 3 3" xfId="3233" xr:uid="{00000000-0005-0000-0000-0000F0000000}"/>
    <cellStyle name="20% - Énfasis1 14 3 4" xfId="3234" xr:uid="{00000000-0005-0000-0000-0000F1000000}"/>
    <cellStyle name="20% - Énfasis1 14 3 5" xfId="3235" xr:uid="{00000000-0005-0000-0000-0000F2000000}"/>
    <cellStyle name="20% - Énfasis1 14 3 6" xfId="3236" xr:uid="{00000000-0005-0000-0000-0000F3000000}"/>
    <cellStyle name="20% - Énfasis1 14 4" xfId="3237" xr:uid="{00000000-0005-0000-0000-0000F4000000}"/>
    <cellStyle name="20% - Énfasis1 14 4 2" xfId="3238" xr:uid="{00000000-0005-0000-0000-0000F5000000}"/>
    <cellStyle name="20% - Énfasis1 14 4 3" xfId="3239" xr:uid="{00000000-0005-0000-0000-0000F6000000}"/>
    <cellStyle name="20% - Énfasis1 14 4 4" xfId="3240" xr:uid="{00000000-0005-0000-0000-0000F7000000}"/>
    <cellStyle name="20% - Énfasis1 14 4 5" xfId="3241" xr:uid="{00000000-0005-0000-0000-0000F8000000}"/>
    <cellStyle name="20% - Énfasis1 14 4 6" xfId="3242" xr:uid="{00000000-0005-0000-0000-0000F9000000}"/>
    <cellStyle name="20% - Énfasis1 14 5" xfId="3243" xr:uid="{00000000-0005-0000-0000-0000FA000000}"/>
    <cellStyle name="20% - Énfasis1 14 5 2" xfId="3244" xr:uid="{00000000-0005-0000-0000-0000FB000000}"/>
    <cellStyle name="20% - Énfasis1 14 5 3" xfId="3245" xr:uid="{00000000-0005-0000-0000-0000FC000000}"/>
    <cellStyle name="20% - Énfasis1 14 5 4" xfId="3246" xr:uid="{00000000-0005-0000-0000-0000FD000000}"/>
    <cellStyle name="20% - Énfasis1 14 5 5" xfId="3247" xr:uid="{00000000-0005-0000-0000-0000FE000000}"/>
    <cellStyle name="20% - Énfasis1 14 5 6" xfId="3248" xr:uid="{00000000-0005-0000-0000-0000FF000000}"/>
    <cellStyle name="20% - Énfasis1 14 6" xfId="3249" xr:uid="{00000000-0005-0000-0000-000000010000}"/>
    <cellStyle name="20% - Énfasis1 14 6 2" xfId="3250" xr:uid="{00000000-0005-0000-0000-000001010000}"/>
    <cellStyle name="20% - Énfasis1 14 6 3" xfId="3251" xr:uid="{00000000-0005-0000-0000-000002010000}"/>
    <cellStyle name="20% - Énfasis1 14 6 4" xfId="3252" xr:uid="{00000000-0005-0000-0000-000003010000}"/>
    <cellStyle name="20% - Énfasis1 14 6 5" xfId="3253" xr:uid="{00000000-0005-0000-0000-000004010000}"/>
    <cellStyle name="20% - Énfasis1 14 6 6" xfId="3254" xr:uid="{00000000-0005-0000-0000-000005010000}"/>
    <cellStyle name="20% - Énfasis1 14 7" xfId="3255" xr:uid="{00000000-0005-0000-0000-000006010000}"/>
    <cellStyle name="20% - Énfasis1 14 7 2" xfId="3256" xr:uid="{00000000-0005-0000-0000-000007010000}"/>
    <cellStyle name="20% - Énfasis1 14 7 3" xfId="3257" xr:uid="{00000000-0005-0000-0000-000008010000}"/>
    <cellStyle name="20% - Énfasis1 14 7 4" xfId="3258" xr:uid="{00000000-0005-0000-0000-000009010000}"/>
    <cellStyle name="20% - Énfasis1 14 7 5" xfId="3259" xr:uid="{00000000-0005-0000-0000-00000A010000}"/>
    <cellStyle name="20% - Énfasis1 14 7 6" xfId="3260" xr:uid="{00000000-0005-0000-0000-00000B010000}"/>
    <cellStyle name="20% - Énfasis1 14 8" xfId="3261" xr:uid="{00000000-0005-0000-0000-00000C010000}"/>
    <cellStyle name="20% - Énfasis1 14 8 2" xfId="3262" xr:uid="{00000000-0005-0000-0000-00000D010000}"/>
    <cellStyle name="20% - Énfasis1 14 8 3" xfId="3263" xr:uid="{00000000-0005-0000-0000-00000E010000}"/>
    <cellStyle name="20% - Énfasis1 14 8 4" xfId="3264" xr:uid="{00000000-0005-0000-0000-00000F010000}"/>
    <cellStyle name="20% - Énfasis1 14 8 5" xfId="3265" xr:uid="{00000000-0005-0000-0000-000010010000}"/>
    <cellStyle name="20% - Énfasis1 14 8 6" xfId="3266" xr:uid="{00000000-0005-0000-0000-000011010000}"/>
    <cellStyle name="20% - Énfasis1 14 9" xfId="3267" xr:uid="{00000000-0005-0000-0000-000012010000}"/>
    <cellStyle name="20% - Énfasis1 14 9 2" xfId="3268" xr:uid="{00000000-0005-0000-0000-000013010000}"/>
    <cellStyle name="20% - Énfasis1 14 9 3" xfId="3269" xr:uid="{00000000-0005-0000-0000-000014010000}"/>
    <cellStyle name="20% - Énfasis1 14 9 4" xfId="3270" xr:uid="{00000000-0005-0000-0000-000015010000}"/>
    <cellStyle name="20% - Énfasis1 14 9 5" xfId="3271" xr:uid="{00000000-0005-0000-0000-000016010000}"/>
    <cellStyle name="20% - Énfasis1 14 9 6" xfId="3272" xr:uid="{00000000-0005-0000-0000-000017010000}"/>
    <cellStyle name="20% - Énfasis1 15" xfId="253" xr:uid="{00000000-0005-0000-0000-000018010000}"/>
    <cellStyle name="20% - Énfasis1 15 10" xfId="3273" xr:uid="{00000000-0005-0000-0000-000019010000}"/>
    <cellStyle name="20% - Énfasis1 15 11" xfId="3274" xr:uid="{00000000-0005-0000-0000-00001A010000}"/>
    <cellStyle name="20% - Énfasis1 15 12" xfId="3275" xr:uid="{00000000-0005-0000-0000-00001B010000}"/>
    <cellStyle name="20% - Énfasis1 15 13" xfId="3276" xr:uid="{00000000-0005-0000-0000-00001C010000}"/>
    <cellStyle name="20% - Énfasis1 15 14" xfId="3277" xr:uid="{00000000-0005-0000-0000-00001D010000}"/>
    <cellStyle name="20% - Énfasis1 15 2" xfId="3278" xr:uid="{00000000-0005-0000-0000-00001E010000}"/>
    <cellStyle name="20% - Énfasis1 15 2 2" xfId="3279" xr:uid="{00000000-0005-0000-0000-00001F010000}"/>
    <cellStyle name="20% - Énfasis1 15 2 3" xfId="3280" xr:uid="{00000000-0005-0000-0000-000020010000}"/>
    <cellStyle name="20% - Énfasis1 15 2 4" xfId="3281" xr:uid="{00000000-0005-0000-0000-000021010000}"/>
    <cellStyle name="20% - Énfasis1 15 2 5" xfId="3282" xr:uid="{00000000-0005-0000-0000-000022010000}"/>
    <cellStyle name="20% - Énfasis1 15 2 6" xfId="3283" xr:uid="{00000000-0005-0000-0000-000023010000}"/>
    <cellStyle name="20% - Énfasis1 15 3" xfId="3284" xr:uid="{00000000-0005-0000-0000-000024010000}"/>
    <cellStyle name="20% - Énfasis1 15 3 2" xfId="3285" xr:uid="{00000000-0005-0000-0000-000025010000}"/>
    <cellStyle name="20% - Énfasis1 15 3 3" xfId="3286" xr:uid="{00000000-0005-0000-0000-000026010000}"/>
    <cellStyle name="20% - Énfasis1 15 3 4" xfId="3287" xr:uid="{00000000-0005-0000-0000-000027010000}"/>
    <cellStyle name="20% - Énfasis1 15 3 5" xfId="3288" xr:uid="{00000000-0005-0000-0000-000028010000}"/>
    <cellStyle name="20% - Énfasis1 15 3 6" xfId="3289" xr:uid="{00000000-0005-0000-0000-000029010000}"/>
    <cellStyle name="20% - Énfasis1 15 4" xfId="3290" xr:uid="{00000000-0005-0000-0000-00002A010000}"/>
    <cellStyle name="20% - Énfasis1 15 4 2" xfId="3291" xr:uid="{00000000-0005-0000-0000-00002B010000}"/>
    <cellStyle name="20% - Énfasis1 15 4 3" xfId="3292" xr:uid="{00000000-0005-0000-0000-00002C010000}"/>
    <cellStyle name="20% - Énfasis1 15 4 4" xfId="3293" xr:uid="{00000000-0005-0000-0000-00002D010000}"/>
    <cellStyle name="20% - Énfasis1 15 4 5" xfId="3294" xr:uid="{00000000-0005-0000-0000-00002E010000}"/>
    <cellStyle name="20% - Énfasis1 15 4 6" xfId="3295" xr:uid="{00000000-0005-0000-0000-00002F010000}"/>
    <cellStyle name="20% - Énfasis1 15 5" xfId="3296" xr:uid="{00000000-0005-0000-0000-000030010000}"/>
    <cellStyle name="20% - Énfasis1 15 5 2" xfId="3297" xr:uid="{00000000-0005-0000-0000-000031010000}"/>
    <cellStyle name="20% - Énfasis1 15 5 3" xfId="3298" xr:uid="{00000000-0005-0000-0000-000032010000}"/>
    <cellStyle name="20% - Énfasis1 15 5 4" xfId="3299" xr:uid="{00000000-0005-0000-0000-000033010000}"/>
    <cellStyle name="20% - Énfasis1 15 5 5" xfId="3300" xr:uid="{00000000-0005-0000-0000-000034010000}"/>
    <cellStyle name="20% - Énfasis1 15 5 6" xfId="3301" xr:uid="{00000000-0005-0000-0000-000035010000}"/>
    <cellStyle name="20% - Énfasis1 15 6" xfId="3302" xr:uid="{00000000-0005-0000-0000-000036010000}"/>
    <cellStyle name="20% - Énfasis1 15 6 2" xfId="3303" xr:uid="{00000000-0005-0000-0000-000037010000}"/>
    <cellStyle name="20% - Énfasis1 15 6 3" xfId="3304" xr:uid="{00000000-0005-0000-0000-000038010000}"/>
    <cellStyle name="20% - Énfasis1 15 6 4" xfId="3305" xr:uid="{00000000-0005-0000-0000-000039010000}"/>
    <cellStyle name="20% - Énfasis1 15 6 5" xfId="3306" xr:uid="{00000000-0005-0000-0000-00003A010000}"/>
    <cellStyle name="20% - Énfasis1 15 6 6" xfId="3307" xr:uid="{00000000-0005-0000-0000-00003B010000}"/>
    <cellStyle name="20% - Énfasis1 15 7" xfId="3308" xr:uid="{00000000-0005-0000-0000-00003C010000}"/>
    <cellStyle name="20% - Énfasis1 15 7 2" xfId="3309" xr:uid="{00000000-0005-0000-0000-00003D010000}"/>
    <cellStyle name="20% - Énfasis1 15 7 3" xfId="3310" xr:uid="{00000000-0005-0000-0000-00003E010000}"/>
    <cellStyle name="20% - Énfasis1 15 7 4" xfId="3311" xr:uid="{00000000-0005-0000-0000-00003F010000}"/>
    <cellStyle name="20% - Énfasis1 15 7 5" xfId="3312" xr:uid="{00000000-0005-0000-0000-000040010000}"/>
    <cellStyle name="20% - Énfasis1 15 7 6" xfId="3313" xr:uid="{00000000-0005-0000-0000-000041010000}"/>
    <cellStyle name="20% - Énfasis1 15 8" xfId="3314" xr:uid="{00000000-0005-0000-0000-000042010000}"/>
    <cellStyle name="20% - Énfasis1 15 8 2" xfId="3315" xr:uid="{00000000-0005-0000-0000-000043010000}"/>
    <cellStyle name="20% - Énfasis1 15 8 3" xfId="3316" xr:uid="{00000000-0005-0000-0000-000044010000}"/>
    <cellStyle name="20% - Énfasis1 15 8 4" xfId="3317" xr:uid="{00000000-0005-0000-0000-000045010000}"/>
    <cellStyle name="20% - Énfasis1 15 8 5" xfId="3318" xr:uid="{00000000-0005-0000-0000-000046010000}"/>
    <cellStyle name="20% - Énfasis1 15 8 6" xfId="3319" xr:uid="{00000000-0005-0000-0000-000047010000}"/>
    <cellStyle name="20% - Énfasis1 15 9" xfId="3320" xr:uid="{00000000-0005-0000-0000-000048010000}"/>
    <cellStyle name="20% - Énfasis1 15 9 2" xfId="3321" xr:uid="{00000000-0005-0000-0000-000049010000}"/>
    <cellStyle name="20% - Énfasis1 15 9 3" xfId="3322" xr:uid="{00000000-0005-0000-0000-00004A010000}"/>
    <cellStyle name="20% - Énfasis1 15 9 4" xfId="3323" xr:uid="{00000000-0005-0000-0000-00004B010000}"/>
    <cellStyle name="20% - Énfasis1 15 9 5" xfId="3324" xr:uid="{00000000-0005-0000-0000-00004C010000}"/>
    <cellStyle name="20% - Énfasis1 15 9 6" xfId="3325" xr:uid="{00000000-0005-0000-0000-00004D010000}"/>
    <cellStyle name="20% - Énfasis1 16" xfId="254" xr:uid="{00000000-0005-0000-0000-00004E010000}"/>
    <cellStyle name="20% - Énfasis1 16 10" xfId="3326" xr:uid="{00000000-0005-0000-0000-00004F010000}"/>
    <cellStyle name="20% - Énfasis1 16 11" xfId="3327" xr:uid="{00000000-0005-0000-0000-000050010000}"/>
    <cellStyle name="20% - Énfasis1 16 12" xfId="3328" xr:uid="{00000000-0005-0000-0000-000051010000}"/>
    <cellStyle name="20% - Énfasis1 16 13" xfId="3329" xr:uid="{00000000-0005-0000-0000-000052010000}"/>
    <cellStyle name="20% - Énfasis1 16 14" xfId="3330" xr:uid="{00000000-0005-0000-0000-000053010000}"/>
    <cellStyle name="20% - Énfasis1 16 2" xfId="3331" xr:uid="{00000000-0005-0000-0000-000054010000}"/>
    <cellStyle name="20% - Énfasis1 16 2 2" xfId="3332" xr:uid="{00000000-0005-0000-0000-000055010000}"/>
    <cellStyle name="20% - Énfasis1 16 2 3" xfId="3333" xr:uid="{00000000-0005-0000-0000-000056010000}"/>
    <cellStyle name="20% - Énfasis1 16 2 4" xfId="3334" xr:uid="{00000000-0005-0000-0000-000057010000}"/>
    <cellStyle name="20% - Énfasis1 16 2 5" xfId="3335" xr:uid="{00000000-0005-0000-0000-000058010000}"/>
    <cellStyle name="20% - Énfasis1 16 2 6" xfId="3336" xr:uid="{00000000-0005-0000-0000-000059010000}"/>
    <cellStyle name="20% - Énfasis1 16 3" xfId="3337" xr:uid="{00000000-0005-0000-0000-00005A010000}"/>
    <cellStyle name="20% - Énfasis1 16 3 2" xfId="3338" xr:uid="{00000000-0005-0000-0000-00005B010000}"/>
    <cellStyle name="20% - Énfasis1 16 3 3" xfId="3339" xr:uid="{00000000-0005-0000-0000-00005C010000}"/>
    <cellStyle name="20% - Énfasis1 16 3 4" xfId="3340" xr:uid="{00000000-0005-0000-0000-00005D010000}"/>
    <cellStyle name="20% - Énfasis1 16 3 5" xfId="3341" xr:uid="{00000000-0005-0000-0000-00005E010000}"/>
    <cellStyle name="20% - Énfasis1 16 3 6" xfId="3342" xr:uid="{00000000-0005-0000-0000-00005F010000}"/>
    <cellStyle name="20% - Énfasis1 16 4" xfId="3343" xr:uid="{00000000-0005-0000-0000-000060010000}"/>
    <cellStyle name="20% - Énfasis1 16 4 2" xfId="3344" xr:uid="{00000000-0005-0000-0000-000061010000}"/>
    <cellStyle name="20% - Énfasis1 16 4 3" xfId="3345" xr:uid="{00000000-0005-0000-0000-000062010000}"/>
    <cellStyle name="20% - Énfasis1 16 4 4" xfId="3346" xr:uid="{00000000-0005-0000-0000-000063010000}"/>
    <cellStyle name="20% - Énfasis1 16 4 5" xfId="3347" xr:uid="{00000000-0005-0000-0000-000064010000}"/>
    <cellStyle name="20% - Énfasis1 16 4 6" xfId="3348" xr:uid="{00000000-0005-0000-0000-000065010000}"/>
    <cellStyle name="20% - Énfasis1 16 5" xfId="3349" xr:uid="{00000000-0005-0000-0000-000066010000}"/>
    <cellStyle name="20% - Énfasis1 16 5 2" xfId="3350" xr:uid="{00000000-0005-0000-0000-000067010000}"/>
    <cellStyle name="20% - Énfasis1 16 5 3" xfId="3351" xr:uid="{00000000-0005-0000-0000-000068010000}"/>
    <cellStyle name="20% - Énfasis1 16 5 4" xfId="3352" xr:uid="{00000000-0005-0000-0000-000069010000}"/>
    <cellStyle name="20% - Énfasis1 16 5 5" xfId="3353" xr:uid="{00000000-0005-0000-0000-00006A010000}"/>
    <cellStyle name="20% - Énfasis1 16 5 6" xfId="3354" xr:uid="{00000000-0005-0000-0000-00006B010000}"/>
    <cellStyle name="20% - Énfasis1 16 6" xfId="3355" xr:uid="{00000000-0005-0000-0000-00006C010000}"/>
    <cellStyle name="20% - Énfasis1 16 6 2" xfId="3356" xr:uid="{00000000-0005-0000-0000-00006D010000}"/>
    <cellStyle name="20% - Énfasis1 16 6 3" xfId="3357" xr:uid="{00000000-0005-0000-0000-00006E010000}"/>
    <cellStyle name="20% - Énfasis1 16 6 4" xfId="3358" xr:uid="{00000000-0005-0000-0000-00006F010000}"/>
    <cellStyle name="20% - Énfasis1 16 6 5" xfId="3359" xr:uid="{00000000-0005-0000-0000-000070010000}"/>
    <cellStyle name="20% - Énfasis1 16 6 6" xfId="3360" xr:uid="{00000000-0005-0000-0000-000071010000}"/>
    <cellStyle name="20% - Énfasis1 16 7" xfId="3361" xr:uid="{00000000-0005-0000-0000-000072010000}"/>
    <cellStyle name="20% - Énfasis1 16 7 2" xfId="3362" xr:uid="{00000000-0005-0000-0000-000073010000}"/>
    <cellStyle name="20% - Énfasis1 16 7 3" xfId="3363" xr:uid="{00000000-0005-0000-0000-000074010000}"/>
    <cellStyle name="20% - Énfasis1 16 7 4" xfId="3364" xr:uid="{00000000-0005-0000-0000-000075010000}"/>
    <cellStyle name="20% - Énfasis1 16 7 5" xfId="3365" xr:uid="{00000000-0005-0000-0000-000076010000}"/>
    <cellStyle name="20% - Énfasis1 16 7 6" xfId="3366" xr:uid="{00000000-0005-0000-0000-000077010000}"/>
    <cellStyle name="20% - Énfasis1 16 8" xfId="3367" xr:uid="{00000000-0005-0000-0000-000078010000}"/>
    <cellStyle name="20% - Énfasis1 16 8 2" xfId="3368" xr:uid="{00000000-0005-0000-0000-000079010000}"/>
    <cellStyle name="20% - Énfasis1 16 8 3" xfId="3369" xr:uid="{00000000-0005-0000-0000-00007A010000}"/>
    <cellStyle name="20% - Énfasis1 16 8 4" xfId="3370" xr:uid="{00000000-0005-0000-0000-00007B010000}"/>
    <cellStyle name="20% - Énfasis1 16 8 5" xfId="3371" xr:uid="{00000000-0005-0000-0000-00007C010000}"/>
    <cellStyle name="20% - Énfasis1 16 8 6" xfId="3372" xr:uid="{00000000-0005-0000-0000-00007D010000}"/>
    <cellStyle name="20% - Énfasis1 16 9" xfId="3373" xr:uid="{00000000-0005-0000-0000-00007E010000}"/>
    <cellStyle name="20% - Énfasis1 16 9 2" xfId="3374" xr:uid="{00000000-0005-0000-0000-00007F010000}"/>
    <cellStyle name="20% - Énfasis1 16 9 3" xfId="3375" xr:uid="{00000000-0005-0000-0000-000080010000}"/>
    <cellStyle name="20% - Énfasis1 16 9 4" xfId="3376" xr:uid="{00000000-0005-0000-0000-000081010000}"/>
    <cellStyle name="20% - Énfasis1 16 9 5" xfId="3377" xr:uid="{00000000-0005-0000-0000-000082010000}"/>
    <cellStyle name="20% - Énfasis1 16 9 6" xfId="3378" xr:uid="{00000000-0005-0000-0000-000083010000}"/>
    <cellStyle name="20% - Énfasis1 17" xfId="255" xr:uid="{00000000-0005-0000-0000-000084010000}"/>
    <cellStyle name="20% - Énfasis1 17 10" xfId="3379" xr:uid="{00000000-0005-0000-0000-000085010000}"/>
    <cellStyle name="20% - Énfasis1 17 11" xfId="3380" xr:uid="{00000000-0005-0000-0000-000086010000}"/>
    <cellStyle name="20% - Énfasis1 17 12" xfId="3381" xr:uid="{00000000-0005-0000-0000-000087010000}"/>
    <cellStyle name="20% - Énfasis1 17 13" xfId="3382" xr:uid="{00000000-0005-0000-0000-000088010000}"/>
    <cellStyle name="20% - Énfasis1 17 14" xfId="3383" xr:uid="{00000000-0005-0000-0000-000089010000}"/>
    <cellStyle name="20% - Énfasis1 17 2" xfId="3384" xr:uid="{00000000-0005-0000-0000-00008A010000}"/>
    <cellStyle name="20% - Énfasis1 17 2 2" xfId="3385" xr:uid="{00000000-0005-0000-0000-00008B010000}"/>
    <cellStyle name="20% - Énfasis1 17 2 3" xfId="3386" xr:uid="{00000000-0005-0000-0000-00008C010000}"/>
    <cellStyle name="20% - Énfasis1 17 2 4" xfId="3387" xr:uid="{00000000-0005-0000-0000-00008D010000}"/>
    <cellStyle name="20% - Énfasis1 17 2 5" xfId="3388" xr:uid="{00000000-0005-0000-0000-00008E010000}"/>
    <cellStyle name="20% - Énfasis1 17 2 6" xfId="3389" xr:uid="{00000000-0005-0000-0000-00008F010000}"/>
    <cellStyle name="20% - Énfasis1 17 3" xfId="3390" xr:uid="{00000000-0005-0000-0000-000090010000}"/>
    <cellStyle name="20% - Énfasis1 17 3 2" xfId="3391" xr:uid="{00000000-0005-0000-0000-000091010000}"/>
    <cellStyle name="20% - Énfasis1 17 3 3" xfId="3392" xr:uid="{00000000-0005-0000-0000-000092010000}"/>
    <cellStyle name="20% - Énfasis1 17 3 4" xfId="3393" xr:uid="{00000000-0005-0000-0000-000093010000}"/>
    <cellStyle name="20% - Énfasis1 17 3 5" xfId="3394" xr:uid="{00000000-0005-0000-0000-000094010000}"/>
    <cellStyle name="20% - Énfasis1 17 3 6" xfId="3395" xr:uid="{00000000-0005-0000-0000-000095010000}"/>
    <cellStyle name="20% - Énfasis1 17 4" xfId="3396" xr:uid="{00000000-0005-0000-0000-000096010000}"/>
    <cellStyle name="20% - Énfasis1 17 4 2" xfId="3397" xr:uid="{00000000-0005-0000-0000-000097010000}"/>
    <cellStyle name="20% - Énfasis1 17 4 3" xfId="3398" xr:uid="{00000000-0005-0000-0000-000098010000}"/>
    <cellStyle name="20% - Énfasis1 17 4 4" xfId="3399" xr:uid="{00000000-0005-0000-0000-000099010000}"/>
    <cellStyle name="20% - Énfasis1 17 4 5" xfId="3400" xr:uid="{00000000-0005-0000-0000-00009A010000}"/>
    <cellStyle name="20% - Énfasis1 17 4 6" xfId="3401" xr:uid="{00000000-0005-0000-0000-00009B010000}"/>
    <cellStyle name="20% - Énfasis1 17 5" xfId="3402" xr:uid="{00000000-0005-0000-0000-00009C010000}"/>
    <cellStyle name="20% - Énfasis1 17 5 2" xfId="3403" xr:uid="{00000000-0005-0000-0000-00009D010000}"/>
    <cellStyle name="20% - Énfasis1 17 5 3" xfId="3404" xr:uid="{00000000-0005-0000-0000-00009E010000}"/>
    <cellStyle name="20% - Énfasis1 17 5 4" xfId="3405" xr:uid="{00000000-0005-0000-0000-00009F010000}"/>
    <cellStyle name="20% - Énfasis1 17 5 5" xfId="3406" xr:uid="{00000000-0005-0000-0000-0000A0010000}"/>
    <cellStyle name="20% - Énfasis1 17 5 6" xfId="3407" xr:uid="{00000000-0005-0000-0000-0000A1010000}"/>
    <cellStyle name="20% - Énfasis1 17 6" xfId="3408" xr:uid="{00000000-0005-0000-0000-0000A2010000}"/>
    <cellStyle name="20% - Énfasis1 17 6 2" xfId="3409" xr:uid="{00000000-0005-0000-0000-0000A3010000}"/>
    <cellStyle name="20% - Énfasis1 17 6 3" xfId="3410" xr:uid="{00000000-0005-0000-0000-0000A4010000}"/>
    <cellStyle name="20% - Énfasis1 17 6 4" xfId="3411" xr:uid="{00000000-0005-0000-0000-0000A5010000}"/>
    <cellStyle name="20% - Énfasis1 17 6 5" xfId="3412" xr:uid="{00000000-0005-0000-0000-0000A6010000}"/>
    <cellStyle name="20% - Énfasis1 17 6 6" xfId="3413" xr:uid="{00000000-0005-0000-0000-0000A7010000}"/>
    <cellStyle name="20% - Énfasis1 17 7" xfId="3414" xr:uid="{00000000-0005-0000-0000-0000A8010000}"/>
    <cellStyle name="20% - Énfasis1 17 7 2" xfId="3415" xr:uid="{00000000-0005-0000-0000-0000A9010000}"/>
    <cellStyle name="20% - Énfasis1 17 7 3" xfId="3416" xr:uid="{00000000-0005-0000-0000-0000AA010000}"/>
    <cellStyle name="20% - Énfasis1 17 7 4" xfId="3417" xr:uid="{00000000-0005-0000-0000-0000AB010000}"/>
    <cellStyle name="20% - Énfasis1 17 7 5" xfId="3418" xr:uid="{00000000-0005-0000-0000-0000AC010000}"/>
    <cellStyle name="20% - Énfasis1 17 7 6" xfId="3419" xr:uid="{00000000-0005-0000-0000-0000AD010000}"/>
    <cellStyle name="20% - Énfasis1 17 8" xfId="3420" xr:uid="{00000000-0005-0000-0000-0000AE010000}"/>
    <cellStyle name="20% - Énfasis1 17 8 2" xfId="3421" xr:uid="{00000000-0005-0000-0000-0000AF010000}"/>
    <cellStyle name="20% - Énfasis1 17 8 3" xfId="3422" xr:uid="{00000000-0005-0000-0000-0000B0010000}"/>
    <cellStyle name="20% - Énfasis1 17 8 4" xfId="3423" xr:uid="{00000000-0005-0000-0000-0000B1010000}"/>
    <cellStyle name="20% - Énfasis1 17 8 5" xfId="3424" xr:uid="{00000000-0005-0000-0000-0000B2010000}"/>
    <cellStyle name="20% - Énfasis1 17 8 6" xfId="3425" xr:uid="{00000000-0005-0000-0000-0000B3010000}"/>
    <cellStyle name="20% - Énfasis1 17 9" xfId="3426" xr:uid="{00000000-0005-0000-0000-0000B4010000}"/>
    <cellStyle name="20% - Énfasis1 17 9 2" xfId="3427" xr:uid="{00000000-0005-0000-0000-0000B5010000}"/>
    <cellStyle name="20% - Énfasis1 17 9 3" xfId="3428" xr:uid="{00000000-0005-0000-0000-0000B6010000}"/>
    <cellStyle name="20% - Énfasis1 17 9 4" xfId="3429" xr:uid="{00000000-0005-0000-0000-0000B7010000}"/>
    <cellStyle name="20% - Énfasis1 17 9 5" xfId="3430" xr:uid="{00000000-0005-0000-0000-0000B8010000}"/>
    <cellStyle name="20% - Énfasis1 17 9 6" xfId="3431" xr:uid="{00000000-0005-0000-0000-0000B9010000}"/>
    <cellStyle name="20% - Énfasis1 18" xfId="256" xr:uid="{00000000-0005-0000-0000-0000BA010000}"/>
    <cellStyle name="20% - Énfasis1 18 10" xfId="3432" xr:uid="{00000000-0005-0000-0000-0000BB010000}"/>
    <cellStyle name="20% - Énfasis1 18 11" xfId="3433" xr:uid="{00000000-0005-0000-0000-0000BC010000}"/>
    <cellStyle name="20% - Énfasis1 18 12" xfId="3434" xr:uid="{00000000-0005-0000-0000-0000BD010000}"/>
    <cellStyle name="20% - Énfasis1 18 13" xfId="3435" xr:uid="{00000000-0005-0000-0000-0000BE010000}"/>
    <cellStyle name="20% - Énfasis1 18 14" xfId="3436" xr:uid="{00000000-0005-0000-0000-0000BF010000}"/>
    <cellStyle name="20% - Énfasis1 18 2" xfId="3437" xr:uid="{00000000-0005-0000-0000-0000C0010000}"/>
    <cellStyle name="20% - Énfasis1 18 2 2" xfId="3438" xr:uid="{00000000-0005-0000-0000-0000C1010000}"/>
    <cellStyle name="20% - Énfasis1 18 2 3" xfId="3439" xr:uid="{00000000-0005-0000-0000-0000C2010000}"/>
    <cellStyle name="20% - Énfasis1 18 2 4" xfId="3440" xr:uid="{00000000-0005-0000-0000-0000C3010000}"/>
    <cellStyle name="20% - Énfasis1 18 2 5" xfId="3441" xr:uid="{00000000-0005-0000-0000-0000C4010000}"/>
    <cellStyle name="20% - Énfasis1 18 2 6" xfId="3442" xr:uid="{00000000-0005-0000-0000-0000C5010000}"/>
    <cellStyle name="20% - Énfasis1 18 3" xfId="3443" xr:uid="{00000000-0005-0000-0000-0000C6010000}"/>
    <cellStyle name="20% - Énfasis1 18 3 2" xfId="3444" xr:uid="{00000000-0005-0000-0000-0000C7010000}"/>
    <cellStyle name="20% - Énfasis1 18 3 3" xfId="3445" xr:uid="{00000000-0005-0000-0000-0000C8010000}"/>
    <cellStyle name="20% - Énfasis1 18 3 4" xfId="3446" xr:uid="{00000000-0005-0000-0000-0000C9010000}"/>
    <cellStyle name="20% - Énfasis1 18 3 5" xfId="3447" xr:uid="{00000000-0005-0000-0000-0000CA010000}"/>
    <cellStyle name="20% - Énfasis1 18 3 6" xfId="3448" xr:uid="{00000000-0005-0000-0000-0000CB010000}"/>
    <cellStyle name="20% - Énfasis1 18 4" xfId="3449" xr:uid="{00000000-0005-0000-0000-0000CC010000}"/>
    <cellStyle name="20% - Énfasis1 18 4 2" xfId="3450" xr:uid="{00000000-0005-0000-0000-0000CD010000}"/>
    <cellStyle name="20% - Énfasis1 18 4 3" xfId="3451" xr:uid="{00000000-0005-0000-0000-0000CE010000}"/>
    <cellStyle name="20% - Énfasis1 18 4 4" xfId="3452" xr:uid="{00000000-0005-0000-0000-0000CF010000}"/>
    <cellStyle name="20% - Énfasis1 18 4 5" xfId="3453" xr:uid="{00000000-0005-0000-0000-0000D0010000}"/>
    <cellStyle name="20% - Énfasis1 18 4 6" xfId="3454" xr:uid="{00000000-0005-0000-0000-0000D1010000}"/>
    <cellStyle name="20% - Énfasis1 18 5" xfId="3455" xr:uid="{00000000-0005-0000-0000-0000D2010000}"/>
    <cellStyle name="20% - Énfasis1 18 5 2" xfId="3456" xr:uid="{00000000-0005-0000-0000-0000D3010000}"/>
    <cellStyle name="20% - Énfasis1 18 5 3" xfId="3457" xr:uid="{00000000-0005-0000-0000-0000D4010000}"/>
    <cellStyle name="20% - Énfasis1 18 5 4" xfId="3458" xr:uid="{00000000-0005-0000-0000-0000D5010000}"/>
    <cellStyle name="20% - Énfasis1 18 5 5" xfId="3459" xr:uid="{00000000-0005-0000-0000-0000D6010000}"/>
    <cellStyle name="20% - Énfasis1 18 5 6" xfId="3460" xr:uid="{00000000-0005-0000-0000-0000D7010000}"/>
    <cellStyle name="20% - Énfasis1 18 6" xfId="3461" xr:uid="{00000000-0005-0000-0000-0000D8010000}"/>
    <cellStyle name="20% - Énfasis1 18 6 2" xfId="3462" xr:uid="{00000000-0005-0000-0000-0000D9010000}"/>
    <cellStyle name="20% - Énfasis1 18 6 3" xfId="3463" xr:uid="{00000000-0005-0000-0000-0000DA010000}"/>
    <cellStyle name="20% - Énfasis1 18 6 4" xfId="3464" xr:uid="{00000000-0005-0000-0000-0000DB010000}"/>
    <cellStyle name="20% - Énfasis1 18 6 5" xfId="3465" xr:uid="{00000000-0005-0000-0000-0000DC010000}"/>
    <cellStyle name="20% - Énfasis1 18 6 6" xfId="3466" xr:uid="{00000000-0005-0000-0000-0000DD010000}"/>
    <cellStyle name="20% - Énfasis1 18 7" xfId="3467" xr:uid="{00000000-0005-0000-0000-0000DE010000}"/>
    <cellStyle name="20% - Énfasis1 18 7 2" xfId="3468" xr:uid="{00000000-0005-0000-0000-0000DF010000}"/>
    <cellStyle name="20% - Énfasis1 18 7 3" xfId="3469" xr:uid="{00000000-0005-0000-0000-0000E0010000}"/>
    <cellStyle name="20% - Énfasis1 18 7 4" xfId="3470" xr:uid="{00000000-0005-0000-0000-0000E1010000}"/>
    <cellStyle name="20% - Énfasis1 18 7 5" xfId="3471" xr:uid="{00000000-0005-0000-0000-0000E2010000}"/>
    <cellStyle name="20% - Énfasis1 18 7 6" xfId="3472" xr:uid="{00000000-0005-0000-0000-0000E3010000}"/>
    <cellStyle name="20% - Énfasis1 18 8" xfId="3473" xr:uid="{00000000-0005-0000-0000-0000E4010000}"/>
    <cellStyle name="20% - Énfasis1 18 8 2" xfId="3474" xr:uid="{00000000-0005-0000-0000-0000E5010000}"/>
    <cellStyle name="20% - Énfasis1 18 8 3" xfId="3475" xr:uid="{00000000-0005-0000-0000-0000E6010000}"/>
    <cellStyle name="20% - Énfasis1 18 8 4" xfId="3476" xr:uid="{00000000-0005-0000-0000-0000E7010000}"/>
    <cellStyle name="20% - Énfasis1 18 8 5" xfId="3477" xr:uid="{00000000-0005-0000-0000-0000E8010000}"/>
    <cellStyle name="20% - Énfasis1 18 8 6" xfId="3478" xr:uid="{00000000-0005-0000-0000-0000E9010000}"/>
    <cellStyle name="20% - Énfasis1 18 9" xfId="3479" xr:uid="{00000000-0005-0000-0000-0000EA010000}"/>
    <cellStyle name="20% - Énfasis1 18 9 2" xfId="3480" xr:uid="{00000000-0005-0000-0000-0000EB010000}"/>
    <cellStyle name="20% - Énfasis1 18 9 3" xfId="3481" xr:uid="{00000000-0005-0000-0000-0000EC010000}"/>
    <cellStyle name="20% - Énfasis1 18 9 4" xfId="3482" xr:uid="{00000000-0005-0000-0000-0000ED010000}"/>
    <cellStyle name="20% - Énfasis1 18 9 5" xfId="3483" xr:uid="{00000000-0005-0000-0000-0000EE010000}"/>
    <cellStyle name="20% - Énfasis1 18 9 6" xfId="3484" xr:uid="{00000000-0005-0000-0000-0000EF010000}"/>
    <cellStyle name="20% - Énfasis1 19" xfId="257" xr:uid="{00000000-0005-0000-0000-0000F0010000}"/>
    <cellStyle name="20% - Énfasis1 19 10" xfId="3485" xr:uid="{00000000-0005-0000-0000-0000F1010000}"/>
    <cellStyle name="20% - Énfasis1 19 11" xfId="3486" xr:uid="{00000000-0005-0000-0000-0000F2010000}"/>
    <cellStyle name="20% - Énfasis1 19 12" xfId="3487" xr:uid="{00000000-0005-0000-0000-0000F3010000}"/>
    <cellStyle name="20% - Énfasis1 19 13" xfId="3488" xr:uid="{00000000-0005-0000-0000-0000F4010000}"/>
    <cellStyle name="20% - Énfasis1 19 14" xfId="3489" xr:uid="{00000000-0005-0000-0000-0000F5010000}"/>
    <cellStyle name="20% - Énfasis1 19 2" xfId="3490" xr:uid="{00000000-0005-0000-0000-0000F6010000}"/>
    <cellStyle name="20% - Énfasis1 19 2 2" xfId="3491" xr:uid="{00000000-0005-0000-0000-0000F7010000}"/>
    <cellStyle name="20% - Énfasis1 19 2 3" xfId="3492" xr:uid="{00000000-0005-0000-0000-0000F8010000}"/>
    <cellStyle name="20% - Énfasis1 19 2 4" xfId="3493" xr:uid="{00000000-0005-0000-0000-0000F9010000}"/>
    <cellStyle name="20% - Énfasis1 19 2 5" xfId="3494" xr:uid="{00000000-0005-0000-0000-0000FA010000}"/>
    <cellStyle name="20% - Énfasis1 19 2 6" xfId="3495" xr:uid="{00000000-0005-0000-0000-0000FB010000}"/>
    <cellStyle name="20% - Énfasis1 19 3" xfId="3496" xr:uid="{00000000-0005-0000-0000-0000FC010000}"/>
    <cellStyle name="20% - Énfasis1 19 3 2" xfId="3497" xr:uid="{00000000-0005-0000-0000-0000FD010000}"/>
    <cellStyle name="20% - Énfasis1 19 3 3" xfId="3498" xr:uid="{00000000-0005-0000-0000-0000FE010000}"/>
    <cellStyle name="20% - Énfasis1 19 3 4" xfId="3499" xr:uid="{00000000-0005-0000-0000-0000FF010000}"/>
    <cellStyle name="20% - Énfasis1 19 3 5" xfId="3500" xr:uid="{00000000-0005-0000-0000-000000020000}"/>
    <cellStyle name="20% - Énfasis1 19 3 6" xfId="3501" xr:uid="{00000000-0005-0000-0000-000001020000}"/>
    <cellStyle name="20% - Énfasis1 19 4" xfId="3502" xr:uid="{00000000-0005-0000-0000-000002020000}"/>
    <cellStyle name="20% - Énfasis1 19 4 2" xfId="3503" xr:uid="{00000000-0005-0000-0000-000003020000}"/>
    <cellStyle name="20% - Énfasis1 19 4 3" xfId="3504" xr:uid="{00000000-0005-0000-0000-000004020000}"/>
    <cellStyle name="20% - Énfasis1 19 4 4" xfId="3505" xr:uid="{00000000-0005-0000-0000-000005020000}"/>
    <cellStyle name="20% - Énfasis1 19 4 5" xfId="3506" xr:uid="{00000000-0005-0000-0000-000006020000}"/>
    <cellStyle name="20% - Énfasis1 19 4 6" xfId="3507" xr:uid="{00000000-0005-0000-0000-000007020000}"/>
    <cellStyle name="20% - Énfasis1 19 5" xfId="3508" xr:uid="{00000000-0005-0000-0000-000008020000}"/>
    <cellStyle name="20% - Énfasis1 19 5 2" xfId="3509" xr:uid="{00000000-0005-0000-0000-000009020000}"/>
    <cellStyle name="20% - Énfasis1 19 5 3" xfId="3510" xr:uid="{00000000-0005-0000-0000-00000A020000}"/>
    <cellStyle name="20% - Énfasis1 19 5 4" xfId="3511" xr:uid="{00000000-0005-0000-0000-00000B020000}"/>
    <cellStyle name="20% - Énfasis1 19 5 5" xfId="3512" xr:uid="{00000000-0005-0000-0000-00000C020000}"/>
    <cellStyle name="20% - Énfasis1 19 5 6" xfId="3513" xr:uid="{00000000-0005-0000-0000-00000D020000}"/>
    <cellStyle name="20% - Énfasis1 19 6" xfId="3514" xr:uid="{00000000-0005-0000-0000-00000E020000}"/>
    <cellStyle name="20% - Énfasis1 19 6 2" xfId="3515" xr:uid="{00000000-0005-0000-0000-00000F020000}"/>
    <cellStyle name="20% - Énfasis1 19 6 3" xfId="3516" xr:uid="{00000000-0005-0000-0000-000010020000}"/>
    <cellStyle name="20% - Énfasis1 19 6 4" xfId="3517" xr:uid="{00000000-0005-0000-0000-000011020000}"/>
    <cellStyle name="20% - Énfasis1 19 6 5" xfId="3518" xr:uid="{00000000-0005-0000-0000-000012020000}"/>
    <cellStyle name="20% - Énfasis1 19 6 6" xfId="3519" xr:uid="{00000000-0005-0000-0000-000013020000}"/>
    <cellStyle name="20% - Énfasis1 19 7" xfId="3520" xr:uid="{00000000-0005-0000-0000-000014020000}"/>
    <cellStyle name="20% - Énfasis1 19 7 2" xfId="3521" xr:uid="{00000000-0005-0000-0000-000015020000}"/>
    <cellStyle name="20% - Énfasis1 19 7 3" xfId="3522" xr:uid="{00000000-0005-0000-0000-000016020000}"/>
    <cellStyle name="20% - Énfasis1 19 7 4" xfId="3523" xr:uid="{00000000-0005-0000-0000-000017020000}"/>
    <cellStyle name="20% - Énfasis1 19 7 5" xfId="3524" xr:uid="{00000000-0005-0000-0000-000018020000}"/>
    <cellStyle name="20% - Énfasis1 19 7 6" xfId="3525" xr:uid="{00000000-0005-0000-0000-000019020000}"/>
    <cellStyle name="20% - Énfasis1 19 8" xfId="3526" xr:uid="{00000000-0005-0000-0000-00001A020000}"/>
    <cellStyle name="20% - Énfasis1 19 8 2" xfId="3527" xr:uid="{00000000-0005-0000-0000-00001B020000}"/>
    <cellStyle name="20% - Énfasis1 19 8 3" xfId="3528" xr:uid="{00000000-0005-0000-0000-00001C020000}"/>
    <cellStyle name="20% - Énfasis1 19 8 4" xfId="3529" xr:uid="{00000000-0005-0000-0000-00001D020000}"/>
    <cellStyle name="20% - Énfasis1 19 8 5" xfId="3530" xr:uid="{00000000-0005-0000-0000-00001E020000}"/>
    <cellStyle name="20% - Énfasis1 19 8 6" xfId="3531" xr:uid="{00000000-0005-0000-0000-00001F020000}"/>
    <cellStyle name="20% - Énfasis1 19 9" xfId="3532" xr:uid="{00000000-0005-0000-0000-000020020000}"/>
    <cellStyle name="20% - Énfasis1 19 9 2" xfId="3533" xr:uid="{00000000-0005-0000-0000-000021020000}"/>
    <cellStyle name="20% - Énfasis1 19 9 3" xfId="3534" xr:uid="{00000000-0005-0000-0000-000022020000}"/>
    <cellStyle name="20% - Énfasis1 19 9 4" xfId="3535" xr:uid="{00000000-0005-0000-0000-000023020000}"/>
    <cellStyle name="20% - Énfasis1 19 9 5" xfId="3536" xr:uid="{00000000-0005-0000-0000-000024020000}"/>
    <cellStyle name="20% - Énfasis1 19 9 6" xfId="3537" xr:uid="{00000000-0005-0000-0000-000025020000}"/>
    <cellStyle name="20% - Énfasis1 2" xfId="258" xr:uid="{00000000-0005-0000-0000-000026020000}"/>
    <cellStyle name="20% - Énfasis1 2 10" xfId="3538" xr:uid="{00000000-0005-0000-0000-000027020000}"/>
    <cellStyle name="20% - Énfasis1 2 10 2" xfId="3539" xr:uid="{00000000-0005-0000-0000-000028020000}"/>
    <cellStyle name="20% - Énfasis1 2 10 3" xfId="3540" xr:uid="{00000000-0005-0000-0000-000029020000}"/>
    <cellStyle name="20% - Énfasis1 2 10 4" xfId="3541" xr:uid="{00000000-0005-0000-0000-00002A020000}"/>
    <cellStyle name="20% - Énfasis1 2 10 5" xfId="3542" xr:uid="{00000000-0005-0000-0000-00002B020000}"/>
    <cellStyle name="20% - Énfasis1 2 10 6" xfId="3543" xr:uid="{00000000-0005-0000-0000-00002C020000}"/>
    <cellStyle name="20% - Énfasis1 2 11" xfId="3544" xr:uid="{00000000-0005-0000-0000-00002D020000}"/>
    <cellStyle name="20% - Énfasis1 2 11 2" xfId="3545" xr:uid="{00000000-0005-0000-0000-00002E020000}"/>
    <cellStyle name="20% - Énfasis1 2 11 3" xfId="3546" xr:uid="{00000000-0005-0000-0000-00002F020000}"/>
    <cellStyle name="20% - Énfasis1 2 11 4" xfId="3547" xr:uid="{00000000-0005-0000-0000-000030020000}"/>
    <cellStyle name="20% - Énfasis1 2 11 5" xfId="3548" xr:uid="{00000000-0005-0000-0000-000031020000}"/>
    <cellStyle name="20% - Énfasis1 2 11 6" xfId="3549" xr:uid="{00000000-0005-0000-0000-000032020000}"/>
    <cellStyle name="20% - Énfasis1 2 12" xfId="3550" xr:uid="{00000000-0005-0000-0000-000033020000}"/>
    <cellStyle name="20% - Énfasis1 2 12 2" xfId="3551" xr:uid="{00000000-0005-0000-0000-000034020000}"/>
    <cellStyle name="20% - Énfasis1 2 12 3" xfId="3552" xr:uid="{00000000-0005-0000-0000-000035020000}"/>
    <cellStyle name="20% - Énfasis1 2 12 4" xfId="3553" xr:uid="{00000000-0005-0000-0000-000036020000}"/>
    <cellStyle name="20% - Énfasis1 2 12 5" xfId="3554" xr:uid="{00000000-0005-0000-0000-000037020000}"/>
    <cellStyle name="20% - Énfasis1 2 12 6" xfId="3555" xr:uid="{00000000-0005-0000-0000-000038020000}"/>
    <cellStyle name="20% - Énfasis1 2 13" xfId="3556" xr:uid="{00000000-0005-0000-0000-000039020000}"/>
    <cellStyle name="20% - Énfasis1 2 13 2" xfId="3557" xr:uid="{00000000-0005-0000-0000-00003A020000}"/>
    <cellStyle name="20% - Énfasis1 2 13 3" xfId="3558" xr:uid="{00000000-0005-0000-0000-00003B020000}"/>
    <cellStyle name="20% - Énfasis1 2 13 4" xfId="3559" xr:uid="{00000000-0005-0000-0000-00003C020000}"/>
    <cellStyle name="20% - Énfasis1 2 13 5" xfId="3560" xr:uid="{00000000-0005-0000-0000-00003D020000}"/>
    <cellStyle name="20% - Énfasis1 2 13 6" xfId="3561" xr:uid="{00000000-0005-0000-0000-00003E020000}"/>
    <cellStyle name="20% - Énfasis1 2 14" xfId="3562" xr:uid="{00000000-0005-0000-0000-00003F020000}"/>
    <cellStyle name="20% - Énfasis1 2 14 2" xfId="3563" xr:uid="{00000000-0005-0000-0000-000040020000}"/>
    <cellStyle name="20% - Énfasis1 2 14 3" xfId="3564" xr:uid="{00000000-0005-0000-0000-000041020000}"/>
    <cellStyle name="20% - Énfasis1 2 14 4" xfId="3565" xr:uid="{00000000-0005-0000-0000-000042020000}"/>
    <cellStyle name="20% - Énfasis1 2 14 5" xfId="3566" xr:uid="{00000000-0005-0000-0000-000043020000}"/>
    <cellStyle name="20% - Énfasis1 2 14 6" xfId="3567" xr:uid="{00000000-0005-0000-0000-000044020000}"/>
    <cellStyle name="20% - Énfasis1 2 15" xfId="3568" xr:uid="{00000000-0005-0000-0000-000045020000}"/>
    <cellStyle name="20% - Énfasis1 2 16" xfId="3569" xr:uid="{00000000-0005-0000-0000-000046020000}"/>
    <cellStyle name="20% - Énfasis1 2 17" xfId="3570" xr:uid="{00000000-0005-0000-0000-000047020000}"/>
    <cellStyle name="20% - Énfasis1 2 18" xfId="3571" xr:uid="{00000000-0005-0000-0000-000048020000}"/>
    <cellStyle name="20% - Énfasis1 2 19" xfId="3572" xr:uid="{00000000-0005-0000-0000-000049020000}"/>
    <cellStyle name="20% - Énfasis1 2 2" xfId="259" xr:uid="{00000000-0005-0000-0000-00004A020000}"/>
    <cellStyle name="20% - Énfasis1 2 2 10" xfId="3573" xr:uid="{00000000-0005-0000-0000-00004B020000}"/>
    <cellStyle name="20% - Énfasis1 2 2 11" xfId="3574" xr:uid="{00000000-0005-0000-0000-00004C020000}"/>
    <cellStyle name="20% - Énfasis1 2 2 12" xfId="3575" xr:uid="{00000000-0005-0000-0000-00004D020000}"/>
    <cellStyle name="20% - Énfasis1 2 2 13" xfId="3576" xr:uid="{00000000-0005-0000-0000-00004E020000}"/>
    <cellStyle name="20% - Énfasis1 2 2 14" xfId="3577" xr:uid="{00000000-0005-0000-0000-00004F020000}"/>
    <cellStyle name="20% - Énfasis1 2 2 2" xfId="3578" xr:uid="{00000000-0005-0000-0000-000050020000}"/>
    <cellStyle name="20% - Énfasis1 2 2 2 2" xfId="3579" xr:uid="{00000000-0005-0000-0000-000051020000}"/>
    <cellStyle name="20% - Énfasis1 2 2 2 3" xfId="3580" xr:uid="{00000000-0005-0000-0000-000052020000}"/>
    <cellStyle name="20% - Énfasis1 2 2 2 4" xfId="3581" xr:uid="{00000000-0005-0000-0000-000053020000}"/>
    <cellStyle name="20% - Énfasis1 2 2 2 5" xfId="3582" xr:uid="{00000000-0005-0000-0000-000054020000}"/>
    <cellStyle name="20% - Énfasis1 2 2 2 6" xfId="3583" xr:uid="{00000000-0005-0000-0000-000055020000}"/>
    <cellStyle name="20% - Énfasis1 2 2 3" xfId="3584" xr:uid="{00000000-0005-0000-0000-000056020000}"/>
    <cellStyle name="20% - Énfasis1 2 2 3 2" xfId="3585" xr:uid="{00000000-0005-0000-0000-000057020000}"/>
    <cellStyle name="20% - Énfasis1 2 2 3 3" xfId="3586" xr:uid="{00000000-0005-0000-0000-000058020000}"/>
    <cellStyle name="20% - Énfasis1 2 2 3 4" xfId="3587" xr:uid="{00000000-0005-0000-0000-000059020000}"/>
    <cellStyle name="20% - Énfasis1 2 2 3 5" xfId="3588" xr:uid="{00000000-0005-0000-0000-00005A020000}"/>
    <cellStyle name="20% - Énfasis1 2 2 3 6" xfId="3589" xr:uid="{00000000-0005-0000-0000-00005B020000}"/>
    <cellStyle name="20% - Énfasis1 2 2 4" xfId="3590" xr:uid="{00000000-0005-0000-0000-00005C020000}"/>
    <cellStyle name="20% - Énfasis1 2 2 4 2" xfId="3591" xr:uid="{00000000-0005-0000-0000-00005D020000}"/>
    <cellStyle name="20% - Énfasis1 2 2 4 3" xfId="3592" xr:uid="{00000000-0005-0000-0000-00005E020000}"/>
    <cellStyle name="20% - Énfasis1 2 2 4 4" xfId="3593" xr:uid="{00000000-0005-0000-0000-00005F020000}"/>
    <cellStyle name="20% - Énfasis1 2 2 4 5" xfId="3594" xr:uid="{00000000-0005-0000-0000-000060020000}"/>
    <cellStyle name="20% - Énfasis1 2 2 4 6" xfId="3595" xr:uid="{00000000-0005-0000-0000-000061020000}"/>
    <cellStyle name="20% - Énfasis1 2 2 5" xfId="3596" xr:uid="{00000000-0005-0000-0000-000062020000}"/>
    <cellStyle name="20% - Énfasis1 2 2 5 2" xfId="3597" xr:uid="{00000000-0005-0000-0000-000063020000}"/>
    <cellStyle name="20% - Énfasis1 2 2 5 3" xfId="3598" xr:uid="{00000000-0005-0000-0000-000064020000}"/>
    <cellStyle name="20% - Énfasis1 2 2 5 4" xfId="3599" xr:uid="{00000000-0005-0000-0000-000065020000}"/>
    <cellStyle name="20% - Énfasis1 2 2 5 5" xfId="3600" xr:uid="{00000000-0005-0000-0000-000066020000}"/>
    <cellStyle name="20% - Énfasis1 2 2 5 6" xfId="3601" xr:uid="{00000000-0005-0000-0000-000067020000}"/>
    <cellStyle name="20% - Énfasis1 2 2 6" xfId="3602" xr:uid="{00000000-0005-0000-0000-000068020000}"/>
    <cellStyle name="20% - Énfasis1 2 2 6 2" xfId="3603" xr:uid="{00000000-0005-0000-0000-000069020000}"/>
    <cellStyle name="20% - Énfasis1 2 2 6 3" xfId="3604" xr:uid="{00000000-0005-0000-0000-00006A020000}"/>
    <cellStyle name="20% - Énfasis1 2 2 6 4" xfId="3605" xr:uid="{00000000-0005-0000-0000-00006B020000}"/>
    <cellStyle name="20% - Énfasis1 2 2 6 5" xfId="3606" xr:uid="{00000000-0005-0000-0000-00006C020000}"/>
    <cellStyle name="20% - Énfasis1 2 2 6 6" xfId="3607" xr:uid="{00000000-0005-0000-0000-00006D020000}"/>
    <cellStyle name="20% - Énfasis1 2 2 7" xfId="3608" xr:uid="{00000000-0005-0000-0000-00006E020000}"/>
    <cellStyle name="20% - Énfasis1 2 2 7 2" xfId="3609" xr:uid="{00000000-0005-0000-0000-00006F020000}"/>
    <cellStyle name="20% - Énfasis1 2 2 7 3" xfId="3610" xr:uid="{00000000-0005-0000-0000-000070020000}"/>
    <cellStyle name="20% - Énfasis1 2 2 7 4" xfId="3611" xr:uid="{00000000-0005-0000-0000-000071020000}"/>
    <cellStyle name="20% - Énfasis1 2 2 7 5" xfId="3612" xr:uid="{00000000-0005-0000-0000-000072020000}"/>
    <cellStyle name="20% - Énfasis1 2 2 7 6" xfId="3613" xr:uid="{00000000-0005-0000-0000-000073020000}"/>
    <cellStyle name="20% - Énfasis1 2 2 8" xfId="3614" xr:uid="{00000000-0005-0000-0000-000074020000}"/>
    <cellStyle name="20% - Énfasis1 2 2 8 2" xfId="3615" xr:uid="{00000000-0005-0000-0000-000075020000}"/>
    <cellStyle name="20% - Énfasis1 2 2 8 3" xfId="3616" xr:uid="{00000000-0005-0000-0000-000076020000}"/>
    <cellStyle name="20% - Énfasis1 2 2 8 4" xfId="3617" xr:uid="{00000000-0005-0000-0000-000077020000}"/>
    <cellStyle name="20% - Énfasis1 2 2 8 5" xfId="3618" xr:uid="{00000000-0005-0000-0000-000078020000}"/>
    <cellStyle name="20% - Énfasis1 2 2 8 6" xfId="3619" xr:uid="{00000000-0005-0000-0000-000079020000}"/>
    <cellStyle name="20% - Énfasis1 2 2 9" xfId="3620" xr:uid="{00000000-0005-0000-0000-00007A020000}"/>
    <cellStyle name="20% - Énfasis1 2 2 9 2" xfId="3621" xr:uid="{00000000-0005-0000-0000-00007B020000}"/>
    <cellStyle name="20% - Énfasis1 2 2 9 3" xfId="3622" xr:uid="{00000000-0005-0000-0000-00007C020000}"/>
    <cellStyle name="20% - Énfasis1 2 2 9 4" xfId="3623" xr:uid="{00000000-0005-0000-0000-00007D020000}"/>
    <cellStyle name="20% - Énfasis1 2 2 9 5" xfId="3624" xr:uid="{00000000-0005-0000-0000-00007E020000}"/>
    <cellStyle name="20% - Énfasis1 2 2 9 6" xfId="3625" xr:uid="{00000000-0005-0000-0000-00007F020000}"/>
    <cellStyle name="20% - Énfasis1 2 20" xfId="40363" xr:uid="{00000000-0005-0000-0000-000080020000}"/>
    <cellStyle name="20% - Énfasis1 2 3" xfId="260" xr:uid="{00000000-0005-0000-0000-000081020000}"/>
    <cellStyle name="20% - Énfasis1 2 3 10" xfId="3626" xr:uid="{00000000-0005-0000-0000-000082020000}"/>
    <cellStyle name="20% - Énfasis1 2 3 11" xfId="3627" xr:uid="{00000000-0005-0000-0000-000083020000}"/>
    <cellStyle name="20% - Énfasis1 2 3 12" xfId="3628" xr:uid="{00000000-0005-0000-0000-000084020000}"/>
    <cellStyle name="20% - Énfasis1 2 3 13" xfId="3629" xr:uid="{00000000-0005-0000-0000-000085020000}"/>
    <cellStyle name="20% - Énfasis1 2 3 14" xfId="3630" xr:uid="{00000000-0005-0000-0000-000086020000}"/>
    <cellStyle name="20% - Énfasis1 2 3 2" xfId="3631" xr:uid="{00000000-0005-0000-0000-000087020000}"/>
    <cellStyle name="20% - Énfasis1 2 3 2 2" xfId="3632" xr:uid="{00000000-0005-0000-0000-000088020000}"/>
    <cellStyle name="20% - Énfasis1 2 3 2 3" xfId="3633" xr:uid="{00000000-0005-0000-0000-000089020000}"/>
    <cellStyle name="20% - Énfasis1 2 3 2 4" xfId="3634" xr:uid="{00000000-0005-0000-0000-00008A020000}"/>
    <cellStyle name="20% - Énfasis1 2 3 2 5" xfId="3635" xr:uid="{00000000-0005-0000-0000-00008B020000}"/>
    <cellStyle name="20% - Énfasis1 2 3 2 6" xfId="3636" xr:uid="{00000000-0005-0000-0000-00008C020000}"/>
    <cellStyle name="20% - Énfasis1 2 3 3" xfId="3637" xr:uid="{00000000-0005-0000-0000-00008D020000}"/>
    <cellStyle name="20% - Énfasis1 2 3 3 2" xfId="3638" xr:uid="{00000000-0005-0000-0000-00008E020000}"/>
    <cellStyle name="20% - Énfasis1 2 3 3 3" xfId="3639" xr:uid="{00000000-0005-0000-0000-00008F020000}"/>
    <cellStyle name="20% - Énfasis1 2 3 3 4" xfId="3640" xr:uid="{00000000-0005-0000-0000-000090020000}"/>
    <cellStyle name="20% - Énfasis1 2 3 3 5" xfId="3641" xr:uid="{00000000-0005-0000-0000-000091020000}"/>
    <cellStyle name="20% - Énfasis1 2 3 3 6" xfId="3642" xr:uid="{00000000-0005-0000-0000-000092020000}"/>
    <cellStyle name="20% - Énfasis1 2 3 4" xfId="3643" xr:uid="{00000000-0005-0000-0000-000093020000}"/>
    <cellStyle name="20% - Énfasis1 2 3 4 2" xfId="3644" xr:uid="{00000000-0005-0000-0000-000094020000}"/>
    <cellStyle name="20% - Énfasis1 2 3 4 3" xfId="3645" xr:uid="{00000000-0005-0000-0000-000095020000}"/>
    <cellStyle name="20% - Énfasis1 2 3 4 4" xfId="3646" xr:uid="{00000000-0005-0000-0000-000096020000}"/>
    <cellStyle name="20% - Énfasis1 2 3 4 5" xfId="3647" xr:uid="{00000000-0005-0000-0000-000097020000}"/>
    <cellStyle name="20% - Énfasis1 2 3 4 6" xfId="3648" xr:uid="{00000000-0005-0000-0000-000098020000}"/>
    <cellStyle name="20% - Énfasis1 2 3 5" xfId="3649" xr:uid="{00000000-0005-0000-0000-000099020000}"/>
    <cellStyle name="20% - Énfasis1 2 3 5 2" xfId="3650" xr:uid="{00000000-0005-0000-0000-00009A020000}"/>
    <cellStyle name="20% - Énfasis1 2 3 5 3" xfId="3651" xr:uid="{00000000-0005-0000-0000-00009B020000}"/>
    <cellStyle name="20% - Énfasis1 2 3 5 4" xfId="3652" xr:uid="{00000000-0005-0000-0000-00009C020000}"/>
    <cellStyle name="20% - Énfasis1 2 3 5 5" xfId="3653" xr:uid="{00000000-0005-0000-0000-00009D020000}"/>
    <cellStyle name="20% - Énfasis1 2 3 5 6" xfId="3654" xr:uid="{00000000-0005-0000-0000-00009E020000}"/>
    <cellStyle name="20% - Énfasis1 2 3 6" xfId="3655" xr:uid="{00000000-0005-0000-0000-00009F020000}"/>
    <cellStyle name="20% - Énfasis1 2 3 6 2" xfId="3656" xr:uid="{00000000-0005-0000-0000-0000A0020000}"/>
    <cellStyle name="20% - Énfasis1 2 3 6 3" xfId="3657" xr:uid="{00000000-0005-0000-0000-0000A1020000}"/>
    <cellStyle name="20% - Énfasis1 2 3 6 4" xfId="3658" xr:uid="{00000000-0005-0000-0000-0000A2020000}"/>
    <cellStyle name="20% - Énfasis1 2 3 6 5" xfId="3659" xr:uid="{00000000-0005-0000-0000-0000A3020000}"/>
    <cellStyle name="20% - Énfasis1 2 3 6 6" xfId="3660" xr:uid="{00000000-0005-0000-0000-0000A4020000}"/>
    <cellStyle name="20% - Énfasis1 2 3 7" xfId="3661" xr:uid="{00000000-0005-0000-0000-0000A5020000}"/>
    <cellStyle name="20% - Énfasis1 2 3 7 2" xfId="3662" xr:uid="{00000000-0005-0000-0000-0000A6020000}"/>
    <cellStyle name="20% - Énfasis1 2 3 7 3" xfId="3663" xr:uid="{00000000-0005-0000-0000-0000A7020000}"/>
    <cellStyle name="20% - Énfasis1 2 3 7 4" xfId="3664" xr:uid="{00000000-0005-0000-0000-0000A8020000}"/>
    <cellStyle name="20% - Énfasis1 2 3 7 5" xfId="3665" xr:uid="{00000000-0005-0000-0000-0000A9020000}"/>
    <cellStyle name="20% - Énfasis1 2 3 7 6" xfId="3666" xr:uid="{00000000-0005-0000-0000-0000AA020000}"/>
    <cellStyle name="20% - Énfasis1 2 3 8" xfId="3667" xr:uid="{00000000-0005-0000-0000-0000AB020000}"/>
    <cellStyle name="20% - Énfasis1 2 3 8 2" xfId="3668" xr:uid="{00000000-0005-0000-0000-0000AC020000}"/>
    <cellStyle name="20% - Énfasis1 2 3 8 3" xfId="3669" xr:uid="{00000000-0005-0000-0000-0000AD020000}"/>
    <cellStyle name="20% - Énfasis1 2 3 8 4" xfId="3670" xr:uid="{00000000-0005-0000-0000-0000AE020000}"/>
    <cellStyle name="20% - Énfasis1 2 3 8 5" xfId="3671" xr:uid="{00000000-0005-0000-0000-0000AF020000}"/>
    <cellStyle name="20% - Énfasis1 2 3 8 6" xfId="3672" xr:uid="{00000000-0005-0000-0000-0000B0020000}"/>
    <cellStyle name="20% - Énfasis1 2 3 9" xfId="3673" xr:uid="{00000000-0005-0000-0000-0000B1020000}"/>
    <cellStyle name="20% - Énfasis1 2 3 9 2" xfId="3674" xr:uid="{00000000-0005-0000-0000-0000B2020000}"/>
    <cellStyle name="20% - Énfasis1 2 3 9 3" xfId="3675" xr:uid="{00000000-0005-0000-0000-0000B3020000}"/>
    <cellStyle name="20% - Énfasis1 2 3 9 4" xfId="3676" xr:uid="{00000000-0005-0000-0000-0000B4020000}"/>
    <cellStyle name="20% - Énfasis1 2 3 9 5" xfId="3677" xr:uid="{00000000-0005-0000-0000-0000B5020000}"/>
    <cellStyle name="20% - Énfasis1 2 3 9 6" xfId="3678" xr:uid="{00000000-0005-0000-0000-0000B6020000}"/>
    <cellStyle name="20% - Énfasis1 2 4" xfId="261" xr:uid="{00000000-0005-0000-0000-0000B7020000}"/>
    <cellStyle name="20% - Énfasis1 2 4 10" xfId="3679" xr:uid="{00000000-0005-0000-0000-0000B8020000}"/>
    <cellStyle name="20% - Énfasis1 2 4 11" xfId="3680" xr:uid="{00000000-0005-0000-0000-0000B9020000}"/>
    <cellStyle name="20% - Énfasis1 2 4 12" xfId="3681" xr:uid="{00000000-0005-0000-0000-0000BA020000}"/>
    <cellStyle name="20% - Énfasis1 2 4 13" xfId="3682" xr:uid="{00000000-0005-0000-0000-0000BB020000}"/>
    <cellStyle name="20% - Énfasis1 2 4 14" xfId="3683" xr:uid="{00000000-0005-0000-0000-0000BC020000}"/>
    <cellStyle name="20% - Énfasis1 2 4 2" xfId="3684" xr:uid="{00000000-0005-0000-0000-0000BD020000}"/>
    <cellStyle name="20% - Énfasis1 2 4 2 2" xfId="3685" xr:uid="{00000000-0005-0000-0000-0000BE020000}"/>
    <cellStyle name="20% - Énfasis1 2 4 2 3" xfId="3686" xr:uid="{00000000-0005-0000-0000-0000BF020000}"/>
    <cellStyle name="20% - Énfasis1 2 4 2 4" xfId="3687" xr:uid="{00000000-0005-0000-0000-0000C0020000}"/>
    <cellStyle name="20% - Énfasis1 2 4 2 5" xfId="3688" xr:uid="{00000000-0005-0000-0000-0000C1020000}"/>
    <cellStyle name="20% - Énfasis1 2 4 2 6" xfId="3689" xr:uid="{00000000-0005-0000-0000-0000C2020000}"/>
    <cellStyle name="20% - Énfasis1 2 4 3" xfId="3690" xr:uid="{00000000-0005-0000-0000-0000C3020000}"/>
    <cellStyle name="20% - Énfasis1 2 4 3 2" xfId="3691" xr:uid="{00000000-0005-0000-0000-0000C4020000}"/>
    <cellStyle name="20% - Énfasis1 2 4 3 3" xfId="3692" xr:uid="{00000000-0005-0000-0000-0000C5020000}"/>
    <cellStyle name="20% - Énfasis1 2 4 3 4" xfId="3693" xr:uid="{00000000-0005-0000-0000-0000C6020000}"/>
    <cellStyle name="20% - Énfasis1 2 4 3 5" xfId="3694" xr:uid="{00000000-0005-0000-0000-0000C7020000}"/>
    <cellStyle name="20% - Énfasis1 2 4 3 6" xfId="3695" xr:uid="{00000000-0005-0000-0000-0000C8020000}"/>
    <cellStyle name="20% - Énfasis1 2 4 4" xfId="3696" xr:uid="{00000000-0005-0000-0000-0000C9020000}"/>
    <cellStyle name="20% - Énfasis1 2 4 4 2" xfId="3697" xr:uid="{00000000-0005-0000-0000-0000CA020000}"/>
    <cellStyle name="20% - Énfasis1 2 4 4 3" xfId="3698" xr:uid="{00000000-0005-0000-0000-0000CB020000}"/>
    <cellStyle name="20% - Énfasis1 2 4 4 4" xfId="3699" xr:uid="{00000000-0005-0000-0000-0000CC020000}"/>
    <cellStyle name="20% - Énfasis1 2 4 4 5" xfId="3700" xr:uid="{00000000-0005-0000-0000-0000CD020000}"/>
    <cellStyle name="20% - Énfasis1 2 4 4 6" xfId="3701" xr:uid="{00000000-0005-0000-0000-0000CE020000}"/>
    <cellStyle name="20% - Énfasis1 2 4 5" xfId="3702" xr:uid="{00000000-0005-0000-0000-0000CF020000}"/>
    <cellStyle name="20% - Énfasis1 2 4 5 2" xfId="3703" xr:uid="{00000000-0005-0000-0000-0000D0020000}"/>
    <cellStyle name="20% - Énfasis1 2 4 5 3" xfId="3704" xr:uid="{00000000-0005-0000-0000-0000D1020000}"/>
    <cellStyle name="20% - Énfasis1 2 4 5 4" xfId="3705" xr:uid="{00000000-0005-0000-0000-0000D2020000}"/>
    <cellStyle name="20% - Énfasis1 2 4 5 5" xfId="3706" xr:uid="{00000000-0005-0000-0000-0000D3020000}"/>
    <cellStyle name="20% - Énfasis1 2 4 5 6" xfId="3707" xr:uid="{00000000-0005-0000-0000-0000D4020000}"/>
    <cellStyle name="20% - Énfasis1 2 4 6" xfId="3708" xr:uid="{00000000-0005-0000-0000-0000D5020000}"/>
    <cellStyle name="20% - Énfasis1 2 4 6 2" xfId="3709" xr:uid="{00000000-0005-0000-0000-0000D6020000}"/>
    <cellStyle name="20% - Énfasis1 2 4 6 3" xfId="3710" xr:uid="{00000000-0005-0000-0000-0000D7020000}"/>
    <cellStyle name="20% - Énfasis1 2 4 6 4" xfId="3711" xr:uid="{00000000-0005-0000-0000-0000D8020000}"/>
    <cellStyle name="20% - Énfasis1 2 4 6 5" xfId="3712" xr:uid="{00000000-0005-0000-0000-0000D9020000}"/>
    <cellStyle name="20% - Énfasis1 2 4 6 6" xfId="3713" xr:uid="{00000000-0005-0000-0000-0000DA020000}"/>
    <cellStyle name="20% - Énfasis1 2 4 7" xfId="3714" xr:uid="{00000000-0005-0000-0000-0000DB020000}"/>
    <cellStyle name="20% - Énfasis1 2 4 7 2" xfId="3715" xr:uid="{00000000-0005-0000-0000-0000DC020000}"/>
    <cellStyle name="20% - Énfasis1 2 4 7 3" xfId="3716" xr:uid="{00000000-0005-0000-0000-0000DD020000}"/>
    <cellStyle name="20% - Énfasis1 2 4 7 4" xfId="3717" xr:uid="{00000000-0005-0000-0000-0000DE020000}"/>
    <cellStyle name="20% - Énfasis1 2 4 7 5" xfId="3718" xr:uid="{00000000-0005-0000-0000-0000DF020000}"/>
    <cellStyle name="20% - Énfasis1 2 4 7 6" xfId="3719" xr:uid="{00000000-0005-0000-0000-0000E0020000}"/>
    <cellStyle name="20% - Énfasis1 2 4 8" xfId="3720" xr:uid="{00000000-0005-0000-0000-0000E1020000}"/>
    <cellStyle name="20% - Énfasis1 2 4 8 2" xfId="3721" xr:uid="{00000000-0005-0000-0000-0000E2020000}"/>
    <cellStyle name="20% - Énfasis1 2 4 8 3" xfId="3722" xr:uid="{00000000-0005-0000-0000-0000E3020000}"/>
    <cellStyle name="20% - Énfasis1 2 4 8 4" xfId="3723" xr:uid="{00000000-0005-0000-0000-0000E4020000}"/>
    <cellStyle name="20% - Énfasis1 2 4 8 5" xfId="3724" xr:uid="{00000000-0005-0000-0000-0000E5020000}"/>
    <cellStyle name="20% - Énfasis1 2 4 8 6" xfId="3725" xr:uid="{00000000-0005-0000-0000-0000E6020000}"/>
    <cellStyle name="20% - Énfasis1 2 4 9" xfId="3726" xr:uid="{00000000-0005-0000-0000-0000E7020000}"/>
    <cellStyle name="20% - Énfasis1 2 4 9 2" xfId="3727" xr:uid="{00000000-0005-0000-0000-0000E8020000}"/>
    <cellStyle name="20% - Énfasis1 2 4 9 3" xfId="3728" xr:uid="{00000000-0005-0000-0000-0000E9020000}"/>
    <cellStyle name="20% - Énfasis1 2 4 9 4" xfId="3729" xr:uid="{00000000-0005-0000-0000-0000EA020000}"/>
    <cellStyle name="20% - Énfasis1 2 4 9 5" xfId="3730" xr:uid="{00000000-0005-0000-0000-0000EB020000}"/>
    <cellStyle name="20% - Énfasis1 2 4 9 6" xfId="3731" xr:uid="{00000000-0005-0000-0000-0000EC020000}"/>
    <cellStyle name="20% - Énfasis1 2 5" xfId="262" xr:uid="{00000000-0005-0000-0000-0000ED020000}"/>
    <cellStyle name="20% - Énfasis1 2 5 10" xfId="3732" xr:uid="{00000000-0005-0000-0000-0000EE020000}"/>
    <cellStyle name="20% - Énfasis1 2 5 11" xfId="3733" xr:uid="{00000000-0005-0000-0000-0000EF020000}"/>
    <cellStyle name="20% - Énfasis1 2 5 12" xfId="3734" xr:uid="{00000000-0005-0000-0000-0000F0020000}"/>
    <cellStyle name="20% - Énfasis1 2 5 13" xfId="3735" xr:uid="{00000000-0005-0000-0000-0000F1020000}"/>
    <cellStyle name="20% - Énfasis1 2 5 14" xfId="3736" xr:uid="{00000000-0005-0000-0000-0000F2020000}"/>
    <cellStyle name="20% - Énfasis1 2 5 2" xfId="3737" xr:uid="{00000000-0005-0000-0000-0000F3020000}"/>
    <cellStyle name="20% - Énfasis1 2 5 2 2" xfId="3738" xr:uid="{00000000-0005-0000-0000-0000F4020000}"/>
    <cellStyle name="20% - Énfasis1 2 5 2 3" xfId="3739" xr:uid="{00000000-0005-0000-0000-0000F5020000}"/>
    <cellStyle name="20% - Énfasis1 2 5 2 4" xfId="3740" xr:uid="{00000000-0005-0000-0000-0000F6020000}"/>
    <cellStyle name="20% - Énfasis1 2 5 2 5" xfId="3741" xr:uid="{00000000-0005-0000-0000-0000F7020000}"/>
    <cellStyle name="20% - Énfasis1 2 5 2 6" xfId="3742" xr:uid="{00000000-0005-0000-0000-0000F8020000}"/>
    <cellStyle name="20% - Énfasis1 2 5 3" xfId="3743" xr:uid="{00000000-0005-0000-0000-0000F9020000}"/>
    <cellStyle name="20% - Énfasis1 2 5 3 2" xfId="3744" xr:uid="{00000000-0005-0000-0000-0000FA020000}"/>
    <cellStyle name="20% - Énfasis1 2 5 3 3" xfId="3745" xr:uid="{00000000-0005-0000-0000-0000FB020000}"/>
    <cellStyle name="20% - Énfasis1 2 5 3 4" xfId="3746" xr:uid="{00000000-0005-0000-0000-0000FC020000}"/>
    <cellStyle name="20% - Énfasis1 2 5 3 5" xfId="3747" xr:uid="{00000000-0005-0000-0000-0000FD020000}"/>
    <cellStyle name="20% - Énfasis1 2 5 3 6" xfId="3748" xr:uid="{00000000-0005-0000-0000-0000FE020000}"/>
    <cellStyle name="20% - Énfasis1 2 5 4" xfId="3749" xr:uid="{00000000-0005-0000-0000-0000FF020000}"/>
    <cellStyle name="20% - Énfasis1 2 5 4 2" xfId="3750" xr:uid="{00000000-0005-0000-0000-000000030000}"/>
    <cellStyle name="20% - Énfasis1 2 5 4 3" xfId="3751" xr:uid="{00000000-0005-0000-0000-000001030000}"/>
    <cellStyle name="20% - Énfasis1 2 5 4 4" xfId="3752" xr:uid="{00000000-0005-0000-0000-000002030000}"/>
    <cellStyle name="20% - Énfasis1 2 5 4 5" xfId="3753" xr:uid="{00000000-0005-0000-0000-000003030000}"/>
    <cellStyle name="20% - Énfasis1 2 5 4 6" xfId="3754" xr:uid="{00000000-0005-0000-0000-000004030000}"/>
    <cellStyle name="20% - Énfasis1 2 5 5" xfId="3755" xr:uid="{00000000-0005-0000-0000-000005030000}"/>
    <cellStyle name="20% - Énfasis1 2 5 5 2" xfId="3756" xr:uid="{00000000-0005-0000-0000-000006030000}"/>
    <cellStyle name="20% - Énfasis1 2 5 5 3" xfId="3757" xr:uid="{00000000-0005-0000-0000-000007030000}"/>
    <cellStyle name="20% - Énfasis1 2 5 5 4" xfId="3758" xr:uid="{00000000-0005-0000-0000-000008030000}"/>
    <cellStyle name="20% - Énfasis1 2 5 5 5" xfId="3759" xr:uid="{00000000-0005-0000-0000-000009030000}"/>
    <cellStyle name="20% - Énfasis1 2 5 5 6" xfId="3760" xr:uid="{00000000-0005-0000-0000-00000A030000}"/>
    <cellStyle name="20% - Énfasis1 2 5 6" xfId="3761" xr:uid="{00000000-0005-0000-0000-00000B030000}"/>
    <cellStyle name="20% - Énfasis1 2 5 6 2" xfId="3762" xr:uid="{00000000-0005-0000-0000-00000C030000}"/>
    <cellStyle name="20% - Énfasis1 2 5 6 3" xfId="3763" xr:uid="{00000000-0005-0000-0000-00000D030000}"/>
    <cellStyle name="20% - Énfasis1 2 5 6 4" xfId="3764" xr:uid="{00000000-0005-0000-0000-00000E030000}"/>
    <cellStyle name="20% - Énfasis1 2 5 6 5" xfId="3765" xr:uid="{00000000-0005-0000-0000-00000F030000}"/>
    <cellStyle name="20% - Énfasis1 2 5 6 6" xfId="3766" xr:uid="{00000000-0005-0000-0000-000010030000}"/>
    <cellStyle name="20% - Énfasis1 2 5 7" xfId="3767" xr:uid="{00000000-0005-0000-0000-000011030000}"/>
    <cellStyle name="20% - Énfasis1 2 5 7 2" xfId="3768" xr:uid="{00000000-0005-0000-0000-000012030000}"/>
    <cellStyle name="20% - Énfasis1 2 5 7 3" xfId="3769" xr:uid="{00000000-0005-0000-0000-000013030000}"/>
    <cellStyle name="20% - Énfasis1 2 5 7 4" xfId="3770" xr:uid="{00000000-0005-0000-0000-000014030000}"/>
    <cellStyle name="20% - Énfasis1 2 5 7 5" xfId="3771" xr:uid="{00000000-0005-0000-0000-000015030000}"/>
    <cellStyle name="20% - Énfasis1 2 5 7 6" xfId="3772" xr:uid="{00000000-0005-0000-0000-000016030000}"/>
    <cellStyle name="20% - Énfasis1 2 5 8" xfId="3773" xr:uid="{00000000-0005-0000-0000-000017030000}"/>
    <cellStyle name="20% - Énfasis1 2 5 8 2" xfId="3774" xr:uid="{00000000-0005-0000-0000-000018030000}"/>
    <cellStyle name="20% - Énfasis1 2 5 8 3" xfId="3775" xr:uid="{00000000-0005-0000-0000-000019030000}"/>
    <cellStyle name="20% - Énfasis1 2 5 8 4" xfId="3776" xr:uid="{00000000-0005-0000-0000-00001A030000}"/>
    <cellStyle name="20% - Énfasis1 2 5 8 5" xfId="3777" xr:uid="{00000000-0005-0000-0000-00001B030000}"/>
    <cellStyle name="20% - Énfasis1 2 5 8 6" xfId="3778" xr:uid="{00000000-0005-0000-0000-00001C030000}"/>
    <cellStyle name="20% - Énfasis1 2 5 9" xfId="3779" xr:uid="{00000000-0005-0000-0000-00001D030000}"/>
    <cellStyle name="20% - Énfasis1 2 5 9 2" xfId="3780" xr:uid="{00000000-0005-0000-0000-00001E030000}"/>
    <cellStyle name="20% - Énfasis1 2 5 9 3" xfId="3781" xr:uid="{00000000-0005-0000-0000-00001F030000}"/>
    <cellStyle name="20% - Énfasis1 2 5 9 4" xfId="3782" xr:uid="{00000000-0005-0000-0000-000020030000}"/>
    <cellStyle name="20% - Énfasis1 2 5 9 5" xfId="3783" xr:uid="{00000000-0005-0000-0000-000021030000}"/>
    <cellStyle name="20% - Énfasis1 2 5 9 6" xfId="3784" xr:uid="{00000000-0005-0000-0000-000022030000}"/>
    <cellStyle name="20% - Énfasis1 2 6" xfId="3785" xr:uid="{00000000-0005-0000-0000-000023030000}"/>
    <cellStyle name="20% - Énfasis1 2 6 10" xfId="3786" xr:uid="{00000000-0005-0000-0000-000024030000}"/>
    <cellStyle name="20% - Énfasis1 2 6 11" xfId="3787" xr:uid="{00000000-0005-0000-0000-000025030000}"/>
    <cellStyle name="20% - Énfasis1 2 6 12" xfId="3788" xr:uid="{00000000-0005-0000-0000-000026030000}"/>
    <cellStyle name="20% - Énfasis1 2 6 13" xfId="3789" xr:uid="{00000000-0005-0000-0000-000027030000}"/>
    <cellStyle name="20% - Énfasis1 2 6 14" xfId="3790" xr:uid="{00000000-0005-0000-0000-000028030000}"/>
    <cellStyle name="20% - Énfasis1 2 6 2" xfId="3791" xr:uid="{00000000-0005-0000-0000-000029030000}"/>
    <cellStyle name="20% - Énfasis1 2 6 2 2" xfId="3792" xr:uid="{00000000-0005-0000-0000-00002A030000}"/>
    <cellStyle name="20% - Énfasis1 2 6 2 3" xfId="3793" xr:uid="{00000000-0005-0000-0000-00002B030000}"/>
    <cellStyle name="20% - Énfasis1 2 6 2 4" xfId="3794" xr:uid="{00000000-0005-0000-0000-00002C030000}"/>
    <cellStyle name="20% - Énfasis1 2 6 2 5" xfId="3795" xr:uid="{00000000-0005-0000-0000-00002D030000}"/>
    <cellStyle name="20% - Énfasis1 2 6 2 6" xfId="3796" xr:uid="{00000000-0005-0000-0000-00002E030000}"/>
    <cellStyle name="20% - Énfasis1 2 6 3" xfId="3797" xr:uid="{00000000-0005-0000-0000-00002F030000}"/>
    <cellStyle name="20% - Énfasis1 2 6 3 2" xfId="3798" xr:uid="{00000000-0005-0000-0000-000030030000}"/>
    <cellStyle name="20% - Énfasis1 2 6 3 3" xfId="3799" xr:uid="{00000000-0005-0000-0000-000031030000}"/>
    <cellStyle name="20% - Énfasis1 2 6 3 4" xfId="3800" xr:uid="{00000000-0005-0000-0000-000032030000}"/>
    <cellStyle name="20% - Énfasis1 2 6 3 5" xfId="3801" xr:uid="{00000000-0005-0000-0000-000033030000}"/>
    <cellStyle name="20% - Énfasis1 2 6 3 6" xfId="3802" xr:uid="{00000000-0005-0000-0000-000034030000}"/>
    <cellStyle name="20% - Énfasis1 2 6 4" xfId="3803" xr:uid="{00000000-0005-0000-0000-000035030000}"/>
    <cellStyle name="20% - Énfasis1 2 6 4 2" xfId="3804" xr:uid="{00000000-0005-0000-0000-000036030000}"/>
    <cellStyle name="20% - Énfasis1 2 6 4 3" xfId="3805" xr:uid="{00000000-0005-0000-0000-000037030000}"/>
    <cellStyle name="20% - Énfasis1 2 6 4 4" xfId="3806" xr:uid="{00000000-0005-0000-0000-000038030000}"/>
    <cellStyle name="20% - Énfasis1 2 6 4 5" xfId="3807" xr:uid="{00000000-0005-0000-0000-000039030000}"/>
    <cellStyle name="20% - Énfasis1 2 6 4 6" xfId="3808" xr:uid="{00000000-0005-0000-0000-00003A030000}"/>
    <cellStyle name="20% - Énfasis1 2 6 5" xfId="3809" xr:uid="{00000000-0005-0000-0000-00003B030000}"/>
    <cellStyle name="20% - Énfasis1 2 6 5 2" xfId="3810" xr:uid="{00000000-0005-0000-0000-00003C030000}"/>
    <cellStyle name="20% - Énfasis1 2 6 5 3" xfId="3811" xr:uid="{00000000-0005-0000-0000-00003D030000}"/>
    <cellStyle name="20% - Énfasis1 2 6 5 4" xfId="3812" xr:uid="{00000000-0005-0000-0000-00003E030000}"/>
    <cellStyle name="20% - Énfasis1 2 6 5 5" xfId="3813" xr:uid="{00000000-0005-0000-0000-00003F030000}"/>
    <cellStyle name="20% - Énfasis1 2 6 5 6" xfId="3814" xr:uid="{00000000-0005-0000-0000-000040030000}"/>
    <cellStyle name="20% - Énfasis1 2 6 6" xfId="3815" xr:uid="{00000000-0005-0000-0000-000041030000}"/>
    <cellStyle name="20% - Énfasis1 2 6 6 2" xfId="3816" xr:uid="{00000000-0005-0000-0000-000042030000}"/>
    <cellStyle name="20% - Énfasis1 2 6 6 3" xfId="3817" xr:uid="{00000000-0005-0000-0000-000043030000}"/>
    <cellStyle name="20% - Énfasis1 2 6 6 4" xfId="3818" xr:uid="{00000000-0005-0000-0000-000044030000}"/>
    <cellStyle name="20% - Énfasis1 2 6 6 5" xfId="3819" xr:uid="{00000000-0005-0000-0000-000045030000}"/>
    <cellStyle name="20% - Énfasis1 2 6 6 6" xfId="3820" xr:uid="{00000000-0005-0000-0000-000046030000}"/>
    <cellStyle name="20% - Énfasis1 2 6 7" xfId="3821" xr:uid="{00000000-0005-0000-0000-000047030000}"/>
    <cellStyle name="20% - Énfasis1 2 6 7 2" xfId="3822" xr:uid="{00000000-0005-0000-0000-000048030000}"/>
    <cellStyle name="20% - Énfasis1 2 6 7 3" xfId="3823" xr:uid="{00000000-0005-0000-0000-000049030000}"/>
    <cellStyle name="20% - Énfasis1 2 6 7 4" xfId="3824" xr:uid="{00000000-0005-0000-0000-00004A030000}"/>
    <cellStyle name="20% - Énfasis1 2 6 7 5" xfId="3825" xr:uid="{00000000-0005-0000-0000-00004B030000}"/>
    <cellStyle name="20% - Énfasis1 2 6 7 6" xfId="3826" xr:uid="{00000000-0005-0000-0000-00004C030000}"/>
    <cellStyle name="20% - Énfasis1 2 6 8" xfId="3827" xr:uid="{00000000-0005-0000-0000-00004D030000}"/>
    <cellStyle name="20% - Énfasis1 2 6 8 2" xfId="3828" xr:uid="{00000000-0005-0000-0000-00004E030000}"/>
    <cellStyle name="20% - Énfasis1 2 6 8 3" xfId="3829" xr:uid="{00000000-0005-0000-0000-00004F030000}"/>
    <cellStyle name="20% - Énfasis1 2 6 8 4" xfId="3830" xr:uid="{00000000-0005-0000-0000-000050030000}"/>
    <cellStyle name="20% - Énfasis1 2 6 8 5" xfId="3831" xr:uid="{00000000-0005-0000-0000-000051030000}"/>
    <cellStyle name="20% - Énfasis1 2 6 8 6" xfId="3832" xr:uid="{00000000-0005-0000-0000-000052030000}"/>
    <cellStyle name="20% - Énfasis1 2 6 9" xfId="3833" xr:uid="{00000000-0005-0000-0000-000053030000}"/>
    <cellStyle name="20% - Énfasis1 2 6 9 2" xfId="3834" xr:uid="{00000000-0005-0000-0000-000054030000}"/>
    <cellStyle name="20% - Énfasis1 2 6 9 3" xfId="3835" xr:uid="{00000000-0005-0000-0000-000055030000}"/>
    <cellStyle name="20% - Énfasis1 2 6 9 4" xfId="3836" xr:uid="{00000000-0005-0000-0000-000056030000}"/>
    <cellStyle name="20% - Énfasis1 2 6 9 5" xfId="3837" xr:uid="{00000000-0005-0000-0000-000057030000}"/>
    <cellStyle name="20% - Énfasis1 2 6 9 6" xfId="3838" xr:uid="{00000000-0005-0000-0000-000058030000}"/>
    <cellStyle name="20% - Énfasis1 2 7" xfId="3839" xr:uid="{00000000-0005-0000-0000-000059030000}"/>
    <cellStyle name="20% - Énfasis1 2 7 2" xfId="3840" xr:uid="{00000000-0005-0000-0000-00005A030000}"/>
    <cellStyle name="20% - Énfasis1 2 7 3" xfId="3841" xr:uid="{00000000-0005-0000-0000-00005B030000}"/>
    <cellStyle name="20% - Énfasis1 2 7 4" xfId="3842" xr:uid="{00000000-0005-0000-0000-00005C030000}"/>
    <cellStyle name="20% - Énfasis1 2 7 5" xfId="3843" xr:uid="{00000000-0005-0000-0000-00005D030000}"/>
    <cellStyle name="20% - Énfasis1 2 7 6" xfId="3844" xr:uid="{00000000-0005-0000-0000-00005E030000}"/>
    <cellStyle name="20% - Énfasis1 2 8" xfId="3845" xr:uid="{00000000-0005-0000-0000-00005F030000}"/>
    <cellStyle name="20% - Énfasis1 2 8 2" xfId="3846" xr:uid="{00000000-0005-0000-0000-000060030000}"/>
    <cellStyle name="20% - Énfasis1 2 8 3" xfId="3847" xr:uid="{00000000-0005-0000-0000-000061030000}"/>
    <cellStyle name="20% - Énfasis1 2 8 4" xfId="3848" xr:uid="{00000000-0005-0000-0000-000062030000}"/>
    <cellStyle name="20% - Énfasis1 2 8 5" xfId="3849" xr:uid="{00000000-0005-0000-0000-000063030000}"/>
    <cellStyle name="20% - Énfasis1 2 8 6" xfId="3850" xr:uid="{00000000-0005-0000-0000-000064030000}"/>
    <cellStyle name="20% - Énfasis1 2 9" xfId="3851" xr:uid="{00000000-0005-0000-0000-000065030000}"/>
    <cellStyle name="20% - Énfasis1 2 9 2" xfId="3852" xr:uid="{00000000-0005-0000-0000-000066030000}"/>
    <cellStyle name="20% - Énfasis1 2 9 3" xfId="3853" xr:uid="{00000000-0005-0000-0000-000067030000}"/>
    <cellStyle name="20% - Énfasis1 2 9 4" xfId="3854" xr:uid="{00000000-0005-0000-0000-000068030000}"/>
    <cellStyle name="20% - Énfasis1 2 9 5" xfId="3855" xr:uid="{00000000-0005-0000-0000-000069030000}"/>
    <cellStyle name="20% - Énfasis1 2 9 6" xfId="3856" xr:uid="{00000000-0005-0000-0000-00006A030000}"/>
    <cellStyle name="20% - Énfasis1 20" xfId="263" xr:uid="{00000000-0005-0000-0000-00006B030000}"/>
    <cellStyle name="20% - Énfasis1 20 10" xfId="3857" xr:uid="{00000000-0005-0000-0000-00006C030000}"/>
    <cellStyle name="20% - Énfasis1 20 11" xfId="3858" xr:uid="{00000000-0005-0000-0000-00006D030000}"/>
    <cellStyle name="20% - Énfasis1 20 12" xfId="3859" xr:uid="{00000000-0005-0000-0000-00006E030000}"/>
    <cellStyle name="20% - Énfasis1 20 13" xfId="3860" xr:uid="{00000000-0005-0000-0000-00006F030000}"/>
    <cellStyle name="20% - Énfasis1 20 14" xfId="3861" xr:uid="{00000000-0005-0000-0000-000070030000}"/>
    <cellStyle name="20% - Énfasis1 20 2" xfId="3862" xr:uid="{00000000-0005-0000-0000-000071030000}"/>
    <cellStyle name="20% - Énfasis1 20 2 2" xfId="3863" xr:uid="{00000000-0005-0000-0000-000072030000}"/>
    <cellStyle name="20% - Énfasis1 20 2 3" xfId="3864" xr:uid="{00000000-0005-0000-0000-000073030000}"/>
    <cellStyle name="20% - Énfasis1 20 2 4" xfId="3865" xr:uid="{00000000-0005-0000-0000-000074030000}"/>
    <cellStyle name="20% - Énfasis1 20 2 5" xfId="3866" xr:uid="{00000000-0005-0000-0000-000075030000}"/>
    <cellStyle name="20% - Énfasis1 20 2 6" xfId="3867" xr:uid="{00000000-0005-0000-0000-000076030000}"/>
    <cellStyle name="20% - Énfasis1 20 3" xfId="3868" xr:uid="{00000000-0005-0000-0000-000077030000}"/>
    <cellStyle name="20% - Énfasis1 20 3 2" xfId="3869" xr:uid="{00000000-0005-0000-0000-000078030000}"/>
    <cellStyle name="20% - Énfasis1 20 3 3" xfId="3870" xr:uid="{00000000-0005-0000-0000-000079030000}"/>
    <cellStyle name="20% - Énfasis1 20 3 4" xfId="3871" xr:uid="{00000000-0005-0000-0000-00007A030000}"/>
    <cellStyle name="20% - Énfasis1 20 3 5" xfId="3872" xr:uid="{00000000-0005-0000-0000-00007B030000}"/>
    <cellStyle name="20% - Énfasis1 20 3 6" xfId="3873" xr:uid="{00000000-0005-0000-0000-00007C030000}"/>
    <cellStyle name="20% - Énfasis1 20 4" xfId="3874" xr:uid="{00000000-0005-0000-0000-00007D030000}"/>
    <cellStyle name="20% - Énfasis1 20 4 2" xfId="3875" xr:uid="{00000000-0005-0000-0000-00007E030000}"/>
    <cellStyle name="20% - Énfasis1 20 4 3" xfId="3876" xr:uid="{00000000-0005-0000-0000-00007F030000}"/>
    <cellStyle name="20% - Énfasis1 20 4 4" xfId="3877" xr:uid="{00000000-0005-0000-0000-000080030000}"/>
    <cellStyle name="20% - Énfasis1 20 4 5" xfId="3878" xr:uid="{00000000-0005-0000-0000-000081030000}"/>
    <cellStyle name="20% - Énfasis1 20 4 6" xfId="3879" xr:uid="{00000000-0005-0000-0000-000082030000}"/>
    <cellStyle name="20% - Énfasis1 20 5" xfId="3880" xr:uid="{00000000-0005-0000-0000-000083030000}"/>
    <cellStyle name="20% - Énfasis1 20 5 2" xfId="3881" xr:uid="{00000000-0005-0000-0000-000084030000}"/>
    <cellStyle name="20% - Énfasis1 20 5 3" xfId="3882" xr:uid="{00000000-0005-0000-0000-000085030000}"/>
    <cellStyle name="20% - Énfasis1 20 5 4" xfId="3883" xr:uid="{00000000-0005-0000-0000-000086030000}"/>
    <cellStyle name="20% - Énfasis1 20 5 5" xfId="3884" xr:uid="{00000000-0005-0000-0000-000087030000}"/>
    <cellStyle name="20% - Énfasis1 20 5 6" xfId="3885" xr:uid="{00000000-0005-0000-0000-000088030000}"/>
    <cellStyle name="20% - Énfasis1 20 6" xfId="3886" xr:uid="{00000000-0005-0000-0000-000089030000}"/>
    <cellStyle name="20% - Énfasis1 20 6 2" xfId="3887" xr:uid="{00000000-0005-0000-0000-00008A030000}"/>
    <cellStyle name="20% - Énfasis1 20 6 3" xfId="3888" xr:uid="{00000000-0005-0000-0000-00008B030000}"/>
    <cellStyle name="20% - Énfasis1 20 6 4" xfId="3889" xr:uid="{00000000-0005-0000-0000-00008C030000}"/>
    <cellStyle name="20% - Énfasis1 20 6 5" xfId="3890" xr:uid="{00000000-0005-0000-0000-00008D030000}"/>
    <cellStyle name="20% - Énfasis1 20 6 6" xfId="3891" xr:uid="{00000000-0005-0000-0000-00008E030000}"/>
    <cellStyle name="20% - Énfasis1 20 7" xfId="3892" xr:uid="{00000000-0005-0000-0000-00008F030000}"/>
    <cellStyle name="20% - Énfasis1 20 7 2" xfId="3893" xr:uid="{00000000-0005-0000-0000-000090030000}"/>
    <cellStyle name="20% - Énfasis1 20 7 3" xfId="3894" xr:uid="{00000000-0005-0000-0000-000091030000}"/>
    <cellStyle name="20% - Énfasis1 20 7 4" xfId="3895" xr:uid="{00000000-0005-0000-0000-000092030000}"/>
    <cellStyle name="20% - Énfasis1 20 7 5" xfId="3896" xr:uid="{00000000-0005-0000-0000-000093030000}"/>
    <cellStyle name="20% - Énfasis1 20 7 6" xfId="3897" xr:uid="{00000000-0005-0000-0000-000094030000}"/>
    <cellStyle name="20% - Énfasis1 20 8" xfId="3898" xr:uid="{00000000-0005-0000-0000-000095030000}"/>
    <cellStyle name="20% - Énfasis1 20 8 2" xfId="3899" xr:uid="{00000000-0005-0000-0000-000096030000}"/>
    <cellStyle name="20% - Énfasis1 20 8 3" xfId="3900" xr:uid="{00000000-0005-0000-0000-000097030000}"/>
    <cellStyle name="20% - Énfasis1 20 8 4" xfId="3901" xr:uid="{00000000-0005-0000-0000-000098030000}"/>
    <cellStyle name="20% - Énfasis1 20 8 5" xfId="3902" xr:uid="{00000000-0005-0000-0000-000099030000}"/>
    <cellStyle name="20% - Énfasis1 20 8 6" xfId="3903" xr:uid="{00000000-0005-0000-0000-00009A030000}"/>
    <cellStyle name="20% - Énfasis1 20 9" xfId="3904" xr:uid="{00000000-0005-0000-0000-00009B030000}"/>
    <cellStyle name="20% - Énfasis1 20 9 2" xfId="3905" xr:uid="{00000000-0005-0000-0000-00009C030000}"/>
    <cellStyle name="20% - Énfasis1 20 9 3" xfId="3906" xr:uid="{00000000-0005-0000-0000-00009D030000}"/>
    <cellStyle name="20% - Énfasis1 20 9 4" xfId="3907" xr:uid="{00000000-0005-0000-0000-00009E030000}"/>
    <cellStyle name="20% - Énfasis1 20 9 5" xfId="3908" xr:uid="{00000000-0005-0000-0000-00009F030000}"/>
    <cellStyle name="20% - Énfasis1 20 9 6" xfId="3909" xr:uid="{00000000-0005-0000-0000-0000A0030000}"/>
    <cellStyle name="20% - Énfasis1 21" xfId="264" xr:uid="{00000000-0005-0000-0000-0000A1030000}"/>
    <cellStyle name="20% - Énfasis1 21 10" xfId="3910" xr:uid="{00000000-0005-0000-0000-0000A2030000}"/>
    <cellStyle name="20% - Énfasis1 21 11" xfId="3911" xr:uid="{00000000-0005-0000-0000-0000A3030000}"/>
    <cellStyle name="20% - Énfasis1 21 12" xfId="3912" xr:uid="{00000000-0005-0000-0000-0000A4030000}"/>
    <cellStyle name="20% - Énfasis1 21 13" xfId="3913" xr:uid="{00000000-0005-0000-0000-0000A5030000}"/>
    <cellStyle name="20% - Énfasis1 21 14" xfId="3914" xr:uid="{00000000-0005-0000-0000-0000A6030000}"/>
    <cellStyle name="20% - Énfasis1 21 2" xfId="3915" xr:uid="{00000000-0005-0000-0000-0000A7030000}"/>
    <cellStyle name="20% - Énfasis1 21 2 2" xfId="3916" xr:uid="{00000000-0005-0000-0000-0000A8030000}"/>
    <cellStyle name="20% - Énfasis1 21 2 3" xfId="3917" xr:uid="{00000000-0005-0000-0000-0000A9030000}"/>
    <cellStyle name="20% - Énfasis1 21 2 4" xfId="3918" xr:uid="{00000000-0005-0000-0000-0000AA030000}"/>
    <cellStyle name="20% - Énfasis1 21 2 5" xfId="3919" xr:uid="{00000000-0005-0000-0000-0000AB030000}"/>
    <cellStyle name="20% - Énfasis1 21 2 6" xfId="3920" xr:uid="{00000000-0005-0000-0000-0000AC030000}"/>
    <cellStyle name="20% - Énfasis1 21 3" xfId="3921" xr:uid="{00000000-0005-0000-0000-0000AD030000}"/>
    <cellStyle name="20% - Énfasis1 21 3 2" xfId="3922" xr:uid="{00000000-0005-0000-0000-0000AE030000}"/>
    <cellStyle name="20% - Énfasis1 21 3 3" xfId="3923" xr:uid="{00000000-0005-0000-0000-0000AF030000}"/>
    <cellStyle name="20% - Énfasis1 21 3 4" xfId="3924" xr:uid="{00000000-0005-0000-0000-0000B0030000}"/>
    <cellStyle name="20% - Énfasis1 21 3 5" xfId="3925" xr:uid="{00000000-0005-0000-0000-0000B1030000}"/>
    <cellStyle name="20% - Énfasis1 21 3 6" xfId="3926" xr:uid="{00000000-0005-0000-0000-0000B2030000}"/>
    <cellStyle name="20% - Énfasis1 21 4" xfId="3927" xr:uid="{00000000-0005-0000-0000-0000B3030000}"/>
    <cellStyle name="20% - Énfasis1 21 4 2" xfId="3928" xr:uid="{00000000-0005-0000-0000-0000B4030000}"/>
    <cellStyle name="20% - Énfasis1 21 4 3" xfId="3929" xr:uid="{00000000-0005-0000-0000-0000B5030000}"/>
    <cellStyle name="20% - Énfasis1 21 4 4" xfId="3930" xr:uid="{00000000-0005-0000-0000-0000B6030000}"/>
    <cellStyle name="20% - Énfasis1 21 4 5" xfId="3931" xr:uid="{00000000-0005-0000-0000-0000B7030000}"/>
    <cellStyle name="20% - Énfasis1 21 4 6" xfId="3932" xr:uid="{00000000-0005-0000-0000-0000B8030000}"/>
    <cellStyle name="20% - Énfasis1 21 5" xfId="3933" xr:uid="{00000000-0005-0000-0000-0000B9030000}"/>
    <cellStyle name="20% - Énfasis1 21 5 2" xfId="3934" xr:uid="{00000000-0005-0000-0000-0000BA030000}"/>
    <cellStyle name="20% - Énfasis1 21 5 3" xfId="3935" xr:uid="{00000000-0005-0000-0000-0000BB030000}"/>
    <cellStyle name="20% - Énfasis1 21 5 4" xfId="3936" xr:uid="{00000000-0005-0000-0000-0000BC030000}"/>
    <cellStyle name="20% - Énfasis1 21 5 5" xfId="3937" xr:uid="{00000000-0005-0000-0000-0000BD030000}"/>
    <cellStyle name="20% - Énfasis1 21 5 6" xfId="3938" xr:uid="{00000000-0005-0000-0000-0000BE030000}"/>
    <cellStyle name="20% - Énfasis1 21 6" xfId="3939" xr:uid="{00000000-0005-0000-0000-0000BF030000}"/>
    <cellStyle name="20% - Énfasis1 21 6 2" xfId="3940" xr:uid="{00000000-0005-0000-0000-0000C0030000}"/>
    <cellStyle name="20% - Énfasis1 21 6 3" xfId="3941" xr:uid="{00000000-0005-0000-0000-0000C1030000}"/>
    <cellStyle name="20% - Énfasis1 21 6 4" xfId="3942" xr:uid="{00000000-0005-0000-0000-0000C2030000}"/>
    <cellStyle name="20% - Énfasis1 21 6 5" xfId="3943" xr:uid="{00000000-0005-0000-0000-0000C3030000}"/>
    <cellStyle name="20% - Énfasis1 21 6 6" xfId="3944" xr:uid="{00000000-0005-0000-0000-0000C4030000}"/>
    <cellStyle name="20% - Énfasis1 21 7" xfId="3945" xr:uid="{00000000-0005-0000-0000-0000C5030000}"/>
    <cellStyle name="20% - Énfasis1 21 7 2" xfId="3946" xr:uid="{00000000-0005-0000-0000-0000C6030000}"/>
    <cellStyle name="20% - Énfasis1 21 7 3" xfId="3947" xr:uid="{00000000-0005-0000-0000-0000C7030000}"/>
    <cellStyle name="20% - Énfasis1 21 7 4" xfId="3948" xr:uid="{00000000-0005-0000-0000-0000C8030000}"/>
    <cellStyle name="20% - Énfasis1 21 7 5" xfId="3949" xr:uid="{00000000-0005-0000-0000-0000C9030000}"/>
    <cellStyle name="20% - Énfasis1 21 7 6" xfId="3950" xr:uid="{00000000-0005-0000-0000-0000CA030000}"/>
    <cellStyle name="20% - Énfasis1 21 8" xfId="3951" xr:uid="{00000000-0005-0000-0000-0000CB030000}"/>
    <cellStyle name="20% - Énfasis1 21 8 2" xfId="3952" xr:uid="{00000000-0005-0000-0000-0000CC030000}"/>
    <cellStyle name="20% - Énfasis1 21 8 3" xfId="3953" xr:uid="{00000000-0005-0000-0000-0000CD030000}"/>
    <cellStyle name="20% - Énfasis1 21 8 4" xfId="3954" xr:uid="{00000000-0005-0000-0000-0000CE030000}"/>
    <cellStyle name="20% - Énfasis1 21 8 5" xfId="3955" xr:uid="{00000000-0005-0000-0000-0000CF030000}"/>
    <cellStyle name="20% - Énfasis1 21 8 6" xfId="3956" xr:uid="{00000000-0005-0000-0000-0000D0030000}"/>
    <cellStyle name="20% - Énfasis1 21 9" xfId="3957" xr:uid="{00000000-0005-0000-0000-0000D1030000}"/>
    <cellStyle name="20% - Énfasis1 21 9 2" xfId="3958" xr:uid="{00000000-0005-0000-0000-0000D2030000}"/>
    <cellStyle name="20% - Énfasis1 21 9 3" xfId="3959" xr:uid="{00000000-0005-0000-0000-0000D3030000}"/>
    <cellStyle name="20% - Énfasis1 21 9 4" xfId="3960" xr:uid="{00000000-0005-0000-0000-0000D4030000}"/>
    <cellStyle name="20% - Énfasis1 21 9 5" xfId="3961" xr:uid="{00000000-0005-0000-0000-0000D5030000}"/>
    <cellStyle name="20% - Énfasis1 21 9 6" xfId="3962" xr:uid="{00000000-0005-0000-0000-0000D6030000}"/>
    <cellStyle name="20% - Énfasis1 22" xfId="265" xr:uid="{00000000-0005-0000-0000-0000D7030000}"/>
    <cellStyle name="20% - Énfasis1 22 10" xfId="3963" xr:uid="{00000000-0005-0000-0000-0000D8030000}"/>
    <cellStyle name="20% - Énfasis1 22 11" xfId="3964" xr:uid="{00000000-0005-0000-0000-0000D9030000}"/>
    <cellStyle name="20% - Énfasis1 22 12" xfId="3965" xr:uid="{00000000-0005-0000-0000-0000DA030000}"/>
    <cellStyle name="20% - Énfasis1 22 13" xfId="3966" xr:uid="{00000000-0005-0000-0000-0000DB030000}"/>
    <cellStyle name="20% - Énfasis1 22 14" xfId="3967" xr:uid="{00000000-0005-0000-0000-0000DC030000}"/>
    <cellStyle name="20% - Énfasis1 22 2" xfId="3968" xr:uid="{00000000-0005-0000-0000-0000DD030000}"/>
    <cellStyle name="20% - Énfasis1 22 2 2" xfId="3969" xr:uid="{00000000-0005-0000-0000-0000DE030000}"/>
    <cellStyle name="20% - Énfasis1 22 2 3" xfId="3970" xr:uid="{00000000-0005-0000-0000-0000DF030000}"/>
    <cellStyle name="20% - Énfasis1 22 2 4" xfId="3971" xr:uid="{00000000-0005-0000-0000-0000E0030000}"/>
    <cellStyle name="20% - Énfasis1 22 2 5" xfId="3972" xr:uid="{00000000-0005-0000-0000-0000E1030000}"/>
    <cellStyle name="20% - Énfasis1 22 2 6" xfId="3973" xr:uid="{00000000-0005-0000-0000-0000E2030000}"/>
    <cellStyle name="20% - Énfasis1 22 3" xfId="3974" xr:uid="{00000000-0005-0000-0000-0000E3030000}"/>
    <cellStyle name="20% - Énfasis1 22 3 2" xfId="3975" xr:uid="{00000000-0005-0000-0000-0000E4030000}"/>
    <cellStyle name="20% - Énfasis1 22 3 3" xfId="3976" xr:uid="{00000000-0005-0000-0000-0000E5030000}"/>
    <cellStyle name="20% - Énfasis1 22 3 4" xfId="3977" xr:uid="{00000000-0005-0000-0000-0000E6030000}"/>
    <cellStyle name="20% - Énfasis1 22 3 5" xfId="3978" xr:uid="{00000000-0005-0000-0000-0000E7030000}"/>
    <cellStyle name="20% - Énfasis1 22 3 6" xfId="3979" xr:uid="{00000000-0005-0000-0000-0000E8030000}"/>
    <cellStyle name="20% - Énfasis1 22 4" xfId="3980" xr:uid="{00000000-0005-0000-0000-0000E9030000}"/>
    <cellStyle name="20% - Énfasis1 22 4 2" xfId="3981" xr:uid="{00000000-0005-0000-0000-0000EA030000}"/>
    <cellStyle name="20% - Énfasis1 22 4 3" xfId="3982" xr:uid="{00000000-0005-0000-0000-0000EB030000}"/>
    <cellStyle name="20% - Énfasis1 22 4 4" xfId="3983" xr:uid="{00000000-0005-0000-0000-0000EC030000}"/>
    <cellStyle name="20% - Énfasis1 22 4 5" xfId="3984" xr:uid="{00000000-0005-0000-0000-0000ED030000}"/>
    <cellStyle name="20% - Énfasis1 22 4 6" xfId="3985" xr:uid="{00000000-0005-0000-0000-0000EE030000}"/>
    <cellStyle name="20% - Énfasis1 22 5" xfId="3986" xr:uid="{00000000-0005-0000-0000-0000EF030000}"/>
    <cellStyle name="20% - Énfasis1 22 5 2" xfId="3987" xr:uid="{00000000-0005-0000-0000-0000F0030000}"/>
    <cellStyle name="20% - Énfasis1 22 5 3" xfId="3988" xr:uid="{00000000-0005-0000-0000-0000F1030000}"/>
    <cellStyle name="20% - Énfasis1 22 5 4" xfId="3989" xr:uid="{00000000-0005-0000-0000-0000F2030000}"/>
    <cellStyle name="20% - Énfasis1 22 5 5" xfId="3990" xr:uid="{00000000-0005-0000-0000-0000F3030000}"/>
    <cellStyle name="20% - Énfasis1 22 5 6" xfId="3991" xr:uid="{00000000-0005-0000-0000-0000F4030000}"/>
    <cellStyle name="20% - Énfasis1 22 6" xfId="3992" xr:uid="{00000000-0005-0000-0000-0000F5030000}"/>
    <cellStyle name="20% - Énfasis1 22 6 2" xfId="3993" xr:uid="{00000000-0005-0000-0000-0000F6030000}"/>
    <cellStyle name="20% - Énfasis1 22 6 3" xfId="3994" xr:uid="{00000000-0005-0000-0000-0000F7030000}"/>
    <cellStyle name="20% - Énfasis1 22 6 4" xfId="3995" xr:uid="{00000000-0005-0000-0000-0000F8030000}"/>
    <cellStyle name="20% - Énfasis1 22 6 5" xfId="3996" xr:uid="{00000000-0005-0000-0000-0000F9030000}"/>
    <cellStyle name="20% - Énfasis1 22 6 6" xfId="3997" xr:uid="{00000000-0005-0000-0000-0000FA030000}"/>
    <cellStyle name="20% - Énfasis1 22 7" xfId="3998" xr:uid="{00000000-0005-0000-0000-0000FB030000}"/>
    <cellStyle name="20% - Énfasis1 22 7 2" xfId="3999" xr:uid="{00000000-0005-0000-0000-0000FC030000}"/>
    <cellStyle name="20% - Énfasis1 22 7 3" xfId="4000" xr:uid="{00000000-0005-0000-0000-0000FD030000}"/>
    <cellStyle name="20% - Énfasis1 22 7 4" xfId="4001" xr:uid="{00000000-0005-0000-0000-0000FE030000}"/>
    <cellStyle name="20% - Énfasis1 22 7 5" xfId="4002" xr:uid="{00000000-0005-0000-0000-0000FF030000}"/>
    <cellStyle name="20% - Énfasis1 22 7 6" xfId="4003" xr:uid="{00000000-0005-0000-0000-000000040000}"/>
    <cellStyle name="20% - Énfasis1 22 8" xfId="4004" xr:uid="{00000000-0005-0000-0000-000001040000}"/>
    <cellStyle name="20% - Énfasis1 22 8 2" xfId="4005" xr:uid="{00000000-0005-0000-0000-000002040000}"/>
    <cellStyle name="20% - Énfasis1 22 8 3" xfId="4006" xr:uid="{00000000-0005-0000-0000-000003040000}"/>
    <cellStyle name="20% - Énfasis1 22 8 4" xfId="4007" xr:uid="{00000000-0005-0000-0000-000004040000}"/>
    <cellStyle name="20% - Énfasis1 22 8 5" xfId="4008" xr:uid="{00000000-0005-0000-0000-000005040000}"/>
    <cellStyle name="20% - Énfasis1 22 8 6" xfId="4009" xr:uid="{00000000-0005-0000-0000-000006040000}"/>
    <cellStyle name="20% - Énfasis1 22 9" xfId="4010" xr:uid="{00000000-0005-0000-0000-000007040000}"/>
    <cellStyle name="20% - Énfasis1 22 9 2" xfId="4011" xr:uid="{00000000-0005-0000-0000-000008040000}"/>
    <cellStyle name="20% - Énfasis1 22 9 3" xfId="4012" xr:uid="{00000000-0005-0000-0000-000009040000}"/>
    <cellStyle name="20% - Énfasis1 22 9 4" xfId="4013" xr:uid="{00000000-0005-0000-0000-00000A040000}"/>
    <cellStyle name="20% - Énfasis1 22 9 5" xfId="4014" xr:uid="{00000000-0005-0000-0000-00000B040000}"/>
    <cellStyle name="20% - Énfasis1 22 9 6" xfId="4015" xr:uid="{00000000-0005-0000-0000-00000C040000}"/>
    <cellStyle name="20% - Énfasis1 23" xfId="266" xr:uid="{00000000-0005-0000-0000-00000D040000}"/>
    <cellStyle name="20% - Énfasis1 23 10" xfId="4016" xr:uid="{00000000-0005-0000-0000-00000E040000}"/>
    <cellStyle name="20% - Énfasis1 23 11" xfId="4017" xr:uid="{00000000-0005-0000-0000-00000F040000}"/>
    <cellStyle name="20% - Énfasis1 23 12" xfId="4018" xr:uid="{00000000-0005-0000-0000-000010040000}"/>
    <cellStyle name="20% - Énfasis1 23 13" xfId="4019" xr:uid="{00000000-0005-0000-0000-000011040000}"/>
    <cellStyle name="20% - Énfasis1 23 14" xfId="4020" xr:uid="{00000000-0005-0000-0000-000012040000}"/>
    <cellStyle name="20% - Énfasis1 23 2" xfId="4021" xr:uid="{00000000-0005-0000-0000-000013040000}"/>
    <cellStyle name="20% - Énfasis1 23 2 2" xfId="4022" xr:uid="{00000000-0005-0000-0000-000014040000}"/>
    <cellStyle name="20% - Énfasis1 23 2 3" xfId="4023" xr:uid="{00000000-0005-0000-0000-000015040000}"/>
    <cellStyle name="20% - Énfasis1 23 2 4" xfId="4024" xr:uid="{00000000-0005-0000-0000-000016040000}"/>
    <cellStyle name="20% - Énfasis1 23 2 5" xfId="4025" xr:uid="{00000000-0005-0000-0000-000017040000}"/>
    <cellStyle name="20% - Énfasis1 23 2 6" xfId="4026" xr:uid="{00000000-0005-0000-0000-000018040000}"/>
    <cellStyle name="20% - Énfasis1 23 3" xfId="4027" xr:uid="{00000000-0005-0000-0000-000019040000}"/>
    <cellStyle name="20% - Énfasis1 23 3 2" xfId="4028" xr:uid="{00000000-0005-0000-0000-00001A040000}"/>
    <cellStyle name="20% - Énfasis1 23 3 3" xfId="4029" xr:uid="{00000000-0005-0000-0000-00001B040000}"/>
    <cellStyle name="20% - Énfasis1 23 3 4" xfId="4030" xr:uid="{00000000-0005-0000-0000-00001C040000}"/>
    <cellStyle name="20% - Énfasis1 23 3 5" xfId="4031" xr:uid="{00000000-0005-0000-0000-00001D040000}"/>
    <cellStyle name="20% - Énfasis1 23 3 6" xfId="4032" xr:uid="{00000000-0005-0000-0000-00001E040000}"/>
    <cellStyle name="20% - Énfasis1 23 4" xfId="4033" xr:uid="{00000000-0005-0000-0000-00001F040000}"/>
    <cellStyle name="20% - Énfasis1 23 4 2" xfId="4034" xr:uid="{00000000-0005-0000-0000-000020040000}"/>
    <cellStyle name="20% - Énfasis1 23 4 3" xfId="4035" xr:uid="{00000000-0005-0000-0000-000021040000}"/>
    <cellStyle name="20% - Énfasis1 23 4 4" xfId="4036" xr:uid="{00000000-0005-0000-0000-000022040000}"/>
    <cellStyle name="20% - Énfasis1 23 4 5" xfId="4037" xr:uid="{00000000-0005-0000-0000-000023040000}"/>
    <cellStyle name="20% - Énfasis1 23 4 6" xfId="4038" xr:uid="{00000000-0005-0000-0000-000024040000}"/>
    <cellStyle name="20% - Énfasis1 23 5" xfId="4039" xr:uid="{00000000-0005-0000-0000-000025040000}"/>
    <cellStyle name="20% - Énfasis1 23 5 2" xfId="4040" xr:uid="{00000000-0005-0000-0000-000026040000}"/>
    <cellStyle name="20% - Énfasis1 23 5 3" xfId="4041" xr:uid="{00000000-0005-0000-0000-000027040000}"/>
    <cellStyle name="20% - Énfasis1 23 5 4" xfId="4042" xr:uid="{00000000-0005-0000-0000-000028040000}"/>
    <cellStyle name="20% - Énfasis1 23 5 5" xfId="4043" xr:uid="{00000000-0005-0000-0000-000029040000}"/>
    <cellStyle name="20% - Énfasis1 23 5 6" xfId="4044" xr:uid="{00000000-0005-0000-0000-00002A040000}"/>
    <cellStyle name="20% - Énfasis1 23 6" xfId="4045" xr:uid="{00000000-0005-0000-0000-00002B040000}"/>
    <cellStyle name="20% - Énfasis1 23 6 2" xfId="4046" xr:uid="{00000000-0005-0000-0000-00002C040000}"/>
    <cellStyle name="20% - Énfasis1 23 6 3" xfId="4047" xr:uid="{00000000-0005-0000-0000-00002D040000}"/>
    <cellStyle name="20% - Énfasis1 23 6 4" xfId="4048" xr:uid="{00000000-0005-0000-0000-00002E040000}"/>
    <cellStyle name="20% - Énfasis1 23 6 5" xfId="4049" xr:uid="{00000000-0005-0000-0000-00002F040000}"/>
    <cellStyle name="20% - Énfasis1 23 6 6" xfId="4050" xr:uid="{00000000-0005-0000-0000-000030040000}"/>
    <cellStyle name="20% - Énfasis1 23 7" xfId="4051" xr:uid="{00000000-0005-0000-0000-000031040000}"/>
    <cellStyle name="20% - Énfasis1 23 7 2" xfId="4052" xr:uid="{00000000-0005-0000-0000-000032040000}"/>
    <cellStyle name="20% - Énfasis1 23 7 3" xfId="4053" xr:uid="{00000000-0005-0000-0000-000033040000}"/>
    <cellStyle name="20% - Énfasis1 23 7 4" xfId="4054" xr:uid="{00000000-0005-0000-0000-000034040000}"/>
    <cellStyle name="20% - Énfasis1 23 7 5" xfId="4055" xr:uid="{00000000-0005-0000-0000-000035040000}"/>
    <cellStyle name="20% - Énfasis1 23 7 6" xfId="4056" xr:uid="{00000000-0005-0000-0000-000036040000}"/>
    <cellStyle name="20% - Énfasis1 23 8" xfId="4057" xr:uid="{00000000-0005-0000-0000-000037040000}"/>
    <cellStyle name="20% - Énfasis1 23 8 2" xfId="4058" xr:uid="{00000000-0005-0000-0000-000038040000}"/>
    <cellStyle name="20% - Énfasis1 23 8 3" xfId="4059" xr:uid="{00000000-0005-0000-0000-000039040000}"/>
    <cellStyle name="20% - Énfasis1 23 8 4" xfId="4060" xr:uid="{00000000-0005-0000-0000-00003A040000}"/>
    <cellStyle name="20% - Énfasis1 23 8 5" xfId="4061" xr:uid="{00000000-0005-0000-0000-00003B040000}"/>
    <cellStyle name="20% - Énfasis1 23 8 6" xfId="4062" xr:uid="{00000000-0005-0000-0000-00003C040000}"/>
    <cellStyle name="20% - Énfasis1 23 9" xfId="4063" xr:uid="{00000000-0005-0000-0000-00003D040000}"/>
    <cellStyle name="20% - Énfasis1 23 9 2" xfId="4064" xr:uid="{00000000-0005-0000-0000-00003E040000}"/>
    <cellStyle name="20% - Énfasis1 23 9 3" xfId="4065" xr:uid="{00000000-0005-0000-0000-00003F040000}"/>
    <cellStyle name="20% - Énfasis1 23 9 4" xfId="4066" xr:uid="{00000000-0005-0000-0000-000040040000}"/>
    <cellStyle name="20% - Énfasis1 23 9 5" xfId="4067" xr:uid="{00000000-0005-0000-0000-000041040000}"/>
    <cellStyle name="20% - Énfasis1 23 9 6" xfId="4068" xr:uid="{00000000-0005-0000-0000-000042040000}"/>
    <cellStyle name="20% - Énfasis1 24" xfId="267" xr:uid="{00000000-0005-0000-0000-000043040000}"/>
    <cellStyle name="20% - Énfasis1 24 10" xfId="4069" xr:uid="{00000000-0005-0000-0000-000044040000}"/>
    <cellStyle name="20% - Énfasis1 24 11" xfId="4070" xr:uid="{00000000-0005-0000-0000-000045040000}"/>
    <cellStyle name="20% - Énfasis1 24 12" xfId="4071" xr:uid="{00000000-0005-0000-0000-000046040000}"/>
    <cellStyle name="20% - Énfasis1 24 13" xfId="4072" xr:uid="{00000000-0005-0000-0000-000047040000}"/>
    <cellStyle name="20% - Énfasis1 24 14" xfId="4073" xr:uid="{00000000-0005-0000-0000-000048040000}"/>
    <cellStyle name="20% - Énfasis1 24 2" xfId="4074" xr:uid="{00000000-0005-0000-0000-000049040000}"/>
    <cellStyle name="20% - Énfasis1 24 2 2" xfId="4075" xr:uid="{00000000-0005-0000-0000-00004A040000}"/>
    <cellStyle name="20% - Énfasis1 24 2 3" xfId="4076" xr:uid="{00000000-0005-0000-0000-00004B040000}"/>
    <cellStyle name="20% - Énfasis1 24 2 4" xfId="4077" xr:uid="{00000000-0005-0000-0000-00004C040000}"/>
    <cellStyle name="20% - Énfasis1 24 2 5" xfId="4078" xr:uid="{00000000-0005-0000-0000-00004D040000}"/>
    <cellStyle name="20% - Énfasis1 24 2 6" xfId="4079" xr:uid="{00000000-0005-0000-0000-00004E040000}"/>
    <cellStyle name="20% - Énfasis1 24 3" xfId="4080" xr:uid="{00000000-0005-0000-0000-00004F040000}"/>
    <cellStyle name="20% - Énfasis1 24 3 2" xfId="4081" xr:uid="{00000000-0005-0000-0000-000050040000}"/>
    <cellStyle name="20% - Énfasis1 24 3 3" xfId="4082" xr:uid="{00000000-0005-0000-0000-000051040000}"/>
    <cellStyle name="20% - Énfasis1 24 3 4" xfId="4083" xr:uid="{00000000-0005-0000-0000-000052040000}"/>
    <cellStyle name="20% - Énfasis1 24 3 5" xfId="4084" xr:uid="{00000000-0005-0000-0000-000053040000}"/>
    <cellStyle name="20% - Énfasis1 24 3 6" xfId="4085" xr:uid="{00000000-0005-0000-0000-000054040000}"/>
    <cellStyle name="20% - Énfasis1 24 4" xfId="4086" xr:uid="{00000000-0005-0000-0000-000055040000}"/>
    <cellStyle name="20% - Énfasis1 24 4 2" xfId="4087" xr:uid="{00000000-0005-0000-0000-000056040000}"/>
    <cellStyle name="20% - Énfasis1 24 4 3" xfId="4088" xr:uid="{00000000-0005-0000-0000-000057040000}"/>
    <cellStyle name="20% - Énfasis1 24 4 4" xfId="4089" xr:uid="{00000000-0005-0000-0000-000058040000}"/>
    <cellStyle name="20% - Énfasis1 24 4 5" xfId="4090" xr:uid="{00000000-0005-0000-0000-000059040000}"/>
    <cellStyle name="20% - Énfasis1 24 4 6" xfId="4091" xr:uid="{00000000-0005-0000-0000-00005A040000}"/>
    <cellStyle name="20% - Énfasis1 24 5" xfId="4092" xr:uid="{00000000-0005-0000-0000-00005B040000}"/>
    <cellStyle name="20% - Énfasis1 24 5 2" xfId="4093" xr:uid="{00000000-0005-0000-0000-00005C040000}"/>
    <cellStyle name="20% - Énfasis1 24 5 3" xfId="4094" xr:uid="{00000000-0005-0000-0000-00005D040000}"/>
    <cellStyle name="20% - Énfasis1 24 5 4" xfId="4095" xr:uid="{00000000-0005-0000-0000-00005E040000}"/>
    <cellStyle name="20% - Énfasis1 24 5 5" xfId="4096" xr:uid="{00000000-0005-0000-0000-00005F040000}"/>
    <cellStyle name="20% - Énfasis1 24 5 6" xfId="4097" xr:uid="{00000000-0005-0000-0000-000060040000}"/>
    <cellStyle name="20% - Énfasis1 24 6" xfId="4098" xr:uid="{00000000-0005-0000-0000-000061040000}"/>
    <cellStyle name="20% - Énfasis1 24 6 2" xfId="4099" xr:uid="{00000000-0005-0000-0000-000062040000}"/>
    <cellStyle name="20% - Énfasis1 24 6 3" xfId="4100" xr:uid="{00000000-0005-0000-0000-000063040000}"/>
    <cellStyle name="20% - Énfasis1 24 6 4" xfId="4101" xr:uid="{00000000-0005-0000-0000-000064040000}"/>
    <cellStyle name="20% - Énfasis1 24 6 5" xfId="4102" xr:uid="{00000000-0005-0000-0000-000065040000}"/>
    <cellStyle name="20% - Énfasis1 24 6 6" xfId="4103" xr:uid="{00000000-0005-0000-0000-000066040000}"/>
    <cellStyle name="20% - Énfasis1 24 7" xfId="4104" xr:uid="{00000000-0005-0000-0000-000067040000}"/>
    <cellStyle name="20% - Énfasis1 24 7 2" xfId="4105" xr:uid="{00000000-0005-0000-0000-000068040000}"/>
    <cellStyle name="20% - Énfasis1 24 7 3" xfId="4106" xr:uid="{00000000-0005-0000-0000-000069040000}"/>
    <cellStyle name="20% - Énfasis1 24 7 4" xfId="4107" xr:uid="{00000000-0005-0000-0000-00006A040000}"/>
    <cellStyle name="20% - Énfasis1 24 7 5" xfId="4108" xr:uid="{00000000-0005-0000-0000-00006B040000}"/>
    <cellStyle name="20% - Énfasis1 24 7 6" xfId="4109" xr:uid="{00000000-0005-0000-0000-00006C040000}"/>
    <cellStyle name="20% - Énfasis1 24 8" xfId="4110" xr:uid="{00000000-0005-0000-0000-00006D040000}"/>
    <cellStyle name="20% - Énfasis1 24 8 2" xfId="4111" xr:uid="{00000000-0005-0000-0000-00006E040000}"/>
    <cellStyle name="20% - Énfasis1 24 8 3" xfId="4112" xr:uid="{00000000-0005-0000-0000-00006F040000}"/>
    <cellStyle name="20% - Énfasis1 24 8 4" xfId="4113" xr:uid="{00000000-0005-0000-0000-000070040000}"/>
    <cellStyle name="20% - Énfasis1 24 8 5" xfId="4114" xr:uid="{00000000-0005-0000-0000-000071040000}"/>
    <cellStyle name="20% - Énfasis1 24 8 6" xfId="4115" xr:uid="{00000000-0005-0000-0000-000072040000}"/>
    <cellStyle name="20% - Énfasis1 24 9" xfId="4116" xr:uid="{00000000-0005-0000-0000-000073040000}"/>
    <cellStyle name="20% - Énfasis1 24 9 2" xfId="4117" xr:uid="{00000000-0005-0000-0000-000074040000}"/>
    <cellStyle name="20% - Énfasis1 24 9 3" xfId="4118" xr:uid="{00000000-0005-0000-0000-000075040000}"/>
    <cellStyle name="20% - Énfasis1 24 9 4" xfId="4119" xr:uid="{00000000-0005-0000-0000-000076040000}"/>
    <cellStyle name="20% - Énfasis1 24 9 5" xfId="4120" xr:uid="{00000000-0005-0000-0000-000077040000}"/>
    <cellStyle name="20% - Énfasis1 24 9 6" xfId="4121" xr:uid="{00000000-0005-0000-0000-000078040000}"/>
    <cellStyle name="20% - Énfasis1 25" xfId="268" xr:uid="{00000000-0005-0000-0000-000079040000}"/>
    <cellStyle name="20% - Énfasis1 25 10" xfId="4122" xr:uid="{00000000-0005-0000-0000-00007A040000}"/>
    <cellStyle name="20% - Énfasis1 25 11" xfId="4123" xr:uid="{00000000-0005-0000-0000-00007B040000}"/>
    <cellStyle name="20% - Énfasis1 25 12" xfId="4124" xr:uid="{00000000-0005-0000-0000-00007C040000}"/>
    <cellStyle name="20% - Énfasis1 25 13" xfId="4125" xr:uid="{00000000-0005-0000-0000-00007D040000}"/>
    <cellStyle name="20% - Énfasis1 25 14" xfId="4126" xr:uid="{00000000-0005-0000-0000-00007E040000}"/>
    <cellStyle name="20% - Énfasis1 25 2" xfId="4127" xr:uid="{00000000-0005-0000-0000-00007F040000}"/>
    <cellStyle name="20% - Énfasis1 25 2 2" xfId="4128" xr:uid="{00000000-0005-0000-0000-000080040000}"/>
    <cellStyle name="20% - Énfasis1 25 2 3" xfId="4129" xr:uid="{00000000-0005-0000-0000-000081040000}"/>
    <cellStyle name="20% - Énfasis1 25 2 4" xfId="4130" xr:uid="{00000000-0005-0000-0000-000082040000}"/>
    <cellStyle name="20% - Énfasis1 25 2 5" xfId="4131" xr:uid="{00000000-0005-0000-0000-000083040000}"/>
    <cellStyle name="20% - Énfasis1 25 2 6" xfId="4132" xr:uid="{00000000-0005-0000-0000-000084040000}"/>
    <cellStyle name="20% - Énfasis1 25 3" xfId="4133" xr:uid="{00000000-0005-0000-0000-000085040000}"/>
    <cellStyle name="20% - Énfasis1 25 3 2" xfId="4134" xr:uid="{00000000-0005-0000-0000-000086040000}"/>
    <cellStyle name="20% - Énfasis1 25 3 3" xfId="4135" xr:uid="{00000000-0005-0000-0000-000087040000}"/>
    <cellStyle name="20% - Énfasis1 25 3 4" xfId="4136" xr:uid="{00000000-0005-0000-0000-000088040000}"/>
    <cellStyle name="20% - Énfasis1 25 3 5" xfId="4137" xr:uid="{00000000-0005-0000-0000-000089040000}"/>
    <cellStyle name="20% - Énfasis1 25 3 6" xfId="4138" xr:uid="{00000000-0005-0000-0000-00008A040000}"/>
    <cellStyle name="20% - Énfasis1 25 4" xfId="4139" xr:uid="{00000000-0005-0000-0000-00008B040000}"/>
    <cellStyle name="20% - Énfasis1 25 4 2" xfId="4140" xr:uid="{00000000-0005-0000-0000-00008C040000}"/>
    <cellStyle name="20% - Énfasis1 25 4 3" xfId="4141" xr:uid="{00000000-0005-0000-0000-00008D040000}"/>
    <cellStyle name="20% - Énfasis1 25 4 4" xfId="4142" xr:uid="{00000000-0005-0000-0000-00008E040000}"/>
    <cellStyle name="20% - Énfasis1 25 4 5" xfId="4143" xr:uid="{00000000-0005-0000-0000-00008F040000}"/>
    <cellStyle name="20% - Énfasis1 25 4 6" xfId="4144" xr:uid="{00000000-0005-0000-0000-000090040000}"/>
    <cellStyle name="20% - Énfasis1 25 5" xfId="4145" xr:uid="{00000000-0005-0000-0000-000091040000}"/>
    <cellStyle name="20% - Énfasis1 25 5 2" xfId="4146" xr:uid="{00000000-0005-0000-0000-000092040000}"/>
    <cellStyle name="20% - Énfasis1 25 5 3" xfId="4147" xr:uid="{00000000-0005-0000-0000-000093040000}"/>
    <cellStyle name="20% - Énfasis1 25 5 4" xfId="4148" xr:uid="{00000000-0005-0000-0000-000094040000}"/>
    <cellStyle name="20% - Énfasis1 25 5 5" xfId="4149" xr:uid="{00000000-0005-0000-0000-000095040000}"/>
    <cellStyle name="20% - Énfasis1 25 5 6" xfId="4150" xr:uid="{00000000-0005-0000-0000-000096040000}"/>
    <cellStyle name="20% - Énfasis1 25 6" xfId="4151" xr:uid="{00000000-0005-0000-0000-000097040000}"/>
    <cellStyle name="20% - Énfasis1 25 6 2" xfId="4152" xr:uid="{00000000-0005-0000-0000-000098040000}"/>
    <cellStyle name="20% - Énfasis1 25 6 3" xfId="4153" xr:uid="{00000000-0005-0000-0000-000099040000}"/>
    <cellStyle name="20% - Énfasis1 25 6 4" xfId="4154" xr:uid="{00000000-0005-0000-0000-00009A040000}"/>
    <cellStyle name="20% - Énfasis1 25 6 5" xfId="4155" xr:uid="{00000000-0005-0000-0000-00009B040000}"/>
    <cellStyle name="20% - Énfasis1 25 6 6" xfId="4156" xr:uid="{00000000-0005-0000-0000-00009C040000}"/>
    <cellStyle name="20% - Énfasis1 25 7" xfId="4157" xr:uid="{00000000-0005-0000-0000-00009D040000}"/>
    <cellStyle name="20% - Énfasis1 25 7 2" xfId="4158" xr:uid="{00000000-0005-0000-0000-00009E040000}"/>
    <cellStyle name="20% - Énfasis1 25 7 3" xfId="4159" xr:uid="{00000000-0005-0000-0000-00009F040000}"/>
    <cellStyle name="20% - Énfasis1 25 7 4" xfId="4160" xr:uid="{00000000-0005-0000-0000-0000A0040000}"/>
    <cellStyle name="20% - Énfasis1 25 7 5" xfId="4161" xr:uid="{00000000-0005-0000-0000-0000A1040000}"/>
    <cellStyle name="20% - Énfasis1 25 7 6" xfId="4162" xr:uid="{00000000-0005-0000-0000-0000A2040000}"/>
    <cellStyle name="20% - Énfasis1 25 8" xfId="4163" xr:uid="{00000000-0005-0000-0000-0000A3040000}"/>
    <cellStyle name="20% - Énfasis1 25 8 2" xfId="4164" xr:uid="{00000000-0005-0000-0000-0000A4040000}"/>
    <cellStyle name="20% - Énfasis1 25 8 3" xfId="4165" xr:uid="{00000000-0005-0000-0000-0000A5040000}"/>
    <cellStyle name="20% - Énfasis1 25 8 4" xfId="4166" xr:uid="{00000000-0005-0000-0000-0000A6040000}"/>
    <cellStyle name="20% - Énfasis1 25 8 5" xfId="4167" xr:uid="{00000000-0005-0000-0000-0000A7040000}"/>
    <cellStyle name="20% - Énfasis1 25 8 6" xfId="4168" xr:uid="{00000000-0005-0000-0000-0000A8040000}"/>
    <cellStyle name="20% - Énfasis1 25 9" xfId="4169" xr:uid="{00000000-0005-0000-0000-0000A9040000}"/>
    <cellStyle name="20% - Énfasis1 25 9 2" xfId="4170" xr:uid="{00000000-0005-0000-0000-0000AA040000}"/>
    <cellStyle name="20% - Énfasis1 25 9 3" xfId="4171" xr:uid="{00000000-0005-0000-0000-0000AB040000}"/>
    <cellStyle name="20% - Énfasis1 25 9 4" xfId="4172" xr:uid="{00000000-0005-0000-0000-0000AC040000}"/>
    <cellStyle name="20% - Énfasis1 25 9 5" xfId="4173" xr:uid="{00000000-0005-0000-0000-0000AD040000}"/>
    <cellStyle name="20% - Énfasis1 25 9 6" xfId="4174" xr:uid="{00000000-0005-0000-0000-0000AE040000}"/>
    <cellStyle name="20% - Énfasis1 26" xfId="269" xr:uid="{00000000-0005-0000-0000-0000AF040000}"/>
    <cellStyle name="20% - Énfasis1 26 10" xfId="4175" xr:uid="{00000000-0005-0000-0000-0000B0040000}"/>
    <cellStyle name="20% - Énfasis1 26 11" xfId="4176" xr:uid="{00000000-0005-0000-0000-0000B1040000}"/>
    <cellStyle name="20% - Énfasis1 26 12" xfId="4177" xr:uid="{00000000-0005-0000-0000-0000B2040000}"/>
    <cellStyle name="20% - Énfasis1 26 13" xfId="4178" xr:uid="{00000000-0005-0000-0000-0000B3040000}"/>
    <cellStyle name="20% - Énfasis1 26 14" xfId="4179" xr:uid="{00000000-0005-0000-0000-0000B4040000}"/>
    <cellStyle name="20% - Énfasis1 26 2" xfId="4180" xr:uid="{00000000-0005-0000-0000-0000B5040000}"/>
    <cellStyle name="20% - Énfasis1 26 2 2" xfId="4181" xr:uid="{00000000-0005-0000-0000-0000B6040000}"/>
    <cellStyle name="20% - Énfasis1 26 2 3" xfId="4182" xr:uid="{00000000-0005-0000-0000-0000B7040000}"/>
    <cellStyle name="20% - Énfasis1 26 2 4" xfId="4183" xr:uid="{00000000-0005-0000-0000-0000B8040000}"/>
    <cellStyle name="20% - Énfasis1 26 2 5" xfId="4184" xr:uid="{00000000-0005-0000-0000-0000B9040000}"/>
    <cellStyle name="20% - Énfasis1 26 2 6" xfId="4185" xr:uid="{00000000-0005-0000-0000-0000BA040000}"/>
    <cellStyle name="20% - Énfasis1 26 3" xfId="4186" xr:uid="{00000000-0005-0000-0000-0000BB040000}"/>
    <cellStyle name="20% - Énfasis1 26 3 2" xfId="4187" xr:uid="{00000000-0005-0000-0000-0000BC040000}"/>
    <cellStyle name="20% - Énfasis1 26 3 3" xfId="4188" xr:uid="{00000000-0005-0000-0000-0000BD040000}"/>
    <cellStyle name="20% - Énfasis1 26 3 4" xfId="4189" xr:uid="{00000000-0005-0000-0000-0000BE040000}"/>
    <cellStyle name="20% - Énfasis1 26 3 5" xfId="4190" xr:uid="{00000000-0005-0000-0000-0000BF040000}"/>
    <cellStyle name="20% - Énfasis1 26 3 6" xfId="4191" xr:uid="{00000000-0005-0000-0000-0000C0040000}"/>
    <cellStyle name="20% - Énfasis1 26 4" xfId="4192" xr:uid="{00000000-0005-0000-0000-0000C1040000}"/>
    <cellStyle name="20% - Énfasis1 26 4 2" xfId="4193" xr:uid="{00000000-0005-0000-0000-0000C2040000}"/>
    <cellStyle name="20% - Énfasis1 26 4 3" xfId="4194" xr:uid="{00000000-0005-0000-0000-0000C3040000}"/>
    <cellStyle name="20% - Énfasis1 26 4 4" xfId="4195" xr:uid="{00000000-0005-0000-0000-0000C4040000}"/>
    <cellStyle name="20% - Énfasis1 26 4 5" xfId="4196" xr:uid="{00000000-0005-0000-0000-0000C5040000}"/>
    <cellStyle name="20% - Énfasis1 26 4 6" xfId="4197" xr:uid="{00000000-0005-0000-0000-0000C6040000}"/>
    <cellStyle name="20% - Énfasis1 26 5" xfId="4198" xr:uid="{00000000-0005-0000-0000-0000C7040000}"/>
    <cellStyle name="20% - Énfasis1 26 5 2" xfId="4199" xr:uid="{00000000-0005-0000-0000-0000C8040000}"/>
    <cellStyle name="20% - Énfasis1 26 5 3" xfId="4200" xr:uid="{00000000-0005-0000-0000-0000C9040000}"/>
    <cellStyle name="20% - Énfasis1 26 5 4" xfId="4201" xr:uid="{00000000-0005-0000-0000-0000CA040000}"/>
    <cellStyle name="20% - Énfasis1 26 5 5" xfId="4202" xr:uid="{00000000-0005-0000-0000-0000CB040000}"/>
    <cellStyle name="20% - Énfasis1 26 5 6" xfId="4203" xr:uid="{00000000-0005-0000-0000-0000CC040000}"/>
    <cellStyle name="20% - Énfasis1 26 6" xfId="4204" xr:uid="{00000000-0005-0000-0000-0000CD040000}"/>
    <cellStyle name="20% - Énfasis1 26 6 2" xfId="4205" xr:uid="{00000000-0005-0000-0000-0000CE040000}"/>
    <cellStyle name="20% - Énfasis1 26 6 3" xfId="4206" xr:uid="{00000000-0005-0000-0000-0000CF040000}"/>
    <cellStyle name="20% - Énfasis1 26 6 4" xfId="4207" xr:uid="{00000000-0005-0000-0000-0000D0040000}"/>
    <cellStyle name="20% - Énfasis1 26 6 5" xfId="4208" xr:uid="{00000000-0005-0000-0000-0000D1040000}"/>
    <cellStyle name="20% - Énfasis1 26 6 6" xfId="4209" xr:uid="{00000000-0005-0000-0000-0000D2040000}"/>
    <cellStyle name="20% - Énfasis1 26 7" xfId="4210" xr:uid="{00000000-0005-0000-0000-0000D3040000}"/>
    <cellStyle name="20% - Énfasis1 26 7 2" xfId="4211" xr:uid="{00000000-0005-0000-0000-0000D4040000}"/>
    <cellStyle name="20% - Énfasis1 26 7 3" xfId="4212" xr:uid="{00000000-0005-0000-0000-0000D5040000}"/>
    <cellStyle name="20% - Énfasis1 26 7 4" xfId="4213" xr:uid="{00000000-0005-0000-0000-0000D6040000}"/>
    <cellStyle name="20% - Énfasis1 26 7 5" xfId="4214" xr:uid="{00000000-0005-0000-0000-0000D7040000}"/>
    <cellStyle name="20% - Énfasis1 26 7 6" xfId="4215" xr:uid="{00000000-0005-0000-0000-0000D8040000}"/>
    <cellStyle name="20% - Énfasis1 26 8" xfId="4216" xr:uid="{00000000-0005-0000-0000-0000D9040000}"/>
    <cellStyle name="20% - Énfasis1 26 8 2" xfId="4217" xr:uid="{00000000-0005-0000-0000-0000DA040000}"/>
    <cellStyle name="20% - Énfasis1 26 8 3" xfId="4218" xr:uid="{00000000-0005-0000-0000-0000DB040000}"/>
    <cellStyle name="20% - Énfasis1 26 8 4" xfId="4219" xr:uid="{00000000-0005-0000-0000-0000DC040000}"/>
    <cellStyle name="20% - Énfasis1 26 8 5" xfId="4220" xr:uid="{00000000-0005-0000-0000-0000DD040000}"/>
    <cellStyle name="20% - Énfasis1 26 8 6" xfId="4221" xr:uid="{00000000-0005-0000-0000-0000DE040000}"/>
    <cellStyle name="20% - Énfasis1 26 9" xfId="4222" xr:uid="{00000000-0005-0000-0000-0000DF040000}"/>
    <cellStyle name="20% - Énfasis1 26 9 2" xfId="4223" xr:uid="{00000000-0005-0000-0000-0000E0040000}"/>
    <cellStyle name="20% - Énfasis1 26 9 3" xfId="4224" xr:uid="{00000000-0005-0000-0000-0000E1040000}"/>
    <cellStyle name="20% - Énfasis1 26 9 4" xfId="4225" xr:uid="{00000000-0005-0000-0000-0000E2040000}"/>
    <cellStyle name="20% - Énfasis1 26 9 5" xfId="4226" xr:uid="{00000000-0005-0000-0000-0000E3040000}"/>
    <cellStyle name="20% - Énfasis1 26 9 6" xfId="4227" xr:uid="{00000000-0005-0000-0000-0000E4040000}"/>
    <cellStyle name="20% - Énfasis1 27" xfId="270" xr:uid="{00000000-0005-0000-0000-0000E5040000}"/>
    <cellStyle name="20% - Énfasis1 27 10" xfId="4228" xr:uid="{00000000-0005-0000-0000-0000E6040000}"/>
    <cellStyle name="20% - Énfasis1 27 11" xfId="4229" xr:uid="{00000000-0005-0000-0000-0000E7040000}"/>
    <cellStyle name="20% - Énfasis1 27 12" xfId="4230" xr:uid="{00000000-0005-0000-0000-0000E8040000}"/>
    <cellStyle name="20% - Énfasis1 27 13" xfId="4231" xr:uid="{00000000-0005-0000-0000-0000E9040000}"/>
    <cellStyle name="20% - Énfasis1 27 14" xfId="4232" xr:uid="{00000000-0005-0000-0000-0000EA040000}"/>
    <cellStyle name="20% - Énfasis1 27 2" xfId="4233" xr:uid="{00000000-0005-0000-0000-0000EB040000}"/>
    <cellStyle name="20% - Énfasis1 27 2 2" xfId="4234" xr:uid="{00000000-0005-0000-0000-0000EC040000}"/>
    <cellStyle name="20% - Énfasis1 27 2 3" xfId="4235" xr:uid="{00000000-0005-0000-0000-0000ED040000}"/>
    <cellStyle name="20% - Énfasis1 27 2 4" xfId="4236" xr:uid="{00000000-0005-0000-0000-0000EE040000}"/>
    <cellStyle name="20% - Énfasis1 27 2 5" xfId="4237" xr:uid="{00000000-0005-0000-0000-0000EF040000}"/>
    <cellStyle name="20% - Énfasis1 27 2 6" xfId="4238" xr:uid="{00000000-0005-0000-0000-0000F0040000}"/>
    <cellStyle name="20% - Énfasis1 27 3" xfId="4239" xr:uid="{00000000-0005-0000-0000-0000F1040000}"/>
    <cellStyle name="20% - Énfasis1 27 3 2" xfId="4240" xr:uid="{00000000-0005-0000-0000-0000F2040000}"/>
    <cellStyle name="20% - Énfasis1 27 3 3" xfId="4241" xr:uid="{00000000-0005-0000-0000-0000F3040000}"/>
    <cellStyle name="20% - Énfasis1 27 3 4" xfId="4242" xr:uid="{00000000-0005-0000-0000-0000F4040000}"/>
    <cellStyle name="20% - Énfasis1 27 3 5" xfId="4243" xr:uid="{00000000-0005-0000-0000-0000F5040000}"/>
    <cellStyle name="20% - Énfasis1 27 3 6" xfId="4244" xr:uid="{00000000-0005-0000-0000-0000F6040000}"/>
    <cellStyle name="20% - Énfasis1 27 4" xfId="4245" xr:uid="{00000000-0005-0000-0000-0000F7040000}"/>
    <cellStyle name="20% - Énfasis1 27 4 2" xfId="4246" xr:uid="{00000000-0005-0000-0000-0000F8040000}"/>
    <cellStyle name="20% - Énfasis1 27 4 3" xfId="4247" xr:uid="{00000000-0005-0000-0000-0000F9040000}"/>
    <cellStyle name="20% - Énfasis1 27 4 4" xfId="4248" xr:uid="{00000000-0005-0000-0000-0000FA040000}"/>
    <cellStyle name="20% - Énfasis1 27 4 5" xfId="4249" xr:uid="{00000000-0005-0000-0000-0000FB040000}"/>
    <cellStyle name="20% - Énfasis1 27 4 6" xfId="4250" xr:uid="{00000000-0005-0000-0000-0000FC040000}"/>
    <cellStyle name="20% - Énfasis1 27 5" xfId="4251" xr:uid="{00000000-0005-0000-0000-0000FD040000}"/>
    <cellStyle name="20% - Énfasis1 27 5 2" xfId="4252" xr:uid="{00000000-0005-0000-0000-0000FE040000}"/>
    <cellStyle name="20% - Énfasis1 27 5 3" xfId="4253" xr:uid="{00000000-0005-0000-0000-0000FF040000}"/>
    <cellStyle name="20% - Énfasis1 27 5 4" xfId="4254" xr:uid="{00000000-0005-0000-0000-000000050000}"/>
    <cellStyle name="20% - Énfasis1 27 5 5" xfId="4255" xr:uid="{00000000-0005-0000-0000-000001050000}"/>
    <cellStyle name="20% - Énfasis1 27 5 6" xfId="4256" xr:uid="{00000000-0005-0000-0000-000002050000}"/>
    <cellStyle name="20% - Énfasis1 27 6" xfId="4257" xr:uid="{00000000-0005-0000-0000-000003050000}"/>
    <cellStyle name="20% - Énfasis1 27 6 2" xfId="4258" xr:uid="{00000000-0005-0000-0000-000004050000}"/>
    <cellStyle name="20% - Énfasis1 27 6 3" xfId="4259" xr:uid="{00000000-0005-0000-0000-000005050000}"/>
    <cellStyle name="20% - Énfasis1 27 6 4" xfId="4260" xr:uid="{00000000-0005-0000-0000-000006050000}"/>
    <cellStyle name="20% - Énfasis1 27 6 5" xfId="4261" xr:uid="{00000000-0005-0000-0000-000007050000}"/>
    <cellStyle name="20% - Énfasis1 27 6 6" xfId="4262" xr:uid="{00000000-0005-0000-0000-000008050000}"/>
    <cellStyle name="20% - Énfasis1 27 7" xfId="4263" xr:uid="{00000000-0005-0000-0000-000009050000}"/>
    <cellStyle name="20% - Énfasis1 27 7 2" xfId="4264" xr:uid="{00000000-0005-0000-0000-00000A050000}"/>
    <cellStyle name="20% - Énfasis1 27 7 3" xfId="4265" xr:uid="{00000000-0005-0000-0000-00000B050000}"/>
    <cellStyle name="20% - Énfasis1 27 7 4" xfId="4266" xr:uid="{00000000-0005-0000-0000-00000C050000}"/>
    <cellStyle name="20% - Énfasis1 27 7 5" xfId="4267" xr:uid="{00000000-0005-0000-0000-00000D050000}"/>
    <cellStyle name="20% - Énfasis1 27 7 6" xfId="4268" xr:uid="{00000000-0005-0000-0000-00000E050000}"/>
    <cellStyle name="20% - Énfasis1 27 8" xfId="4269" xr:uid="{00000000-0005-0000-0000-00000F050000}"/>
    <cellStyle name="20% - Énfasis1 27 8 2" xfId="4270" xr:uid="{00000000-0005-0000-0000-000010050000}"/>
    <cellStyle name="20% - Énfasis1 27 8 3" xfId="4271" xr:uid="{00000000-0005-0000-0000-000011050000}"/>
    <cellStyle name="20% - Énfasis1 27 8 4" xfId="4272" xr:uid="{00000000-0005-0000-0000-000012050000}"/>
    <cellStyle name="20% - Énfasis1 27 8 5" xfId="4273" xr:uid="{00000000-0005-0000-0000-000013050000}"/>
    <cellStyle name="20% - Énfasis1 27 8 6" xfId="4274" xr:uid="{00000000-0005-0000-0000-000014050000}"/>
    <cellStyle name="20% - Énfasis1 27 9" xfId="4275" xr:uid="{00000000-0005-0000-0000-000015050000}"/>
    <cellStyle name="20% - Énfasis1 27 9 2" xfId="4276" xr:uid="{00000000-0005-0000-0000-000016050000}"/>
    <cellStyle name="20% - Énfasis1 27 9 3" xfId="4277" xr:uid="{00000000-0005-0000-0000-000017050000}"/>
    <cellStyle name="20% - Énfasis1 27 9 4" xfId="4278" xr:uid="{00000000-0005-0000-0000-000018050000}"/>
    <cellStyle name="20% - Énfasis1 27 9 5" xfId="4279" xr:uid="{00000000-0005-0000-0000-000019050000}"/>
    <cellStyle name="20% - Énfasis1 27 9 6" xfId="4280" xr:uid="{00000000-0005-0000-0000-00001A050000}"/>
    <cellStyle name="20% - Énfasis1 28" xfId="271" xr:uid="{00000000-0005-0000-0000-00001B050000}"/>
    <cellStyle name="20% - Énfasis1 28 10" xfId="4281" xr:uid="{00000000-0005-0000-0000-00001C050000}"/>
    <cellStyle name="20% - Énfasis1 28 11" xfId="4282" xr:uid="{00000000-0005-0000-0000-00001D050000}"/>
    <cellStyle name="20% - Énfasis1 28 12" xfId="4283" xr:uid="{00000000-0005-0000-0000-00001E050000}"/>
    <cellStyle name="20% - Énfasis1 28 13" xfId="4284" xr:uid="{00000000-0005-0000-0000-00001F050000}"/>
    <cellStyle name="20% - Énfasis1 28 14" xfId="4285" xr:uid="{00000000-0005-0000-0000-000020050000}"/>
    <cellStyle name="20% - Énfasis1 28 2" xfId="4286" xr:uid="{00000000-0005-0000-0000-000021050000}"/>
    <cellStyle name="20% - Énfasis1 28 2 2" xfId="4287" xr:uid="{00000000-0005-0000-0000-000022050000}"/>
    <cellStyle name="20% - Énfasis1 28 2 3" xfId="4288" xr:uid="{00000000-0005-0000-0000-000023050000}"/>
    <cellStyle name="20% - Énfasis1 28 2 4" xfId="4289" xr:uid="{00000000-0005-0000-0000-000024050000}"/>
    <cellStyle name="20% - Énfasis1 28 2 5" xfId="4290" xr:uid="{00000000-0005-0000-0000-000025050000}"/>
    <cellStyle name="20% - Énfasis1 28 2 6" xfId="4291" xr:uid="{00000000-0005-0000-0000-000026050000}"/>
    <cellStyle name="20% - Énfasis1 28 3" xfId="4292" xr:uid="{00000000-0005-0000-0000-000027050000}"/>
    <cellStyle name="20% - Énfasis1 28 3 2" xfId="4293" xr:uid="{00000000-0005-0000-0000-000028050000}"/>
    <cellStyle name="20% - Énfasis1 28 3 3" xfId="4294" xr:uid="{00000000-0005-0000-0000-000029050000}"/>
    <cellStyle name="20% - Énfasis1 28 3 4" xfId="4295" xr:uid="{00000000-0005-0000-0000-00002A050000}"/>
    <cellStyle name="20% - Énfasis1 28 3 5" xfId="4296" xr:uid="{00000000-0005-0000-0000-00002B050000}"/>
    <cellStyle name="20% - Énfasis1 28 3 6" xfId="4297" xr:uid="{00000000-0005-0000-0000-00002C050000}"/>
    <cellStyle name="20% - Énfasis1 28 4" xfId="4298" xr:uid="{00000000-0005-0000-0000-00002D050000}"/>
    <cellStyle name="20% - Énfasis1 28 4 2" xfId="4299" xr:uid="{00000000-0005-0000-0000-00002E050000}"/>
    <cellStyle name="20% - Énfasis1 28 4 3" xfId="4300" xr:uid="{00000000-0005-0000-0000-00002F050000}"/>
    <cellStyle name="20% - Énfasis1 28 4 4" xfId="4301" xr:uid="{00000000-0005-0000-0000-000030050000}"/>
    <cellStyle name="20% - Énfasis1 28 4 5" xfId="4302" xr:uid="{00000000-0005-0000-0000-000031050000}"/>
    <cellStyle name="20% - Énfasis1 28 4 6" xfId="4303" xr:uid="{00000000-0005-0000-0000-000032050000}"/>
    <cellStyle name="20% - Énfasis1 28 5" xfId="4304" xr:uid="{00000000-0005-0000-0000-000033050000}"/>
    <cellStyle name="20% - Énfasis1 28 5 2" xfId="4305" xr:uid="{00000000-0005-0000-0000-000034050000}"/>
    <cellStyle name="20% - Énfasis1 28 5 3" xfId="4306" xr:uid="{00000000-0005-0000-0000-000035050000}"/>
    <cellStyle name="20% - Énfasis1 28 5 4" xfId="4307" xr:uid="{00000000-0005-0000-0000-000036050000}"/>
    <cellStyle name="20% - Énfasis1 28 5 5" xfId="4308" xr:uid="{00000000-0005-0000-0000-000037050000}"/>
    <cellStyle name="20% - Énfasis1 28 5 6" xfId="4309" xr:uid="{00000000-0005-0000-0000-000038050000}"/>
    <cellStyle name="20% - Énfasis1 28 6" xfId="4310" xr:uid="{00000000-0005-0000-0000-000039050000}"/>
    <cellStyle name="20% - Énfasis1 28 6 2" xfId="4311" xr:uid="{00000000-0005-0000-0000-00003A050000}"/>
    <cellStyle name="20% - Énfasis1 28 6 3" xfId="4312" xr:uid="{00000000-0005-0000-0000-00003B050000}"/>
    <cellStyle name="20% - Énfasis1 28 6 4" xfId="4313" xr:uid="{00000000-0005-0000-0000-00003C050000}"/>
    <cellStyle name="20% - Énfasis1 28 6 5" xfId="4314" xr:uid="{00000000-0005-0000-0000-00003D050000}"/>
    <cellStyle name="20% - Énfasis1 28 6 6" xfId="4315" xr:uid="{00000000-0005-0000-0000-00003E050000}"/>
    <cellStyle name="20% - Énfasis1 28 7" xfId="4316" xr:uid="{00000000-0005-0000-0000-00003F050000}"/>
    <cellStyle name="20% - Énfasis1 28 7 2" xfId="4317" xr:uid="{00000000-0005-0000-0000-000040050000}"/>
    <cellStyle name="20% - Énfasis1 28 7 3" xfId="4318" xr:uid="{00000000-0005-0000-0000-000041050000}"/>
    <cellStyle name="20% - Énfasis1 28 7 4" xfId="4319" xr:uid="{00000000-0005-0000-0000-000042050000}"/>
    <cellStyle name="20% - Énfasis1 28 7 5" xfId="4320" xr:uid="{00000000-0005-0000-0000-000043050000}"/>
    <cellStyle name="20% - Énfasis1 28 7 6" xfId="4321" xr:uid="{00000000-0005-0000-0000-000044050000}"/>
    <cellStyle name="20% - Énfasis1 28 8" xfId="4322" xr:uid="{00000000-0005-0000-0000-000045050000}"/>
    <cellStyle name="20% - Énfasis1 28 8 2" xfId="4323" xr:uid="{00000000-0005-0000-0000-000046050000}"/>
    <cellStyle name="20% - Énfasis1 28 8 3" xfId="4324" xr:uid="{00000000-0005-0000-0000-000047050000}"/>
    <cellStyle name="20% - Énfasis1 28 8 4" xfId="4325" xr:uid="{00000000-0005-0000-0000-000048050000}"/>
    <cellStyle name="20% - Énfasis1 28 8 5" xfId="4326" xr:uid="{00000000-0005-0000-0000-000049050000}"/>
    <cellStyle name="20% - Énfasis1 28 8 6" xfId="4327" xr:uid="{00000000-0005-0000-0000-00004A050000}"/>
    <cellStyle name="20% - Énfasis1 28 9" xfId="4328" xr:uid="{00000000-0005-0000-0000-00004B050000}"/>
    <cellStyle name="20% - Énfasis1 28 9 2" xfId="4329" xr:uid="{00000000-0005-0000-0000-00004C050000}"/>
    <cellStyle name="20% - Énfasis1 28 9 3" xfId="4330" xr:uid="{00000000-0005-0000-0000-00004D050000}"/>
    <cellStyle name="20% - Énfasis1 28 9 4" xfId="4331" xr:uid="{00000000-0005-0000-0000-00004E050000}"/>
    <cellStyle name="20% - Énfasis1 28 9 5" xfId="4332" xr:uid="{00000000-0005-0000-0000-00004F050000}"/>
    <cellStyle name="20% - Énfasis1 28 9 6" xfId="4333" xr:uid="{00000000-0005-0000-0000-000050050000}"/>
    <cellStyle name="20% - Énfasis1 29" xfId="272" xr:uid="{00000000-0005-0000-0000-000051050000}"/>
    <cellStyle name="20% - Énfasis1 29 10" xfId="4334" xr:uid="{00000000-0005-0000-0000-000052050000}"/>
    <cellStyle name="20% - Énfasis1 29 11" xfId="4335" xr:uid="{00000000-0005-0000-0000-000053050000}"/>
    <cellStyle name="20% - Énfasis1 29 12" xfId="4336" xr:uid="{00000000-0005-0000-0000-000054050000}"/>
    <cellStyle name="20% - Énfasis1 29 13" xfId="4337" xr:uid="{00000000-0005-0000-0000-000055050000}"/>
    <cellStyle name="20% - Énfasis1 29 14" xfId="4338" xr:uid="{00000000-0005-0000-0000-000056050000}"/>
    <cellStyle name="20% - Énfasis1 29 2" xfId="4339" xr:uid="{00000000-0005-0000-0000-000057050000}"/>
    <cellStyle name="20% - Énfasis1 29 2 2" xfId="4340" xr:uid="{00000000-0005-0000-0000-000058050000}"/>
    <cellStyle name="20% - Énfasis1 29 2 3" xfId="4341" xr:uid="{00000000-0005-0000-0000-000059050000}"/>
    <cellStyle name="20% - Énfasis1 29 2 4" xfId="4342" xr:uid="{00000000-0005-0000-0000-00005A050000}"/>
    <cellStyle name="20% - Énfasis1 29 2 5" xfId="4343" xr:uid="{00000000-0005-0000-0000-00005B050000}"/>
    <cellStyle name="20% - Énfasis1 29 2 6" xfId="4344" xr:uid="{00000000-0005-0000-0000-00005C050000}"/>
    <cellStyle name="20% - Énfasis1 29 3" xfId="4345" xr:uid="{00000000-0005-0000-0000-00005D050000}"/>
    <cellStyle name="20% - Énfasis1 29 3 2" xfId="4346" xr:uid="{00000000-0005-0000-0000-00005E050000}"/>
    <cellStyle name="20% - Énfasis1 29 3 3" xfId="4347" xr:uid="{00000000-0005-0000-0000-00005F050000}"/>
    <cellStyle name="20% - Énfasis1 29 3 4" xfId="4348" xr:uid="{00000000-0005-0000-0000-000060050000}"/>
    <cellStyle name="20% - Énfasis1 29 3 5" xfId="4349" xr:uid="{00000000-0005-0000-0000-000061050000}"/>
    <cellStyle name="20% - Énfasis1 29 3 6" xfId="4350" xr:uid="{00000000-0005-0000-0000-000062050000}"/>
    <cellStyle name="20% - Énfasis1 29 4" xfId="4351" xr:uid="{00000000-0005-0000-0000-000063050000}"/>
    <cellStyle name="20% - Énfasis1 29 4 2" xfId="4352" xr:uid="{00000000-0005-0000-0000-000064050000}"/>
    <cellStyle name="20% - Énfasis1 29 4 3" xfId="4353" xr:uid="{00000000-0005-0000-0000-000065050000}"/>
    <cellStyle name="20% - Énfasis1 29 4 4" xfId="4354" xr:uid="{00000000-0005-0000-0000-000066050000}"/>
    <cellStyle name="20% - Énfasis1 29 4 5" xfId="4355" xr:uid="{00000000-0005-0000-0000-000067050000}"/>
    <cellStyle name="20% - Énfasis1 29 4 6" xfId="4356" xr:uid="{00000000-0005-0000-0000-000068050000}"/>
    <cellStyle name="20% - Énfasis1 29 5" xfId="4357" xr:uid="{00000000-0005-0000-0000-000069050000}"/>
    <cellStyle name="20% - Énfasis1 29 5 2" xfId="4358" xr:uid="{00000000-0005-0000-0000-00006A050000}"/>
    <cellStyle name="20% - Énfasis1 29 5 3" xfId="4359" xr:uid="{00000000-0005-0000-0000-00006B050000}"/>
    <cellStyle name="20% - Énfasis1 29 5 4" xfId="4360" xr:uid="{00000000-0005-0000-0000-00006C050000}"/>
    <cellStyle name="20% - Énfasis1 29 5 5" xfId="4361" xr:uid="{00000000-0005-0000-0000-00006D050000}"/>
    <cellStyle name="20% - Énfasis1 29 5 6" xfId="4362" xr:uid="{00000000-0005-0000-0000-00006E050000}"/>
    <cellStyle name="20% - Énfasis1 29 6" xfId="4363" xr:uid="{00000000-0005-0000-0000-00006F050000}"/>
    <cellStyle name="20% - Énfasis1 29 6 2" xfId="4364" xr:uid="{00000000-0005-0000-0000-000070050000}"/>
    <cellStyle name="20% - Énfasis1 29 6 3" xfId="4365" xr:uid="{00000000-0005-0000-0000-000071050000}"/>
    <cellStyle name="20% - Énfasis1 29 6 4" xfId="4366" xr:uid="{00000000-0005-0000-0000-000072050000}"/>
    <cellStyle name="20% - Énfasis1 29 6 5" xfId="4367" xr:uid="{00000000-0005-0000-0000-000073050000}"/>
    <cellStyle name="20% - Énfasis1 29 6 6" xfId="4368" xr:uid="{00000000-0005-0000-0000-000074050000}"/>
    <cellStyle name="20% - Énfasis1 29 7" xfId="4369" xr:uid="{00000000-0005-0000-0000-000075050000}"/>
    <cellStyle name="20% - Énfasis1 29 7 2" xfId="4370" xr:uid="{00000000-0005-0000-0000-000076050000}"/>
    <cellStyle name="20% - Énfasis1 29 7 3" xfId="4371" xr:uid="{00000000-0005-0000-0000-000077050000}"/>
    <cellStyle name="20% - Énfasis1 29 7 4" xfId="4372" xr:uid="{00000000-0005-0000-0000-000078050000}"/>
    <cellStyle name="20% - Énfasis1 29 7 5" xfId="4373" xr:uid="{00000000-0005-0000-0000-000079050000}"/>
    <cellStyle name="20% - Énfasis1 29 7 6" xfId="4374" xr:uid="{00000000-0005-0000-0000-00007A050000}"/>
    <cellStyle name="20% - Énfasis1 29 8" xfId="4375" xr:uid="{00000000-0005-0000-0000-00007B050000}"/>
    <cellStyle name="20% - Énfasis1 29 8 2" xfId="4376" xr:uid="{00000000-0005-0000-0000-00007C050000}"/>
    <cellStyle name="20% - Énfasis1 29 8 3" xfId="4377" xr:uid="{00000000-0005-0000-0000-00007D050000}"/>
    <cellStyle name="20% - Énfasis1 29 8 4" xfId="4378" xr:uid="{00000000-0005-0000-0000-00007E050000}"/>
    <cellStyle name="20% - Énfasis1 29 8 5" xfId="4379" xr:uid="{00000000-0005-0000-0000-00007F050000}"/>
    <cellStyle name="20% - Énfasis1 29 8 6" xfId="4380" xr:uid="{00000000-0005-0000-0000-000080050000}"/>
    <cellStyle name="20% - Énfasis1 29 9" xfId="4381" xr:uid="{00000000-0005-0000-0000-000081050000}"/>
    <cellStyle name="20% - Énfasis1 29 9 2" xfId="4382" xr:uid="{00000000-0005-0000-0000-000082050000}"/>
    <cellStyle name="20% - Énfasis1 29 9 3" xfId="4383" xr:uid="{00000000-0005-0000-0000-000083050000}"/>
    <cellStyle name="20% - Énfasis1 29 9 4" xfId="4384" xr:uid="{00000000-0005-0000-0000-000084050000}"/>
    <cellStyle name="20% - Énfasis1 29 9 5" xfId="4385" xr:uid="{00000000-0005-0000-0000-000085050000}"/>
    <cellStyle name="20% - Énfasis1 29 9 6" xfId="4386" xr:uid="{00000000-0005-0000-0000-000086050000}"/>
    <cellStyle name="20% - Énfasis1 3" xfId="273" xr:uid="{00000000-0005-0000-0000-000087050000}"/>
    <cellStyle name="20% - Énfasis1 3 2" xfId="274" xr:uid="{00000000-0005-0000-0000-000088050000}"/>
    <cellStyle name="20% - Énfasis1 3 3" xfId="275" xr:uid="{00000000-0005-0000-0000-000089050000}"/>
    <cellStyle name="20% - Énfasis1 3 4" xfId="4387" xr:uid="{00000000-0005-0000-0000-00008A050000}"/>
    <cellStyle name="20% - Énfasis1 3 5" xfId="40364" xr:uid="{00000000-0005-0000-0000-00008B050000}"/>
    <cellStyle name="20% - Énfasis1 30" xfId="276" xr:uid="{00000000-0005-0000-0000-00008C050000}"/>
    <cellStyle name="20% - Énfasis1 30 10" xfId="4388" xr:uid="{00000000-0005-0000-0000-00008D050000}"/>
    <cellStyle name="20% - Énfasis1 30 11" xfId="4389" xr:uid="{00000000-0005-0000-0000-00008E050000}"/>
    <cellStyle name="20% - Énfasis1 30 12" xfId="4390" xr:uid="{00000000-0005-0000-0000-00008F050000}"/>
    <cellStyle name="20% - Énfasis1 30 13" xfId="4391" xr:uid="{00000000-0005-0000-0000-000090050000}"/>
    <cellStyle name="20% - Énfasis1 30 14" xfId="4392" xr:uid="{00000000-0005-0000-0000-000091050000}"/>
    <cellStyle name="20% - Énfasis1 30 2" xfId="4393" xr:uid="{00000000-0005-0000-0000-000092050000}"/>
    <cellStyle name="20% - Énfasis1 30 2 2" xfId="4394" xr:uid="{00000000-0005-0000-0000-000093050000}"/>
    <cellStyle name="20% - Énfasis1 30 2 3" xfId="4395" xr:uid="{00000000-0005-0000-0000-000094050000}"/>
    <cellStyle name="20% - Énfasis1 30 2 4" xfId="4396" xr:uid="{00000000-0005-0000-0000-000095050000}"/>
    <cellStyle name="20% - Énfasis1 30 2 5" xfId="4397" xr:uid="{00000000-0005-0000-0000-000096050000}"/>
    <cellStyle name="20% - Énfasis1 30 2 6" xfId="4398" xr:uid="{00000000-0005-0000-0000-000097050000}"/>
    <cellStyle name="20% - Énfasis1 30 3" xfId="4399" xr:uid="{00000000-0005-0000-0000-000098050000}"/>
    <cellStyle name="20% - Énfasis1 30 3 2" xfId="4400" xr:uid="{00000000-0005-0000-0000-000099050000}"/>
    <cellStyle name="20% - Énfasis1 30 3 3" xfId="4401" xr:uid="{00000000-0005-0000-0000-00009A050000}"/>
    <cellStyle name="20% - Énfasis1 30 3 4" xfId="4402" xr:uid="{00000000-0005-0000-0000-00009B050000}"/>
    <cellStyle name="20% - Énfasis1 30 3 5" xfId="4403" xr:uid="{00000000-0005-0000-0000-00009C050000}"/>
    <cellStyle name="20% - Énfasis1 30 3 6" xfId="4404" xr:uid="{00000000-0005-0000-0000-00009D050000}"/>
    <cellStyle name="20% - Énfasis1 30 4" xfId="4405" xr:uid="{00000000-0005-0000-0000-00009E050000}"/>
    <cellStyle name="20% - Énfasis1 30 4 2" xfId="4406" xr:uid="{00000000-0005-0000-0000-00009F050000}"/>
    <cellStyle name="20% - Énfasis1 30 4 3" xfId="4407" xr:uid="{00000000-0005-0000-0000-0000A0050000}"/>
    <cellStyle name="20% - Énfasis1 30 4 4" xfId="4408" xr:uid="{00000000-0005-0000-0000-0000A1050000}"/>
    <cellStyle name="20% - Énfasis1 30 4 5" xfId="4409" xr:uid="{00000000-0005-0000-0000-0000A2050000}"/>
    <cellStyle name="20% - Énfasis1 30 4 6" xfId="4410" xr:uid="{00000000-0005-0000-0000-0000A3050000}"/>
    <cellStyle name="20% - Énfasis1 30 5" xfId="4411" xr:uid="{00000000-0005-0000-0000-0000A4050000}"/>
    <cellStyle name="20% - Énfasis1 30 5 2" xfId="4412" xr:uid="{00000000-0005-0000-0000-0000A5050000}"/>
    <cellStyle name="20% - Énfasis1 30 5 3" xfId="4413" xr:uid="{00000000-0005-0000-0000-0000A6050000}"/>
    <cellStyle name="20% - Énfasis1 30 5 4" xfId="4414" xr:uid="{00000000-0005-0000-0000-0000A7050000}"/>
    <cellStyle name="20% - Énfasis1 30 5 5" xfId="4415" xr:uid="{00000000-0005-0000-0000-0000A8050000}"/>
    <cellStyle name="20% - Énfasis1 30 5 6" xfId="4416" xr:uid="{00000000-0005-0000-0000-0000A9050000}"/>
    <cellStyle name="20% - Énfasis1 30 6" xfId="4417" xr:uid="{00000000-0005-0000-0000-0000AA050000}"/>
    <cellStyle name="20% - Énfasis1 30 6 2" xfId="4418" xr:uid="{00000000-0005-0000-0000-0000AB050000}"/>
    <cellStyle name="20% - Énfasis1 30 6 3" xfId="4419" xr:uid="{00000000-0005-0000-0000-0000AC050000}"/>
    <cellStyle name="20% - Énfasis1 30 6 4" xfId="4420" xr:uid="{00000000-0005-0000-0000-0000AD050000}"/>
    <cellStyle name="20% - Énfasis1 30 6 5" xfId="4421" xr:uid="{00000000-0005-0000-0000-0000AE050000}"/>
    <cellStyle name="20% - Énfasis1 30 6 6" xfId="4422" xr:uid="{00000000-0005-0000-0000-0000AF050000}"/>
    <cellStyle name="20% - Énfasis1 30 7" xfId="4423" xr:uid="{00000000-0005-0000-0000-0000B0050000}"/>
    <cellStyle name="20% - Énfasis1 30 7 2" xfId="4424" xr:uid="{00000000-0005-0000-0000-0000B1050000}"/>
    <cellStyle name="20% - Énfasis1 30 7 3" xfId="4425" xr:uid="{00000000-0005-0000-0000-0000B2050000}"/>
    <cellStyle name="20% - Énfasis1 30 7 4" xfId="4426" xr:uid="{00000000-0005-0000-0000-0000B3050000}"/>
    <cellStyle name="20% - Énfasis1 30 7 5" xfId="4427" xr:uid="{00000000-0005-0000-0000-0000B4050000}"/>
    <cellStyle name="20% - Énfasis1 30 7 6" xfId="4428" xr:uid="{00000000-0005-0000-0000-0000B5050000}"/>
    <cellStyle name="20% - Énfasis1 30 8" xfId="4429" xr:uid="{00000000-0005-0000-0000-0000B6050000}"/>
    <cellStyle name="20% - Énfasis1 30 8 2" xfId="4430" xr:uid="{00000000-0005-0000-0000-0000B7050000}"/>
    <cellStyle name="20% - Énfasis1 30 8 3" xfId="4431" xr:uid="{00000000-0005-0000-0000-0000B8050000}"/>
    <cellStyle name="20% - Énfasis1 30 8 4" xfId="4432" xr:uid="{00000000-0005-0000-0000-0000B9050000}"/>
    <cellStyle name="20% - Énfasis1 30 8 5" xfId="4433" xr:uid="{00000000-0005-0000-0000-0000BA050000}"/>
    <cellStyle name="20% - Énfasis1 30 8 6" xfId="4434" xr:uid="{00000000-0005-0000-0000-0000BB050000}"/>
    <cellStyle name="20% - Énfasis1 30 9" xfId="4435" xr:uid="{00000000-0005-0000-0000-0000BC050000}"/>
    <cellStyle name="20% - Énfasis1 30 9 2" xfId="4436" xr:uid="{00000000-0005-0000-0000-0000BD050000}"/>
    <cellStyle name="20% - Énfasis1 30 9 3" xfId="4437" xr:uid="{00000000-0005-0000-0000-0000BE050000}"/>
    <cellStyle name="20% - Énfasis1 30 9 4" xfId="4438" xr:uid="{00000000-0005-0000-0000-0000BF050000}"/>
    <cellStyle name="20% - Énfasis1 30 9 5" xfId="4439" xr:uid="{00000000-0005-0000-0000-0000C0050000}"/>
    <cellStyle name="20% - Énfasis1 30 9 6" xfId="4440" xr:uid="{00000000-0005-0000-0000-0000C1050000}"/>
    <cellStyle name="20% - Énfasis1 31" xfId="277" xr:uid="{00000000-0005-0000-0000-0000C2050000}"/>
    <cellStyle name="20% - Énfasis1 31 10" xfId="4441" xr:uid="{00000000-0005-0000-0000-0000C3050000}"/>
    <cellStyle name="20% - Énfasis1 31 11" xfId="4442" xr:uid="{00000000-0005-0000-0000-0000C4050000}"/>
    <cellStyle name="20% - Énfasis1 31 12" xfId="4443" xr:uid="{00000000-0005-0000-0000-0000C5050000}"/>
    <cellStyle name="20% - Énfasis1 31 13" xfId="4444" xr:uid="{00000000-0005-0000-0000-0000C6050000}"/>
    <cellStyle name="20% - Énfasis1 31 14" xfId="4445" xr:uid="{00000000-0005-0000-0000-0000C7050000}"/>
    <cellStyle name="20% - Énfasis1 31 2" xfId="4446" xr:uid="{00000000-0005-0000-0000-0000C8050000}"/>
    <cellStyle name="20% - Énfasis1 31 2 2" xfId="4447" xr:uid="{00000000-0005-0000-0000-0000C9050000}"/>
    <cellStyle name="20% - Énfasis1 31 2 3" xfId="4448" xr:uid="{00000000-0005-0000-0000-0000CA050000}"/>
    <cellStyle name="20% - Énfasis1 31 2 4" xfId="4449" xr:uid="{00000000-0005-0000-0000-0000CB050000}"/>
    <cellStyle name="20% - Énfasis1 31 2 5" xfId="4450" xr:uid="{00000000-0005-0000-0000-0000CC050000}"/>
    <cellStyle name="20% - Énfasis1 31 2 6" xfId="4451" xr:uid="{00000000-0005-0000-0000-0000CD050000}"/>
    <cellStyle name="20% - Énfasis1 31 3" xfId="4452" xr:uid="{00000000-0005-0000-0000-0000CE050000}"/>
    <cellStyle name="20% - Énfasis1 31 3 2" xfId="4453" xr:uid="{00000000-0005-0000-0000-0000CF050000}"/>
    <cellStyle name="20% - Énfasis1 31 3 3" xfId="4454" xr:uid="{00000000-0005-0000-0000-0000D0050000}"/>
    <cellStyle name="20% - Énfasis1 31 3 4" xfId="4455" xr:uid="{00000000-0005-0000-0000-0000D1050000}"/>
    <cellStyle name="20% - Énfasis1 31 3 5" xfId="4456" xr:uid="{00000000-0005-0000-0000-0000D2050000}"/>
    <cellStyle name="20% - Énfasis1 31 3 6" xfId="4457" xr:uid="{00000000-0005-0000-0000-0000D3050000}"/>
    <cellStyle name="20% - Énfasis1 31 4" xfId="4458" xr:uid="{00000000-0005-0000-0000-0000D4050000}"/>
    <cellStyle name="20% - Énfasis1 31 4 2" xfId="4459" xr:uid="{00000000-0005-0000-0000-0000D5050000}"/>
    <cellStyle name="20% - Énfasis1 31 4 3" xfId="4460" xr:uid="{00000000-0005-0000-0000-0000D6050000}"/>
    <cellStyle name="20% - Énfasis1 31 4 4" xfId="4461" xr:uid="{00000000-0005-0000-0000-0000D7050000}"/>
    <cellStyle name="20% - Énfasis1 31 4 5" xfId="4462" xr:uid="{00000000-0005-0000-0000-0000D8050000}"/>
    <cellStyle name="20% - Énfasis1 31 4 6" xfId="4463" xr:uid="{00000000-0005-0000-0000-0000D9050000}"/>
    <cellStyle name="20% - Énfasis1 31 5" xfId="4464" xr:uid="{00000000-0005-0000-0000-0000DA050000}"/>
    <cellStyle name="20% - Énfasis1 31 5 2" xfId="4465" xr:uid="{00000000-0005-0000-0000-0000DB050000}"/>
    <cellStyle name="20% - Énfasis1 31 5 3" xfId="4466" xr:uid="{00000000-0005-0000-0000-0000DC050000}"/>
    <cellStyle name="20% - Énfasis1 31 5 4" xfId="4467" xr:uid="{00000000-0005-0000-0000-0000DD050000}"/>
    <cellStyle name="20% - Énfasis1 31 5 5" xfId="4468" xr:uid="{00000000-0005-0000-0000-0000DE050000}"/>
    <cellStyle name="20% - Énfasis1 31 5 6" xfId="4469" xr:uid="{00000000-0005-0000-0000-0000DF050000}"/>
    <cellStyle name="20% - Énfasis1 31 6" xfId="4470" xr:uid="{00000000-0005-0000-0000-0000E0050000}"/>
    <cellStyle name="20% - Énfasis1 31 6 2" xfId="4471" xr:uid="{00000000-0005-0000-0000-0000E1050000}"/>
    <cellStyle name="20% - Énfasis1 31 6 3" xfId="4472" xr:uid="{00000000-0005-0000-0000-0000E2050000}"/>
    <cellStyle name="20% - Énfasis1 31 6 4" xfId="4473" xr:uid="{00000000-0005-0000-0000-0000E3050000}"/>
    <cellStyle name="20% - Énfasis1 31 6 5" xfId="4474" xr:uid="{00000000-0005-0000-0000-0000E4050000}"/>
    <cellStyle name="20% - Énfasis1 31 6 6" xfId="4475" xr:uid="{00000000-0005-0000-0000-0000E5050000}"/>
    <cellStyle name="20% - Énfasis1 31 7" xfId="4476" xr:uid="{00000000-0005-0000-0000-0000E6050000}"/>
    <cellStyle name="20% - Énfasis1 31 7 2" xfId="4477" xr:uid="{00000000-0005-0000-0000-0000E7050000}"/>
    <cellStyle name="20% - Énfasis1 31 7 3" xfId="4478" xr:uid="{00000000-0005-0000-0000-0000E8050000}"/>
    <cellStyle name="20% - Énfasis1 31 7 4" xfId="4479" xr:uid="{00000000-0005-0000-0000-0000E9050000}"/>
    <cellStyle name="20% - Énfasis1 31 7 5" xfId="4480" xr:uid="{00000000-0005-0000-0000-0000EA050000}"/>
    <cellStyle name="20% - Énfasis1 31 7 6" xfId="4481" xr:uid="{00000000-0005-0000-0000-0000EB050000}"/>
    <cellStyle name="20% - Énfasis1 31 8" xfId="4482" xr:uid="{00000000-0005-0000-0000-0000EC050000}"/>
    <cellStyle name="20% - Énfasis1 31 8 2" xfId="4483" xr:uid="{00000000-0005-0000-0000-0000ED050000}"/>
    <cellStyle name="20% - Énfasis1 31 8 3" xfId="4484" xr:uid="{00000000-0005-0000-0000-0000EE050000}"/>
    <cellStyle name="20% - Énfasis1 31 8 4" xfId="4485" xr:uid="{00000000-0005-0000-0000-0000EF050000}"/>
    <cellStyle name="20% - Énfasis1 31 8 5" xfId="4486" xr:uid="{00000000-0005-0000-0000-0000F0050000}"/>
    <cellStyle name="20% - Énfasis1 31 8 6" xfId="4487" xr:uid="{00000000-0005-0000-0000-0000F1050000}"/>
    <cellStyle name="20% - Énfasis1 31 9" xfId="4488" xr:uid="{00000000-0005-0000-0000-0000F2050000}"/>
    <cellStyle name="20% - Énfasis1 31 9 2" xfId="4489" xr:uid="{00000000-0005-0000-0000-0000F3050000}"/>
    <cellStyle name="20% - Énfasis1 31 9 3" xfId="4490" xr:uid="{00000000-0005-0000-0000-0000F4050000}"/>
    <cellStyle name="20% - Énfasis1 31 9 4" xfId="4491" xr:uid="{00000000-0005-0000-0000-0000F5050000}"/>
    <cellStyle name="20% - Énfasis1 31 9 5" xfId="4492" xr:uid="{00000000-0005-0000-0000-0000F6050000}"/>
    <cellStyle name="20% - Énfasis1 31 9 6" xfId="4493" xr:uid="{00000000-0005-0000-0000-0000F7050000}"/>
    <cellStyle name="20% - Énfasis1 32" xfId="278" xr:uid="{00000000-0005-0000-0000-0000F8050000}"/>
    <cellStyle name="20% - Énfasis1 32 10" xfId="4494" xr:uid="{00000000-0005-0000-0000-0000F9050000}"/>
    <cellStyle name="20% - Énfasis1 32 11" xfId="4495" xr:uid="{00000000-0005-0000-0000-0000FA050000}"/>
    <cellStyle name="20% - Énfasis1 32 12" xfId="4496" xr:uid="{00000000-0005-0000-0000-0000FB050000}"/>
    <cellStyle name="20% - Énfasis1 32 13" xfId="4497" xr:uid="{00000000-0005-0000-0000-0000FC050000}"/>
    <cellStyle name="20% - Énfasis1 32 14" xfId="4498" xr:uid="{00000000-0005-0000-0000-0000FD050000}"/>
    <cellStyle name="20% - Énfasis1 32 2" xfId="4499" xr:uid="{00000000-0005-0000-0000-0000FE050000}"/>
    <cellStyle name="20% - Énfasis1 32 2 2" xfId="4500" xr:uid="{00000000-0005-0000-0000-0000FF050000}"/>
    <cellStyle name="20% - Énfasis1 32 2 3" xfId="4501" xr:uid="{00000000-0005-0000-0000-000000060000}"/>
    <cellStyle name="20% - Énfasis1 32 2 4" xfId="4502" xr:uid="{00000000-0005-0000-0000-000001060000}"/>
    <cellStyle name="20% - Énfasis1 32 2 5" xfId="4503" xr:uid="{00000000-0005-0000-0000-000002060000}"/>
    <cellStyle name="20% - Énfasis1 32 2 6" xfId="4504" xr:uid="{00000000-0005-0000-0000-000003060000}"/>
    <cellStyle name="20% - Énfasis1 32 3" xfId="4505" xr:uid="{00000000-0005-0000-0000-000004060000}"/>
    <cellStyle name="20% - Énfasis1 32 3 2" xfId="4506" xr:uid="{00000000-0005-0000-0000-000005060000}"/>
    <cellStyle name="20% - Énfasis1 32 3 3" xfId="4507" xr:uid="{00000000-0005-0000-0000-000006060000}"/>
    <cellStyle name="20% - Énfasis1 32 3 4" xfId="4508" xr:uid="{00000000-0005-0000-0000-000007060000}"/>
    <cellStyle name="20% - Énfasis1 32 3 5" xfId="4509" xr:uid="{00000000-0005-0000-0000-000008060000}"/>
    <cellStyle name="20% - Énfasis1 32 3 6" xfId="4510" xr:uid="{00000000-0005-0000-0000-000009060000}"/>
    <cellStyle name="20% - Énfasis1 32 4" xfId="4511" xr:uid="{00000000-0005-0000-0000-00000A060000}"/>
    <cellStyle name="20% - Énfasis1 32 4 2" xfId="4512" xr:uid="{00000000-0005-0000-0000-00000B060000}"/>
    <cellStyle name="20% - Énfasis1 32 4 3" xfId="4513" xr:uid="{00000000-0005-0000-0000-00000C060000}"/>
    <cellStyle name="20% - Énfasis1 32 4 4" xfId="4514" xr:uid="{00000000-0005-0000-0000-00000D060000}"/>
    <cellStyle name="20% - Énfasis1 32 4 5" xfId="4515" xr:uid="{00000000-0005-0000-0000-00000E060000}"/>
    <cellStyle name="20% - Énfasis1 32 4 6" xfId="4516" xr:uid="{00000000-0005-0000-0000-00000F060000}"/>
    <cellStyle name="20% - Énfasis1 32 5" xfId="4517" xr:uid="{00000000-0005-0000-0000-000010060000}"/>
    <cellStyle name="20% - Énfasis1 32 5 2" xfId="4518" xr:uid="{00000000-0005-0000-0000-000011060000}"/>
    <cellStyle name="20% - Énfasis1 32 5 3" xfId="4519" xr:uid="{00000000-0005-0000-0000-000012060000}"/>
    <cellStyle name="20% - Énfasis1 32 5 4" xfId="4520" xr:uid="{00000000-0005-0000-0000-000013060000}"/>
    <cellStyle name="20% - Énfasis1 32 5 5" xfId="4521" xr:uid="{00000000-0005-0000-0000-000014060000}"/>
    <cellStyle name="20% - Énfasis1 32 5 6" xfId="4522" xr:uid="{00000000-0005-0000-0000-000015060000}"/>
    <cellStyle name="20% - Énfasis1 32 6" xfId="4523" xr:uid="{00000000-0005-0000-0000-000016060000}"/>
    <cellStyle name="20% - Énfasis1 32 6 2" xfId="4524" xr:uid="{00000000-0005-0000-0000-000017060000}"/>
    <cellStyle name="20% - Énfasis1 32 6 3" xfId="4525" xr:uid="{00000000-0005-0000-0000-000018060000}"/>
    <cellStyle name="20% - Énfasis1 32 6 4" xfId="4526" xr:uid="{00000000-0005-0000-0000-000019060000}"/>
    <cellStyle name="20% - Énfasis1 32 6 5" xfId="4527" xr:uid="{00000000-0005-0000-0000-00001A060000}"/>
    <cellStyle name="20% - Énfasis1 32 6 6" xfId="4528" xr:uid="{00000000-0005-0000-0000-00001B060000}"/>
    <cellStyle name="20% - Énfasis1 32 7" xfId="4529" xr:uid="{00000000-0005-0000-0000-00001C060000}"/>
    <cellStyle name="20% - Énfasis1 32 7 2" xfId="4530" xr:uid="{00000000-0005-0000-0000-00001D060000}"/>
    <cellStyle name="20% - Énfasis1 32 7 3" xfId="4531" xr:uid="{00000000-0005-0000-0000-00001E060000}"/>
    <cellStyle name="20% - Énfasis1 32 7 4" xfId="4532" xr:uid="{00000000-0005-0000-0000-00001F060000}"/>
    <cellStyle name="20% - Énfasis1 32 7 5" xfId="4533" xr:uid="{00000000-0005-0000-0000-000020060000}"/>
    <cellStyle name="20% - Énfasis1 32 7 6" xfId="4534" xr:uid="{00000000-0005-0000-0000-000021060000}"/>
    <cellStyle name="20% - Énfasis1 32 8" xfId="4535" xr:uid="{00000000-0005-0000-0000-000022060000}"/>
    <cellStyle name="20% - Énfasis1 32 8 2" xfId="4536" xr:uid="{00000000-0005-0000-0000-000023060000}"/>
    <cellStyle name="20% - Énfasis1 32 8 3" xfId="4537" xr:uid="{00000000-0005-0000-0000-000024060000}"/>
    <cellStyle name="20% - Énfasis1 32 8 4" xfId="4538" xr:uid="{00000000-0005-0000-0000-000025060000}"/>
    <cellStyle name="20% - Énfasis1 32 8 5" xfId="4539" xr:uid="{00000000-0005-0000-0000-000026060000}"/>
    <cellStyle name="20% - Énfasis1 32 8 6" xfId="4540" xr:uid="{00000000-0005-0000-0000-000027060000}"/>
    <cellStyle name="20% - Énfasis1 32 9" xfId="4541" xr:uid="{00000000-0005-0000-0000-000028060000}"/>
    <cellStyle name="20% - Énfasis1 32 9 2" xfId="4542" xr:uid="{00000000-0005-0000-0000-000029060000}"/>
    <cellStyle name="20% - Énfasis1 32 9 3" xfId="4543" xr:uid="{00000000-0005-0000-0000-00002A060000}"/>
    <cellStyle name="20% - Énfasis1 32 9 4" xfId="4544" xr:uid="{00000000-0005-0000-0000-00002B060000}"/>
    <cellStyle name="20% - Énfasis1 32 9 5" xfId="4545" xr:uid="{00000000-0005-0000-0000-00002C060000}"/>
    <cellStyle name="20% - Énfasis1 32 9 6" xfId="4546" xr:uid="{00000000-0005-0000-0000-00002D060000}"/>
    <cellStyle name="20% - Énfasis1 33" xfId="279" xr:uid="{00000000-0005-0000-0000-00002E060000}"/>
    <cellStyle name="20% - Énfasis1 33 10" xfId="4547" xr:uid="{00000000-0005-0000-0000-00002F060000}"/>
    <cellStyle name="20% - Énfasis1 33 11" xfId="4548" xr:uid="{00000000-0005-0000-0000-000030060000}"/>
    <cellStyle name="20% - Énfasis1 33 12" xfId="4549" xr:uid="{00000000-0005-0000-0000-000031060000}"/>
    <cellStyle name="20% - Énfasis1 33 13" xfId="4550" xr:uid="{00000000-0005-0000-0000-000032060000}"/>
    <cellStyle name="20% - Énfasis1 33 14" xfId="4551" xr:uid="{00000000-0005-0000-0000-000033060000}"/>
    <cellStyle name="20% - Énfasis1 33 2" xfId="4552" xr:uid="{00000000-0005-0000-0000-000034060000}"/>
    <cellStyle name="20% - Énfasis1 33 2 2" xfId="4553" xr:uid="{00000000-0005-0000-0000-000035060000}"/>
    <cellStyle name="20% - Énfasis1 33 2 3" xfId="4554" xr:uid="{00000000-0005-0000-0000-000036060000}"/>
    <cellStyle name="20% - Énfasis1 33 2 4" xfId="4555" xr:uid="{00000000-0005-0000-0000-000037060000}"/>
    <cellStyle name="20% - Énfasis1 33 2 5" xfId="4556" xr:uid="{00000000-0005-0000-0000-000038060000}"/>
    <cellStyle name="20% - Énfasis1 33 2 6" xfId="4557" xr:uid="{00000000-0005-0000-0000-000039060000}"/>
    <cellStyle name="20% - Énfasis1 33 3" xfId="4558" xr:uid="{00000000-0005-0000-0000-00003A060000}"/>
    <cellStyle name="20% - Énfasis1 33 3 2" xfId="4559" xr:uid="{00000000-0005-0000-0000-00003B060000}"/>
    <cellStyle name="20% - Énfasis1 33 3 3" xfId="4560" xr:uid="{00000000-0005-0000-0000-00003C060000}"/>
    <cellStyle name="20% - Énfasis1 33 3 4" xfId="4561" xr:uid="{00000000-0005-0000-0000-00003D060000}"/>
    <cellStyle name="20% - Énfasis1 33 3 5" xfId="4562" xr:uid="{00000000-0005-0000-0000-00003E060000}"/>
    <cellStyle name="20% - Énfasis1 33 3 6" xfId="4563" xr:uid="{00000000-0005-0000-0000-00003F060000}"/>
    <cellStyle name="20% - Énfasis1 33 4" xfId="4564" xr:uid="{00000000-0005-0000-0000-000040060000}"/>
    <cellStyle name="20% - Énfasis1 33 4 2" xfId="4565" xr:uid="{00000000-0005-0000-0000-000041060000}"/>
    <cellStyle name="20% - Énfasis1 33 4 3" xfId="4566" xr:uid="{00000000-0005-0000-0000-000042060000}"/>
    <cellStyle name="20% - Énfasis1 33 4 4" xfId="4567" xr:uid="{00000000-0005-0000-0000-000043060000}"/>
    <cellStyle name="20% - Énfasis1 33 4 5" xfId="4568" xr:uid="{00000000-0005-0000-0000-000044060000}"/>
    <cellStyle name="20% - Énfasis1 33 4 6" xfId="4569" xr:uid="{00000000-0005-0000-0000-000045060000}"/>
    <cellStyle name="20% - Énfasis1 33 5" xfId="4570" xr:uid="{00000000-0005-0000-0000-000046060000}"/>
    <cellStyle name="20% - Énfasis1 33 5 2" xfId="4571" xr:uid="{00000000-0005-0000-0000-000047060000}"/>
    <cellStyle name="20% - Énfasis1 33 5 3" xfId="4572" xr:uid="{00000000-0005-0000-0000-000048060000}"/>
    <cellStyle name="20% - Énfasis1 33 5 4" xfId="4573" xr:uid="{00000000-0005-0000-0000-000049060000}"/>
    <cellStyle name="20% - Énfasis1 33 5 5" xfId="4574" xr:uid="{00000000-0005-0000-0000-00004A060000}"/>
    <cellStyle name="20% - Énfasis1 33 5 6" xfId="4575" xr:uid="{00000000-0005-0000-0000-00004B060000}"/>
    <cellStyle name="20% - Énfasis1 33 6" xfId="4576" xr:uid="{00000000-0005-0000-0000-00004C060000}"/>
    <cellStyle name="20% - Énfasis1 33 6 2" xfId="4577" xr:uid="{00000000-0005-0000-0000-00004D060000}"/>
    <cellStyle name="20% - Énfasis1 33 6 3" xfId="4578" xr:uid="{00000000-0005-0000-0000-00004E060000}"/>
    <cellStyle name="20% - Énfasis1 33 6 4" xfId="4579" xr:uid="{00000000-0005-0000-0000-00004F060000}"/>
    <cellStyle name="20% - Énfasis1 33 6 5" xfId="4580" xr:uid="{00000000-0005-0000-0000-000050060000}"/>
    <cellStyle name="20% - Énfasis1 33 6 6" xfId="4581" xr:uid="{00000000-0005-0000-0000-000051060000}"/>
    <cellStyle name="20% - Énfasis1 33 7" xfId="4582" xr:uid="{00000000-0005-0000-0000-000052060000}"/>
    <cellStyle name="20% - Énfasis1 33 7 2" xfId="4583" xr:uid="{00000000-0005-0000-0000-000053060000}"/>
    <cellStyle name="20% - Énfasis1 33 7 3" xfId="4584" xr:uid="{00000000-0005-0000-0000-000054060000}"/>
    <cellStyle name="20% - Énfasis1 33 7 4" xfId="4585" xr:uid="{00000000-0005-0000-0000-000055060000}"/>
    <cellStyle name="20% - Énfasis1 33 7 5" xfId="4586" xr:uid="{00000000-0005-0000-0000-000056060000}"/>
    <cellStyle name="20% - Énfasis1 33 7 6" xfId="4587" xr:uid="{00000000-0005-0000-0000-000057060000}"/>
    <cellStyle name="20% - Énfasis1 33 8" xfId="4588" xr:uid="{00000000-0005-0000-0000-000058060000}"/>
    <cellStyle name="20% - Énfasis1 33 8 2" xfId="4589" xr:uid="{00000000-0005-0000-0000-000059060000}"/>
    <cellStyle name="20% - Énfasis1 33 8 3" xfId="4590" xr:uid="{00000000-0005-0000-0000-00005A060000}"/>
    <cellStyle name="20% - Énfasis1 33 8 4" xfId="4591" xr:uid="{00000000-0005-0000-0000-00005B060000}"/>
    <cellStyle name="20% - Énfasis1 33 8 5" xfId="4592" xr:uid="{00000000-0005-0000-0000-00005C060000}"/>
    <cellStyle name="20% - Énfasis1 33 8 6" xfId="4593" xr:uid="{00000000-0005-0000-0000-00005D060000}"/>
    <cellStyle name="20% - Énfasis1 33 9" xfId="4594" xr:uid="{00000000-0005-0000-0000-00005E060000}"/>
    <cellStyle name="20% - Énfasis1 33 9 2" xfId="4595" xr:uid="{00000000-0005-0000-0000-00005F060000}"/>
    <cellStyle name="20% - Énfasis1 33 9 3" xfId="4596" xr:uid="{00000000-0005-0000-0000-000060060000}"/>
    <cellStyle name="20% - Énfasis1 33 9 4" xfId="4597" xr:uid="{00000000-0005-0000-0000-000061060000}"/>
    <cellStyle name="20% - Énfasis1 33 9 5" xfId="4598" xr:uid="{00000000-0005-0000-0000-000062060000}"/>
    <cellStyle name="20% - Énfasis1 33 9 6" xfId="4599" xr:uid="{00000000-0005-0000-0000-000063060000}"/>
    <cellStyle name="20% - Énfasis1 34" xfId="280" xr:uid="{00000000-0005-0000-0000-000064060000}"/>
    <cellStyle name="20% - Énfasis1 34 2" xfId="4600" xr:uid="{00000000-0005-0000-0000-000065060000}"/>
    <cellStyle name="20% - Énfasis1 34 2 2" xfId="4601" xr:uid="{00000000-0005-0000-0000-000066060000}"/>
    <cellStyle name="20% - Énfasis1 34 2 3" xfId="4602" xr:uid="{00000000-0005-0000-0000-000067060000}"/>
    <cellStyle name="20% - Énfasis1 34 2 4" xfId="4603" xr:uid="{00000000-0005-0000-0000-000068060000}"/>
    <cellStyle name="20% - Énfasis1 34 2 5" xfId="4604" xr:uid="{00000000-0005-0000-0000-000069060000}"/>
    <cellStyle name="20% - Énfasis1 34 2 6" xfId="4605" xr:uid="{00000000-0005-0000-0000-00006A060000}"/>
    <cellStyle name="20% - Énfasis1 34 3" xfId="4606" xr:uid="{00000000-0005-0000-0000-00006B060000}"/>
    <cellStyle name="20% - Énfasis1 34 4" xfId="4607" xr:uid="{00000000-0005-0000-0000-00006C060000}"/>
    <cellStyle name="20% - Énfasis1 34 5" xfId="4608" xr:uid="{00000000-0005-0000-0000-00006D060000}"/>
    <cellStyle name="20% - Énfasis1 34 6" xfId="4609" xr:uid="{00000000-0005-0000-0000-00006E060000}"/>
    <cellStyle name="20% - Énfasis1 34 7" xfId="4610" xr:uid="{00000000-0005-0000-0000-00006F060000}"/>
    <cellStyle name="20% - Énfasis1 35" xfId="281" xr:uid="{00000000-0005-0000-0000-000070060000}"/>
    <cellStyle name="20% - Énfasis1 35 2" xfId="4611" xr:uid="{00000000-0005-0000-0000-000071060000}"/>
    <cellStyle name="20% - Énfasis1 35 2 2" xfId="4612" xr:uid="{00000000-0005-0000-0000-000072060000}"/>
    <cellStyle name="20% - Énfasis1 35 2 3" xfId="4613" xr:uid="{00000000-0005-0000-0000-000073060000}"/>
    <cellStyle name="20% - Énfasis1 35 2 4" xfId="4614" xr:uid="{00000000-0005-0000-0000-000074060000}"/>
    <cellStyle name="20% - Énfasis1 35 2 5" xfId="4615" xr:uid="{00000000-0005-0000-0000-000075060000}"/>
    <cellStyle name="20% - Énfasis1 35 2 6" xfId="4616" xr:uid="{00000000-0005-0000-0000-000076060000}"/>
    <cellStyle name="20% - Énfasis1 35 3" xfId="4617" xr:uid="{00000000-0005-0000-0000-000077060000}"/>
    <cellStyle name="20% - Énfasis1 35 4" xfId="4618" xr:uid="{00000000-0005-0000-0000-000078060000}"/>
    <cellStyle name="20% - Énfasis1 35 5" xfId="4619" xr:uid="{00000000-0005-0000-0000-000079060000}"/>
    <cellStyle name="20% - Énfasis1 35 6" xfId="4620" xr:uid="{00000000-0005-0000-0000-00007A060000}"/>
    <cellStyle name="20% - Énfasis1 35 7" xfId="4621" xr:uid="{00000000-0005-0000-0000-00007B060000}"/>
    <cellStyle name="20% - Énfasis1 35 8" xfId="40365" xr:uid="{00000000-0005-0000-0000-00007C060000}"/>
    <cellStyle name="20% - Énfasis1 36" xfId="282" xr:uid="{00000000-0005-0000-0000-00007D060000}"/>
    <cellStyle name="20% - Énfasis1 36 2" xfId="4622" xr:uid="{00000000-0005-0000-0000-00007E060000}"/>
    <cellStyle name="20% - Énfasis1 36 2 2" xfId="4623" xr:uid="{00000000-0005-0000-0000-00007F060000}"/>
    <cellStyle name="20% - Énfasis1 36 2 3" xfId="4624" xr:uid="{00000000-0005-0000-0000-000080060000}"/>
    <cellStyle name="20% - Énfasis1 36 2 4" xfId="4625" xr:uid="{00000000-0005-0000-0000-000081060000}"/>
    <cellStyle name="20% - Énfasis1 36 2 5" xfId="4626" xr:uid="{00000000-0005-0000-0000-000082060000}"/>
    <cellStyle name="20% - Énfasis1 36 2 6" xfId="4627" xr:uid="{00000000-0005-0000-0000-000083060000}"/>
    <cellStyle name="20% - Énfasis1 36 3" xfId="4628" xr:uid="{00000000-0005-0000-0000-000084060000}"/>
    <cellStyle name="20% - Énfasis1 36 4" xfId="4629" xr:uid="{00000000-0005-0000-0000-000085060000}"/>
    <cellStyle name="20% - Énfasis1 36 5" xfId="4630" xr:uid="{00000000-0005-0000-0000-000086060000}"/>
    <cellStyle name="20% - Énfasis1 36 6" xfId="4631" xr:uid="{00000000-0005-0000-0000-000087060000}"/>
    <cellStyle name="20% - Énfasis1 36 7" xfId="4632" xr:uid="{00000000-0005-0000-0000-000088060000}"/>
    <cellStyle name="20% - Énfasis1 36 8" xfId="40366" xr:uid="{00000000-0005-0000-0000-000089060000}"/>
    <cellStyle name="20% - Énfasis1 37" xfId="283" xr:uid="{00000000-0005-0000-0000-00008A060000}"/>
    <cellStyle name="20% - Énfasis1 37 2" xfId="4633" xr:uid="{00000000-0005-0000-0000-00008B060000}"/>
    <cellStyle name="20% - Énfasis1 37 2 2" xfId="4634" xr:uid="{00000000-0005-0000-0000-00008C060000}"/>
    <cellStyle name="20% - Énfasis1 37 2 3" xfId="4635" xr:uid="{00000000-0005-0000-0000-00008D060000}"/>
    <cellStyle name="20% - Énfasis1 37 2 4" xfId="4636" xr:uid="{00000000-0005-0000-0000-00008E060000}"/>
    <cellStyle name="20% - Énfasis1 37 2 5" xfId="4637" xr:uid="{00000000-0005-0000-0000-00008F060000}"/>
    <cellStyle name="20% - Énfasis1 37 2 6" xfId="4638" xr:uid="{00000000-0005-0000-0000-000090060000}"/>
    <cellStyle name="20% - Énfasis1 37 3" xfId="4639" xr:uid="{00000000-0005-0000-0000-000091060000}"/>
    <cellStyle name="20% - Énfasis1 37 4" xfId="4640" xr:uid="{00000000-0005-0000-0000-000092060000}"/>
    <cellStyle name="20% - Énfasis1 37 5" xfId="4641" xr:uid="{00000000-0005-0000-0000-000093060000}"/>
    <cellStyle name="20% - Énfasis1 37 6" xfId="4642" xr:uid="{00000000-0005-0000-0000-000094060000}"/>
    <cellStyle name="20% - Énfasis1 37 7" xfId="4643" xr:uid="{00000000-0005-0000-0000-000095060000}"/>
    <cellStyle name="20% - Énfasis1 37 8" xfId="40367" xr:uid="{00000000-0005-0000-0000-000096060000}"/>
    <cellStyle name="20% - Énfasis1 38" xfId="284" xr:uid="{00000000-0005-0000-0000-000097060000}"/>
    <cellStyle name="20% - Énfasis1 38 2" xfId="4644" xr:uid="{00000000-0005-0000-0000-000098060000}"/>
    <cellStyle name="20% - Énfasis1 38 2 2" xfId="4645" xr:uid="{00000000-0005-0000-0000-000099060000}"/>
    <cellStyle name="20% - Énfasis1 38 2 3" xfId="4646" xr:uid="{00000000-0005-0000-0000-00009A060000}"/>
    <cellStyle name="20% - Énfasis1 38 2 4" xfId="4647" xr:uid="{00000000-0005-0000-0000-00009B060000}"/>
    <cellStyle name="20% - Énfasis1 38 2 5" xfId="4648" xr:uid="{00000000-0005-0000-0000-00009C060000}"/>
    <cellStyle name="20% - Énfasis1 38 2 6" xfId="4649" xr:uid="{00000000-0005-0000-0000-00009D060000}"/>
    <cellStyle name="20% - Énfasis1 38 3" xfId="4650" xr:uid="{00000000-0005-0000-0000-00009E060000}"/>
    <cellStyle name="20% - Énfasis1 38 4" xfId="4651" xr:uid="{00000000-0005-0000-0000-00009F060000}"/>
    <cellStyle name="20% - Énfasis1 38 5" xfId="4652" xr:uid="{00000000-0005-0000-0000-0000A0060000}"/>
    <cellStyle name="20% - Énfasis1 38 6" xfId="4653" xr:uid="{00000000-0005-0000-0000-0000A1060000}"/>
    <cellStyle name="20% - Énfasis1 38 7" xfId="4654" xr:uid="{00000000-0005-0000-0000-0000A2060000}"/>
    <cellStyle name="20% - Énfasis1 38 8" xfId="40368" xr:uid="{00000000-0005-0000-0000-0000A3060000}"/>
    <cellStyle name="20% - Énfasis1 39" xfId="285" xr:uid="{00000000-0005-0000-0000-0000A4060000}"/>
    <cellStyle name="20% - Énfasis1 39 2" xfId="4655" xr:uid="{00000000-0005-0000-0000-0000A5060000}"/>
    <cellStyle name="20% - Énfasis1 39 2 2" xfId="4656" xr:uid="{00000000-0005-0000-0000-0000A6060000}"/>
    <cellStyle name="20% - Énfasis1 39 2 3" xfId="4657" xr:uid="{00000000-0005-0000-0000-0000A7060000}"/>
    <cellStyle name="20% - Énfasis1 39 2 4" xfId="4658" xr:uid="{00000000-0005-0000-0000-0000A8060000}"/>
    <cellStyle name="20% - Énfasis1 39 2 5" xfId="4659" xr:uid="{00000000-0005-0000-0000-0000A9060000}"/>
    <cellStyle name="20% - Énfasis1 39 2 6" xfId="4660" xr:uid="{00000000-0005-0000-0000-0000AA060000}"/>
    <cellStyle name="20% - Énfasis1 39 3" xfId="4661" xr:uid="{00000000-0005-0000-0000-0000AB060000}"/>
    <cellStyle name="20% - Énfasis1 39 4" xfId="4662" xr:uid="{00000000-0005-0000-0000-0000AC060000}"/>
    <cellStyle name="20% - Énfasis1 39 5" xfId="4663" xr:uid="{00000000-0005-0000-0000-0000AD060000}"/>
    <cellStyle name="20% - Énfasis1 39 6" xfId="4664" xr:uid="{00000000-0005-0000-0000-0000AE060000}"/>
    <cellStyle name="20% - Énfasis1 39 7" xfId="4665" xr:uid="{00000000-0005-0000-0000-0000AF060000}"/>
    <cellStyle name="20% - Énfasis1 39 8" xfId="40369" xr:uid="{00000000-0005-0000-0000-0000B0060000}"/>
    <cellStyle name="20% - Énfasis1 4" xfId="286" xr:uid="{00000000-0005-0000-0000-0000B1060000}"/>
    <cellStyle name="20% - Énfasis1 4 10" xfId="4666" xr:uid="{00000000-0005-0000-0000-0000B2060000}"/>
    <cellStyle name="20% - Énfasis1 4 11" xfId="4667" xr:uid="{00000000-0005-0000-0000-0000B3060000}"/>
    <cellStyle name="20% - Énfasis1 4 12" xfId="4668" xr:uid="{00000000-0005-0000-0000-0000B4060000}"/>
    <cellStyle name="20% - Énfasis1 4 13" xfId="4669" xr:uid="{00000000-0005-0000-0000-0000B5060000}"/>
    <cellStyle name="20% - Énfasis1 4 14" xfId="4670" xr:uid="{00000000-0005-0000-0000-0000B6060000}"/>
    <cellStyle name="20% - Énfasis1 4 15" xfId="40370" xr:uid="{00000000-0005-0000-0000-0000B7060000}"/>
    <cellStyle name="20% - Énfasis1 4 2" xfId="287" xr:uid="{00000000-0005-0000-0000-0000B8060000}"/>
    <cellStyle name="20% - Énfasis1 4 2 2" xfId="4671" xr:uid="{00000000-0005-0000-0000-0000B9060000}"/>
    <cellStyle name="20% - Énfasis1 4 2 3" xfId="4672" xr:uid="{00000000-0005-0000-0000-0000BA060000}"/>
    <cellStyle name="20% - Énfasis1 4 2 4" xfId="4673" xr:uid="{00000000-0005-0000-0000-0000BB060000}"/>
    <cellStyle name="20% - Énfasis1 4 2 5" xfId="4674" xr:uid="{00000000-0005-0000-0000-0000BC060000}"/>
    <cellStyle name="20% - Énfasis1 4 2 6" xfId="4675" xr:uid="{00000000-0005-0000-0000-0000BD060000}"/>
    <cellStyle name="20% - Énfasis1 4 3" xfId="288" xr:uid="{00000000-0005-0000-0000-0000BE060000}"/>
    <cellStyle name="20% - Énfasis1 4 3 2" xfId="4676" xr:uid="{00000000-0005-0000-0000-0000BF060000}"/>
    <cellStyle name="20% - Énfasis1 4 3 3" xfId="4677" xr:uid="{00000000-0005-0000-0000-0000C0060000}"/>
    <cellStyle name="20% - Énfasis1 4 3 4" xfId="4678" xr:uid="{00000000-0005-0000-0000-0000C1060000}"/>
    <cellStyle name="20% - Énfasis1 4 3 5" xfId="4679" xr:uid="{00000000-0005-0000-0000-0000C2060000}"/>
    <cellStyle name="20% - Énfasis1 4 3 6" xfId="4680" xr:uid="{00000000-0005-0000-0000-0000C3060000}"/>
    <cellStyle name="20% - Énfasis1 4 4" xfId="4681" xr:uid="{00000000-0005-0000-0000-0000C4060000}"/>
    <cellStyle name="20% - Énfasis1 4 4 2" xfId="4682" xr:uid="{00000000-0005-0000-0000-0000C5060000}"/>
    <cellStyle name="20% - Énfasis1 4 4 3" xfId="4683" xr:uid="{00000000-0005-0000-0000-0000C6060000}"/>
    <cellStyle name="20% - Énfasis1 4 4 4" xfId="4684" xr:uid="{00000000-0005-0000-0000-0000C7060000}"/>
    <cellStyle name="20% - Énfasis1 4 4 5" xfId="4685" xr:uid="{00000000-0005-0000-0000-0000C8060000}"/>
    <cellStyle name="20% - Énfasis1 4 4 6" xfId="4686" xr:uid="{00000000-0005-0000-0000-0000C9060000}"/>
    <cellStyle name="20% - Énfasis1 4 5" xfId="4687" xr:uid="{00000000-0005-0000-0000-0000CA060000}"/>
    <cellStyle name="20% - Énfasis1 4 5 2" xfId="4688" xr:uid="{00000000-0005-0000-0000-0000CB060000}"/>
    <cellStyle name="20% - Énfasis1 4 5 3" xfId="4689" xr:uid="{00000000-0005-0000-0000-0000CC060000}"/>
    <cellStyle name="20% - Énfasis1 4 5 4" xfId="4690" xr:uid="{00000000-0005-0000-0000-0000CD060000}"/>
    <cellStyle name="20% - Énfasis1 4 5 5" xfId="4691" xr:uid="{00000000-0005-0000-0000-0000CE060000}"/>
    <cellStyle name="20% - Énfasis1 4 5 6" xfId="4692" xr:uid="{00000000-0005-0000-0000-0000CF060000}"/>
    <cellStyle name="20% - Énfasis1 4 6" xfId="4693" xr:uid="{00000000-0005-0000-0000-0000D0060000}"/>
    <cellStyle name="20% - Énfasis1 4 6 2" xfId="4694" xr:uid="{00000000-0005-0000-0000-0000D1060000}"/>
    <cellStyle name="20% - Énfasis1 4 6 3" xfId="4695" xr:uid="{00000000-0005-0000-0000-0000D2060000}"/>
    <cellStyle name="20% - Énfasis1 4 6 4" xfId="4696" xr:uid="{00000000-0005-0000-0000-0000D3060000}"/>
    <cellStyle name="20% - Énfasis1 4 6 5" xfId="4697" xr:uid="{00000000-0005-0000-0000-0000D4060000}"/>
    <cellStyle name="20% - Énfasis1 4 6 6" xfId="4698" xr:uid="{00000000-0005-0000-0000-0000D5060000}"/>
    <cellStyle name="20% - Énfasis1 4 7" xfId="4699" xr:uid="{00000000-0005-0000-0000-0000D6060000}"/>
    <cellStyle name="20% - Énfasis1 4 7 2" xfId="4700" xr:uid="{00000000-0005-0000-0000-0000D7060000}"/>
    <cellStyle name="20% - Énfasis1 4 7 3" xfId="4701" xr:uid="{00000000-0005-0000-0000-0000D8060000}"/>
    <cellStyle name="20% - Énfasis1 4 7 4" xfId="4702" xr:uid="{00000000-0005-0000-0000-0000D9060000}"/>
    <cellStyle name="20% - Énfasis1 4 7 5" xfId="4703" xr:uid="{00000000-0005-0000-0000-0000DA060000}"/>
    <cellStyle name="20% - Énfasis1 4 7 6" xfId="4704" xr:uid="{00000000-0005-0000-0000-0000DB060000}"/>
    <cellStyle name="20% - Énfasis1 4 8" xfId="4705" xr:uid="{00000000-0005-0000-0000-0000DC060000}"/>
    <cellStyle name="20% - Énfasis1 4 8 2" xfId="4706" xr:uid="{00000000-0005-0000-0000-0000DD060000}"/>
    <cellStyle name="20% - Énfasis1 4 8 3" xfId="4707" xr:uid="{00000000-0005-0000-0000-0000DE060000}"/>
    <cellStyle name="20% - Énfasis1 4 8 4" xfId="4708" xr:uid="{00000000-0005-0000-0000-0000DF060000}"/>
    <cellStyle name="20% - Énfasis1 4 8 5" xfId="4709" xr:uid="{00000000-0005-0000-0000-0000E0060000}"/>
    <cellStyle name="20% - Énfasis1 4 8 6" xfId="4710" xr:uid="{00000000-0005-0000-0000-0000E1060000}"/>
    <cellStyle name="20% - Énfasis1 4 9" xfId="4711" xr:uid="{00000000-0005-0000-0000-0000E2060000}"/>
    <cellStyle name="20% - Énfasis1 4 9 2" xfId="4712" xr:uid="{00000000-0005-0000-0000-0000E3060000}"/>
    <cellStyle name="20% - Énfasis1 4 9 3" xfId="4713" xr:uid="{00000000-0005-0000-0000-0000E4060000}"/>
    <cellStyle name="20% - Énfasis1 4 9 4" xfId="4714" xr:uid="{00000000-0005-0000-0000-0000E5060000}"/>
    <cellStyle name="20% - Énfasis1 4 9 5" xfId="4715" xr:uid="{00000000-0005-0000-0000-0000E6060000}"/>
    <cellStyle name="20% - Énfasis1 4 9 6" xfId="4716" xr:uid="{00000000-0005-0000-0000-0000E7060000}"/>
    <cellStyle name="20% - Énfasis1 40" xfId="289" xr:uid="{00000000-0005-0000-0000-0000E8060000}"/>
    <cellStyle name="20% - Énfasis1 40 2" xfId="4717" xr:uid="{00000000-0005-0000-0000-0000E9060000}"/>
    <cellStyle name="20% - Énfasis1 40 2 2" xfId="4718" xr:uid="{00000000-0005-0000-0000-0000EA060000}"/>
    <cellStyle name="20% - Énfasis1 40 2 3" xfId="4719" xr:uid="{00000000-0005-0000-0000-0000EB060000}"/>
    <cellStyle name="20% - Énfasis1 40 2 4" xfId="4720" xr:uid="{00000000-0005-0000-0000-0000EC060000}"/>
    <cellStyle name="20% - Énfasis1 40 2 5" xfId="4721" xr:uid="{00000000-0005-0000-0000-0000ED060000}"/>
    <cellStyle name="20% - Énfasis1 40 2 6" xfId="4722" xr:uid="{00000000-0005-0000-0000-0000EE060000}"/>
    <cellStyle name="20% - Énfasis1 40 3" xfId="4723" xr:uid="{00000000-0005-0000-0000-0000EF060000}"/>
    <cellStyle name="20% - Énfasis1 40 4" xfId="4724" xr:uid="{00000000-0005-0000-0000-0000F0060000}"/>
    <cellStyle name="20% - Énfasis1 40 5" xfId="4725" xr:uid="{00000000-0005-0000-0000-0000F1060000}"/>
    <cellStyle name="20% - Énfasis1 40 6" xfId="4726" xr:uid="{00000000-0005-0000-0000-0000F2060000}"/>
    <cellStyle name="20% - Énfasis1 40 7" xfId="4727" xr:uid="{00000000-0005-0000-0000-0000F3060000}"/>
    <cellStyle name="20% - Énfasis1 40 8" xfId="40371" xr:uid="{00000000-0005-0000-0000-0000F4060000}"/>
    <cellStyle name="20% - Énfasis1 41" xfId="290" xr:uid="{00000000-0005-0000-0000-0000F5060000}"/>
    <cellStyle name="20% - Énfasis1 41 2" xfId="4728" xr:uid="{00000000-0005-0000-0000-0000F6060000}"/>
    <cellStyle name="20% - Énfasis1 41 2 2" xfId="4729" xr:uid="{00000000-0005-0000-0000-0000F7060000}"/>
    <cellStyle name="20% - Énfasis1 41 2 3" xfId="4730" xr:uid="{00000000-0005-0000-0000-0000F8060000}"/>
    <cellStyle name="20% - Énfasis1 41 2 4" xfId="4731" xr:uid="{00000000-0005-0000-0000-0000F9060000}"/>
    <cellStyle name="20% - Énfasis1 41 2 5" xfId="4732" xr:uid="{00000000-0005-0000-0000-0000FA060000}"/>
    <cellStyle name="20% - Énfasis1 41 2 6" xfId="4733" xr:uid="{00000000-0005-0000-0000-0000FB060000}"/>
    <cellStyle name="20% - Énfasis1 41 3" xfId="4734" xr:uid="{00000000-0005-0000-0000-0000FC060000}"/>
    <cellStyle name="20% - Énfasis1 41 4" xfId="4735" xr:uid="{00000000-0005-0000-0000-0000FD060000}"/>
    <cellStyle name="20% - Énfasis1 41 5" xfId="4736" xr:uid="{00000000-0005-0000-0000-0000FE060000}"/>
    <cellStyle name="20% - Énfasis1 41 6" xfId="4737" xr:uid="{00000000-0005-0000-0000-0000FF060000}"/>
    <cellStyle name="20% - Énfasis1 41 7" xfId="4738" xr:uid="{00000000-0005-0000-0000-000000070000}"/>
    <cellStyle name="20% - Énfasis1 41 8" xfId="40372" xr:uid="{00000000-0005-0000-0000-000001070000}"/>
    <cellStyle name="20% - Énfasis1 42" xfId="4739" xr:uid="{00000000-0005-0000-0000-000002070000}"/>
    <cellStyle name="20% - Énfasis1 42 2" xfId="4740" xr:uid="{00000000-0005-0000-0000-000003070000}"/>
    <cellStyle name="20% - Énfasis1 42 2 2" xfId="4741" xr:uid="{00000000-0005-0000-0000-000004070000}"/>
    <cellStyle name="20% - Énfasis1 42 2 3" xfId="4742" xr:uid="{00000000-0005-0000-0000-000005070000}"/>
    <cellStyle name="20% - Énfasis1 42 2 4" xfId="4743" xr:uid="{00000000-0005-0000-0000-000006070000}"/>
    <cellStyle name="20% - Énfasis1 42 2 5" xfId="4744" xr:uid="{00000000-0005-0000-0000-000007070000}"/>
    <cellStyle name="20% - Énfasis1 42 2 6" xfId="4745" xr:uid="{00000000-0005-0000-0000-000008070000}"/>
    <cellStyle name="20% - Énfasis1 42 3" xfId="4746" xr:uid="{00000000-0005-0000-0000-000009070000}"/>
    <cellStyle name="20% - Énfasis1 42 4" xfId="4747" xr:uid="{00000000-0005-0000-0000-00000A070000}"/>
    <cellStyle name="20% - Énfasis1 42 5" xfId="4748" xr:uid="{00000000-0005-0000-0000-00000B070000}"/>
    <cellStyle name="20% - Énfasis1 42 6" xfId="4749" xr:uid="{00000000-0005-0000-0000-00000C070000}"/>
    <cellStyle name="20% - Énfasis1 42 7" xfId="4750" xr:uid="{00000000-0005-0000-0000-00000D070000}"/>
    <cellStyle name="20% - Énfasis1 43" xfId="4751" xr:uid="{00000000-0005-0000-0000-00000E070000}"/>
    <cellStyle name="20% - Énfasis1 43 2" xfId="4752" xr:uid="{00000000-0005-0000-0000-00000F070000}"/>
    <cellStyle name="20% - Énfasis1 43 2 2" xfId="4753" xr:uid="{00000000-0005-0000-0000-000010070000}"/>
    <cellStyle name="20% - Énfasis1 43 2 3" xfId="4754" xr:uid="{00000000-0005-0000-0000-000011070000}"/>
    <cellStyle name="20% - Énfasis1 43 2 4" xfId="4755" xr:uid="{00000000-0005-0000-0000-000012070000}"/>
    <cellStyle name="20% - Énfasis1 43 2 5" xfId="4756" xr:uid="{00000000-0005-0000-0000-000013070000}"/>
    <cellStyle name="20% - Énfasis1 43 2 6" xfId="4757" xr:uid="{00000000-0005-0000-0000-000014070000}"/>
    <cellStyle name="20% - Énfasis1 43 3" xfId="4758" xr:uid="{00000000-0005-0000-0000-000015070000}"/>
    <cellStyle name="20% - Énfasis1 43 4" xfId="4759" xr:uid="{00000000-0005-0000-0000-000016070000}"/>
    <cellStyle name="20% - Énfasis1 43 5" xfId="4760" xr:uid="{00000000-0005-0000-0000-000017070000}"/>
    <cellStyle name="20% - Énfasis1 43 6" xfId="4761" xr:uid="{00000000-0005-0000-0000-000018070000}"/>
    <cellStyle name="20% - Énfasis1 43 7" xfId="4762" xr:uid="{00000000-0005-0000-0000-000019070000}"/>
    <cellStyle name="20% - Énfasis1 44" xfId="4763" xr:uid="{00000000-0005-0000-0000-00001A070000}"/>
    <cellStyle name="20% - Énfasis1 44 2" xfId="4764" xr:uid="{00000000-0005-0000-0000-00001B070000}"/>
    <cellStyle name="20% - Énfasis1 44 2 2" xfId="4765" xr:uid="{00000000-0005-0000-0000-00001C070000}"/>
    <cellStyle name="20% - Énfasis1 44 2 3" xfId="4766" xr:uid="{00000000-0005-0000-0000-00001D070000}"/>
    <cellStyle name="20% - Énfasis1 44 2 4" xfId="4767" xr:uid="{00000000-0005-0000-0000-00001E070000}"/>
    <cellStyle name="20% - Énfasis1 44 2 5" xfId="4768" xr:uid="{00000000-0005-0000-0000-00001F070000}"/>
    <cellStyle name="20% - Énfasis1 44 2 6" xfId="4769" xr:uid="{00000000-0005-0000-0000-000020070000}"/>
    <cellStyle name="20% - Énfasis1 44 3" xfId="4770" xr:uid="{00000000-0005-0000-0000-000021070000}"/>
    <cellStyle name="20% - Énfasis1 44 4" xfId="4771" xr:uid="{00000000-0005-0000-0000-000022070000}"/>
    <cellStyle name="20% - Énfasis1 44 5" xfId="4772" xr:uid="{00000000-0005-0000-0000-000023070000}"/>
    <cellStyle name="20% - Énfasis1 44 6" xfId="4773" xr:uid="{00000000-0005-0000-0000-000024070000}"/>
    <cellStyle name="20% - Énfasis1 44 7" xfId="4774" xr:uid="{00000000-0005-0000-0000-000025070000}"/>
    <cellStyle name="20% - Énfasis1 45" xfId="4775" xr:uid="{00000000-0005-0000-0000-000026070000}"/>
    <cellStyle name="20% - Énfasis1 45 2" xfId="4776" xr:uid="{00000000-0005-0000-0000-000027070000}"/>
    <cellStyle name="20% - Énfasis1 45 2 2" xfId="4777" xr:uid="{00000000-0005-0000-0000-000028070000}"/>
    <cellStyle name="20% - Énfasis1 45 2 3" xfId="4778" xr:uid="{00000000-0005-0000-0000-000029070000}"/>
    <cellStyle name="20% - Énfasis1 45 2 4" xfId="4779" xr:uid="{00000000-0005-0000-0000-00002A070000}"/>
    <cellStyle name="20% - Énfasis1 45 2 5" xfId="4780" xr:uid="{00000000-0005-0000-0000-00002B070000}"/>
    <cellStyle name="20% - Énfasis1 45 2 6" xfId="4781" xr:uid="{00000000-0005-0000-0000-00002C070000}"/>
    <cellStyle name="20% - Énfasis1 45 3" xfId="4782" xr:uid="{00000000-0005-0000-0000-00002D070000}"/>
    <cellStyle name="20% - Énfasis1 45 4" xfId="4783" xr:uid="{00000000-0005-0000-0000-00002E070000}"/>
    <cellStyle name="20% - Énfasis1 45 5" xfId="4784" xr:uid="{00000000-0005-0000-0000-00002F070000}"/>
    <cellStyle name="20% - Énfasis1 45 6" xfId="4785" xr:uid="{00000000-0005-0000-0000-000030070000}"/>
    <cellStyle name="20% - Énfasis1 45 7" xfId="4786" xr:uid="{00000000-0005-0000-0000-000031070000}"/>
    <cellStyle name="20% - Énfasis1 46" xfId="4787" xr:uid="{00000000-0005-0000-0000-000032070000}"/>
    <cellStyle name="20% - Énfasis1 46 2" xfId="4788" xr:uid="{00000000-0005-0000-0000-000033070000}"/>
    <cellStyle name="20% - Énfasis1 46 2 2" xfId="4789" xr:uid="{00000000-0005-0000-0000-000034070000}"/>
    <cellStyle name="20% - Énfasis1 46 2 3" xfId="4790" xr:uid="{00000000-0005-0000-0000-000035070000}"/>
    <cellStyle name="20% - Énfasis1 46 2 4" xfId="4791" xr:uid="{00000000-0005-0000-0000-000036070000}"/>
    <cellStyle name="20% - Énfasis1 46 2 5" xfId="4792" xr:uid="{00000000-0005-0000-0000-000037070000}"/>
    <cellStyle name="20% - Énfasis1 46 2 6" xfId="4793" xr:uid="{00000000-0005-0000-0000-000038070000}"/>
    <cellStyle name="20% - Énfasis1 46 3" xfId="4794" xr:uid="{00000000-0005-0000-0000-000039070000}"/>
    <cellStyle name="20% - Énfasis1 46 4" xfId="4795" xr:uid="{00000000-0005-0000-0000-00003A070000}"/>
    <cellStyle name="20% - Énfasis1 46 5" xfId="4796" xr:uid="{00000000-0005-0000-0000-00003B070000}"/>
    <cellStyle name="20% - Énfasis1 46 6" xfId="4797" xr:uid="{00000000-0005-0000-0000-00003C070000}"/>
    <cellStyle name="20% - Énfasis1 46 7" xfId="4798" xr:uid="{00000000-0005-0000-0000-00003D070000}"/>
    <cellStyle name="20% - Énfasis1 47" xfId="4799" xr:uid="{00000000-0005-0000-0000-00003E070000}"/>
    <cellStyle name="20% - Énfasis1 47 2" xfId="4800" xr:uid="{00000000-0005-0000-0000-00003F070000}"/>
    <cellStyle name="20% - Énfasis1 47 2 2" xfId="4801" xr:uid="{00000000-0005-0000-0000-000040070000}"/>
    <cellStyle name="20% - Énfasis1 47 2 3" xfId="4802" xr:uid="{00000000-0005-0000-0000-000041070000}"/>
    <cellStyle name="20% - Énfasis1 47 2 4" xfId="4803" xr:uid="{00000000-0005-0000-0000-000042070000}"/>
    <cellStyle name="20% - Énfasis1 47 2 5" xfId="4804" xr:uid="{00000000-0005-0000-0000-000043070000}"/>
    <cellStyle name="20% - Énfasis1 47 2 6" xfId="4805" xr:uid="{00000000-0005-0000-0000-000044070000}"/>
    <cellStyle name="20% - Énfasis1 47 3" xfId="4806" xr:uid="{00000000-0005-0000-0000-000045070000}"/>
    <cellStyle name="20% - Énfasis1 47 4" xfId="4807" xr:uid="{00000000-0005-0000-0000-000046070000}"/>
    <cellStyle name="20% - Énfasis1 47 5" xfId="4808" xr:uid="{00000000-0005-0000-0000-000047070000}"/>
    <cellStyle name="20% - Énfasis1 47 6" xfId="4809" xr:uid="{00000000-0005-0000-0000-000048070000}"/>
    <cellStyle name="20% - Énfasis1 47 7" xfId="4810" xr:uid="{00000000-0005-0000-0000-000049070000}"/>
    <cellStyle name="20% - Énfasis1 48" xfId="4811" xr:uid="{00000000-0005-0000-0000-00004A070000}"/>
    <cellStyle name="20% - Énfasis1 48 2" xfId="4812" xr:uid="{00000000-0005-0000-0000-00004B070000}"/>
    <cellStyle name="20% - Énfasis1 48 3" xfId="4813" xr:uid="{00000000-0005-0000-0000-00004C070000}"/>
    <cellStyle name="20% - Énfasis1 48 4" xfId="4814" xr:uid="{00000000-0005-0000-0000-00004D070000}"/>
    <cellStyle name="20% - Énfasis1 48 5" xfId="4815" xr:uid="{00000000-0005-0000-0000-00004E070000}"/>
    <cellStyle name="20% - Énfasis1 48 6" xfId="4816" xr:uid="{00000000-0005-0000-0000-00004F070000}"/>
    <cellStyle name="20% - Énfasis1 49" xfId="4817" xr:uid="{00000000-0005-0000-0000-000050070000}"/>
    <cellStyle name="20% - Énfasis1 49 2" xfId="4818" xr:uid="{00000000-0005-0000-0000-000051070000}"/>
    <cellStyle name="20% - Énfasis1 49 3" xfId="4819" xr:uid="{00000000-0005-0000-0000-000052070000}"/>
    <cellStyle name="20% - Énfasis1 49 4" xfId="4820" xr:uid="{00000000-0005-0000-0000-000053070000}"/>
    <cellStyle name="20% - Énfasis1 49 5" xfId="4821" xr:uid="{00000000-0005-0000-0000-000054070000}"/>
    <cellStyle name="20% - Énfasis1 49 6" xfId="4822" xr:uid="{00000000-0005-0000-0000-000055070000}"/>
    <cellStyle name="20% - Énfasis1 5" xfId="291" xr:uid="{00000000-0005-0000-0000-000056070000}"/>
    <cellStyle name="20% - Énfasis1 5 10" xfId="4823" xr:uid="{00000000-0005-0000-0000-000057070000}"/>
    <cellStyle name="20% - Énfasis1 5 11" xfId="4824" xr:uid="{00000000-0005-0000-0000-000058070000}"/>
    <cellStyle name="20% - Énfasis1 5 12" xfId="4825" xr:uid="{00000000-0005-0000-0000-000059070000}"/>
    <cellStyle name="20% - Énfasis1 5 13" xfId="4826" xr:uid="{00000000-0005-0000-0000-00005A070000}"/>
    <cellStyle name="20% - Énfasis1 5 14" xfId="4827" xr:uid="{00000000-0005-0000-0000-00005B070000}"/>
    <cellStyle name="20% - Énfasis1 5 15" xfId="40373" xr:uid="{00000000-0005-0000-0000-00005C070000}"/>
    <cellStyle name="20% - Énfasis1 5 2" xfId="4828" xr:uid="{00000000-0005-0000-0000-00005D070000}"/>
    <cellStyle name="20% - Énfasis1 5 2 2" xfId="4829" xr:uid="{00000000-0005-0000-0000-00005E070000}"/>
    <cellStyle name="20% - Énfasis1 5 2 3" xfId="4830" xr:uid="{00000000-0005-0000-0000-00005F070000}"/>
    <cellStyle name="20% - Énfasis1 5 2 4" xfId="4831" xr:uid="{00000000-0005-0000-0000-000060070000}"/>
    <cellStyle name="20% - Énfasis1 5 2 5" xfId="4832" xr:uid="{00000000-0005-0000-0000-000061070000}"/>
    <cellStyle name="20% - Énfasis1 5 2 6" xfId="4833" xr:uid="{00000000-0005-0000-0000-000062070000}"/>
    <cellStyle name="20% - Énfasis1 5 3" xfId="4834" xr:uid="{00000000-0005-0000-0000-000063070000}"/>
    <cellStyle name="20% - Énfasis1 5 3 2" xfId="4835" xr:uid="{00000000-0005-0000-0000-000064070000}"/>
    <cellStyle name="20% - Énfasis1 5 3 3" xfId="4836" xr:uid="{00000000-0005-0000-0000-000065070000}"/>
    <cellStyle name="20% - Énfasis1 5 3 4" xfId="4837" xr:uid="{00000000-0005-0000-0000-000066070000}"/>
    <cellStyle name="20% - Énfasis1 5 3 5" xfId="4838" xr:uid="{00000000-0005-0000-0000-000067070000}"/>
    <cellStyle name="20% - Énfasis1 5 3 6" xfId="4839" xr:uid="{00000000-0005-0000-0000-000068070000}"/>
    <cellStyle name="20% - Énfasis1 5 4" xfId="4840" xr:uid="{00000000-0005-0000-0000-000069070000}"/>
    <cellStyle name="20% - Énfasis1 5 4 2" xfId="4841" xr:uid="{00000000-0005-0000-0000-00006A070000}"/>
    <cellStyle name="20% - Énfasis1 5 4 3" xfId="4842" xr:uid="{00000000-0005-0000-0000-00006B070000}"/>
    <cellStyle name="20% - Énfasis1 5 4 4" xfId="4843" xr:uid="{00000000-0005-0000-0000-00006C070000}"/>
    <cellStyle name="20% - Énfasis1 5 4 5" xfId="4844" xr:uid="{00000000-0005-0000-0000-00006D070000}"/>
    <cellStyle name="20% - Énfasis1 5 4 6" xfId="4845" xr:uid="{00000000-0005-0000-0000-00006E070000}"/>
    <cellStyle name="20% - Énfasis1 5 5" xfId="4846" xr:uid="{00000000-0005-0000-0000-00006F070000}"/>
    <cellStyle name="20% - Énfasis1 5 5 2" xfId="4847" xr:uid="{00000000-0005-0000-0000-000070070000}"/>
    <cellStyle name="20% - Énfasis1 5 5 3" xfId="4848" xr:uid="{00000000-0005-0000-0000-000071070000}"/>
    <cellStyle name="20% - Énfasis1 5 5 4" xfId="4849" xr:uid="{00000000-0005-0000-0000-000072070000}"/>
    <cellStyle name="20% - Énfasis1 5 5 5" xfId="4850" xr:uid="{00000000-0005-0000-0000-000073070000}"/>
    <cellStyle name="20% - Énfasis1 5 5 6" xfId="4851" xr:uid="{00000000-0005-0000-0000-000074070000}"/>
    <cellStyle name="20% - Énfasis1 5 6" xfId="4852" xr:uid="{00000000-0005-0000-0000-000075070000}"/>
    <cellStyle name="20% - Énfasis1 5 6 2" xfId="4853" xr:uid="{00000000-0005-0000-0000-000076070000}"/>
    <cellStyle name="20% - Énfasis1 5 6 3" xfId="4854" xr:uid="{00000000-0005-0000-0000-000077070000}"/>
    <cellStyle name="20% - Énfasis1 5 6 4" xfId="4855" xr:uid="{00000000-0005-0000-0000-000078070000}"/>
    <cellStyle name="20% - Énfasis1 5 6 5" xfId="4856" xr:uid="{00000000-0005-0000-0000-000079070000}"/>
    <cellStyle name="20% - Énfasis1 5 6 6" xfId="4857" xr:uid="{00000000-0005-0000-0000-00007A070000}"/>
    <cellStyle name="20% - Énfasis1 5 7" xfId="4858" xr:uid="{00000000-0005-0000-0000-00007B070000}"/>
    <cellStyle name="20% - Énfasis1 5 7 2" xfId="4859" xr:uid="{00000000-0005-0000-0000-00007C070000}"/>
    <cellStyle name="20% - Énfasis1 5 7 3" xfId="4860" xr:uid="{00000000-0005-0000-0000-00007D070000}"/>
    <cellStyle name="20% - Énfasis1 5 7 4" xfId="4861" xr:uid="{00000000-0005-0000-0000-00007E070000}"/>
    <cellStyle name="20% - Énfasis1 5 7 5" xfId="4862" xr:uid="{00000000-0005-0000-0000-00007F070000}"/>
    <cellStyle name="20% - Énfasis1 5 7 6" xfId="4863" xr:uid="{00000000-0005-0000-0000-000080070000}"/>
    <cellStyle name="20% - Énfasis1 5 8" xfId="4864" xr:uid="{00000000-0005-0000-0000-000081070000}"/>
    <cellStyle name="20% - Énfasis1 5 8 2" xfId="4865" xr:uid="{00000000-0005-0000-0000-000082070000}"/>
    <cellStyle name="20% - Énfasis1 5 8 3" xfId="4866" xr:uid="{00000000-0005-0000-0000-000083070000}"/>
    <cellStyle name="20% - Énfasis1 5 8 4" xfId="4867" xr:uid="{00000000-0005-0000-0000-000084070000}"/>
    <cellStyle name="20% - Énfasis1 5 8 5" xfId="4868" xr:uid="{00000000-0005-0000-0000-000085070000}"/>
    <cellStyle name="20% - Énfasis1 5 8 6" xfId="4869" xr:uid="{00000000-0005-0000-0000-000086070000}"/>
    <cellStyle name="20% - Énfasis1 5 9" xfId="4870" xr:uid="{00000000-0005-0000-0000-000087070000}"/>
    <cellStyle name="20% - Énfasis1 5 9 2" xfId="4871" xr:uid="{00000000-0005-0000-0000-000088070000}"/>
    <cellStyle name="20% - Énfasis1 5 9 3" xfId="4872" xr:uid="{00000000-0005-0000-0000-000089070000}"/>
    <cellStyle name="20% - Énfasis1 5 9 4" xfId="4873" xr:uid="{00000000-0005-0000-0000-00008A070000}"/>
    <cellStyle name="20% - Énfasis1 5 9 5" xfId="4874" xr:uid="{00000000-0005-0000-0000-00008B070000}"/>
    <cellStyle name="20% - Énfasis1 5 9 6" xfId="4875" xr:uid="{00000000-0005-0000-0000-00008C070000}"/>
    <cellStyle name="20% - Énfasis1 50" xfId="4876" xr:uid="{00000000-0005-0000-0000-00008D070000}"/>
    <cellStyle name="20% - Énfasis1 50 2" xfId="4877" xr:uid="{00000000-0005-0000-0000-00008E070000}"/>
    <cellStyle name="20% - Énfasis1 50 3" xfId="4878" xr:uid="{00000000-0005-0000-0000-00008F070000}"/>
    <cellStyle name="20% - Énfasis1 50 4" xfId="4879" xr:uid="{00000000-0005-0000-0000-000090070000}"/>
    <cellStyle name="20% - Énfasis1 50 5" xfId="4880" xr:uid="{00000000-0005-0000-0000-000091070000}"/>
    <cellStyle name="20% - Énfasis1 50 6" xfId="4881" xr:uid="{00000000-0005-0000-0000-000092070000}"/>
    <cellStyle name="20% - Énfasis1 51" xfId="4882" xr:uid="{00000000-0005-0000-0000-000093070000}"/>
    <cellStyle name="20% - Énfasis1 51 2" xfId="4883" xr:uid="{00000000-0005-0000-0000-000094070000}"/>
    <cellStyle name="20% - Énfasis1 51 3" xfId="4884" xr:uid="{00000000-0005-0000-0000-000095070000}"/>
    <cellStyle name="20% - Énfasis1 51 4" xfId="4885" xr:uid="{00000000-0005-0000-0000-000096070000}"/>
    <cellStyle name="20% - Énfasis1 51 5" xfId="4886" xr:uid="{00000000-0005-0000-0000-000097070000}"/>
    <cellStyle name="20% - Énfasis1 51 6" xfId="4887" xr:uid="{00000000-0005-0000-0000-000098070000}"/>
    <cellStyle name="20% - Énfasis1 52" xfId="4888" xr:uid="{00000000-0005-0000-0000-000099070000}"/>
    <cellStyle name="20% - Énfasis1 52 2" xfId="4889" xr:uid="{00000000-0005-0000-0000-00009A070000}"/>
    <cellStyle name="20% - Énfasis1 52 3" xfId="4890" xr:uid="{00000000-0005-0000-0000-00009B070000}"/>
    <cellStyle name="20% - Énfasis1 52 4" xfId="4891" xr:uid="{00000000-0005-0000-0000-00009C070000}"/>
    <cellStyle name="20% - Énfasis1 52 5" xfId="4892" xr:uid="{00000000-0005-0000-0000-00009D070000}"/>
    <cellStyle name="20% - Énfasis1 52 6" xfId="4893" xr:uid="{00000000-0005-0000-0000-00009E070000}"/>
    <cellStyle name="20% - Énfasis1 53" xfId="4894" xr:uid="{00000000-0005-0000-0000-00009F070000}"/>
    <cellStyle name="20% - Énfasis1 53 2" xfId="4895" xr:uid="{00000000-0005-0000-0000-0000A0070000}"/>
    <cellStyle name="20% - Énfasis1 53 3" xfId="4896" xr:uid="{00000000-0005-0000-0000-0000A1070000}"/>
    <cellStyle name="20% - Énfasis1 53 4" xfId="4897" xr:uid="{00000000-0005-0000-0000-0000A2070000}"/>
    <cellStyle name="20% - Énfasis1 53 5" xfId="4898" xr:uid="{00000000-0005-0000-0000-0000A3070000}"/>
    <cellStyle name="20% - Énfasis1 53 6" xfId="4899" xr:uid="{00000000-0005-0000-0000-0000A4070000}"/>
    <cellStyle name="20% - Énfasis1 54" xfId="4900" xr:uid="{00000000-0005-0000-0000-0000A5070000}"/>
    <cellStyle name="20% - Énfasis1 54 2" xfId="4901" xr:uid="{00000000-0005-0000-0000-0000A6070000}"/>
    <cellStyle name="20% - Énfasis1 54 3" xfId="4902" xr:uid="{00000000-0005-0000-0000-0000A7070000}"/>
    <cellStyle name="20% - Énfasis1 54 4" xfId="4903" xr:uid="{00000000-0005-0000-0000-0000A8070000}"/>
    <cellStyle name="20% - Énfasis1 54 5" xfId="4904" xr:uid="{00000000-0005-0000-0000-0000A9070000}"/>
    <cellStyle name="20% - Énfasis1 54 6" xfId="4905" xr:uid="{00000000-0005-0000-0000-0000AA070000}"/>
    <cellStyle name="20% - Énfasis1 55" xfId="4906" xr:uid="{00000000-0005-0000-0000-0000AB070000}"/>
    <cellStyle name="20% - Énfasis1 55 2" xfId="4907" xr:uid="{00000000-0005-0000-0000-0000AC070000}"/>
    <cellStyle name="20% - Énfasis1 55 3" xfId="4908" xr:uid="{00000000-0005-0000-0000-0000AD070000}"/>
    <cellStyle name="20% - Énfasis1 55 4" xfId="4909" xr:uid="{00000000-0005-0000-0000-0000AE070000}"/>
    <cellStyle name="20% - Énfasis1 55 5" xfId="4910" xr:uid="{00000000-0005-0000-0000-0000AF070000}"/>
    <cellStyle name="20% - Énfasis1 55 6" xfId="4911" xr:uid="{00000000-0005-0000-0000-0000B0070000}"/>
    <cellStyle name="20% - Énfasis1 56" xfId="4912" xr:uid="{00000000-0005-0000-0000-0000B1070000}"/>
    <cellStyle name="20% - Énfasis1 56 2" xfId="4913" xr:uid="{00000000-0005-0000-0000-0000B2070000}"/>
    <cellStyle name="20% - Énfasis1 56 3" xfId="4914" xr:uid="{00000000-0005-0000-0000-0000B3070000}"/>
    <cellStyle name="20% - Énfasis1 56 4" xfId="4915" xr:uid="{00000000-0005-0000-0000-0000B4070000}"/>
    <cellStyle name="20% - Énfasis1 56 5" xfId="4916" xr:uid="{00000000-0005-0000-0000-0000B5070000}"/>
    <cellStyle name="20% - Énfasis1 56 6" xfId="4917" xr:uid="{00000000-0005-0000-0000-0000B6070000}"/>
    <cellStyle name="20% - Énfasis1 57" xfId="4918" xr:uid="{00000000-0005-0000-0000-0000B7070000}"/>
    <cellStyle name="20% - Énfasis1 57 2" xfId="4919" xr:uid="{00000000-0005-0000-0000-0000B8070000}"/>
    <cellStyle name="20% - Énfasis1 57 3" xfId="4920" xr:uid="{00000000-0005-0000-0000-0000B9070000}"/>
    <cellStyle name="20% - Énfasis1 57 4" xfId="4921" xr:uid="{00000000-0005-0000-0000-0000BA070000}"/>
    <cellStyle name="20% - Énfasis1 57 5" xfId="4922" xr:uid="{00000000-0005-0000-0000-0000BB070000}"/>
    <cellStyle name="20% - Énfasis1 57 6" xfId="4923" xr:uid="{00000000-0005-0000-0000-0000BC070000}"/>
    <cellStyle name="20% - Énfasis1 58" xfId="4924" xr:uid="{00000000-0005-0000-0000-0000BD070000}"/>
    <cellStyle name="20% - Énfasis1 58 2" xfId="4925" xr:uid="{00000000-0005-0000-0000-0000BE070000}"/>
    <cellStyle name="20% - Énfasis1 58 3" xfId="4926" xr:uid="{00000000-0005-0000-0000-0000BF070000}"/>
    <cellStyle name="20% - Énfasis1 58 4" xfId="4927" xr:uid="{00000000-0005-0000-0000-0000C0070000}"/>
    <cellStyle name="20% - Énfasis1 58 5" xfId="4928" xr:uid="{00000000-0005-0000-0000-0000C1070000}"/>
    <cellStyle name="20% - Énfasis1 58 6" xfId="4929" xr:uid="{00000000-0005-0000-0000-0000C2070000}"/>
    <cellStyle name="20% - Énfasis1 59" xfId="4930" xr:uid="{00000000-0005-0000-0000-0000C3070000}"/>
    <cellStyle name="20% - Énfasis1 6" xfId="292" xr:uid="{00000000-0005-0000-0000-0000C4070000}"/>
    <cellStyle name="20% - Énfasis1 6 10" xfId="4931" xr:uid="{00000000-0005-0000-0000-0000C5070000}"/>
    <cellStyle name="20% - Énfasis1 6 11" xfId="4932" xr:uid="{00000000-0005-0000-0000-0000C6070000}"/>
    <cellStyle name="20% - Énfasis1 6 12" xfId="4933" xr:uid="{00000000-0005-0000-0000-0000C7070000}"/>
    <cellStyle name="20% - Énfasis1 6 13" xfId="4934" xr:uid="{00000000-0005-0000-0000-0000C8070000}"/>
    <cellStyle name="20% - Énfasis1 6 14" xfId="4935" xr:uid="{00000000-0005-0000-0000-0000C9070000}"/>
    <cellStyle name="20% - Énfasis1 6 15" xfId="40374" xr:uid="{00000000-0005-0000-0000-0000CA070000}"/>
    <cellStyle name="20% - Énfasis1 6 2" xfId="4936" xr:uid="{00000000-0005-0000-0000-0000CB070000}"/>
    <cellStyle name="20% - Énfasis1 6 2 2" xfId="4937" xr:uid="{00000000-0005-0000-0000-0000CC070000}"/>
    <cellStyle name="20% - Énfasis1 6 2 3" xfId="4938" xr:uid="{00000000-0005-0000-0000-0000CD070000}"/>
    <cellStyle name="20% - Énfasis1 6 2 4" xfId="4939" xr:uid="{00000000-0005-0000-0000-0000CE070000}"/>
    <cellStyle name="20% - Énfasis1 6 2 5" xfId="4940" xr:uid="{00000000-0005-0000-0000-0000CF070000}"/>
    <cellStyle name="20% - Énfasis1 6 2 6" xfId="4941" xr:uid="{00000000-0005-0000-0000-0000D0070000}"/>
    <cellStyle name="20% - Énfasis1 6 3" xfId="4942" xr:uid="{00000000-0005-0000-0000-0000D1070000}"/>
    <cellStyle name="20% - Énfasis1 6 3 2" xfId="4943" xr:uid="{00000000-0005-0000-0000-0000D2070000}"/>
    <cellStyle name="20% - Énfasis1 6 3 3" xfId="4944" xr:uid="{00000000-0005-0000-0000-0000D3070000}"/>
    <cellStyle name="20% - Énfasis1 6 3 4" xfId="4945" xr:uid="{00000000-0005-0000-0000-0000D4070000}"/>
    <cellStyle name="20% - Énfasis1 6 3 5" xfId="4946" xr:uid="{00000000-0005-0000-0000-0000D5070000}"/>
    <cellStyle name="20% - Énfasis1 6 3 6" xfId="4947" xr:uid="{00000000-0005-0000-0000-0000D6070000}"/>
    <cellStyle name="20% - Énfasis1 6 4" xfId="4948" xr:uid="{00000000-0005-0000-0000-0000D7070000}"/>
    <cellStyle name="20% - Énfasis1 6 4 2" xfId="4949" xr:uid="{00000000-0005-0000-0000-0000D8070000}"/>
    <cellStyle name="20% - Énfasis1 6 4 3" xfId="4950" xr:uid="{00000000-0005-0000-0000-0000D9070000}"/>
    <cellStyle name="20% - Énfasis1 6 4 4" xfId="4951" xr:uid="{00000000-0005-0000-0000-0000DA070000}"/>
    <cellStyle name="20% - Énfasis1 6 4 5" xfId="4952" xr:uid="{00000000-0005-0000-0000-0000DB070000}"/>
    <cellStyle name="20% - Énfasis1 6 4 6" xfId="4953" xr:uid="{00000000-0005-0000-0000-0000DC070000}"/>
    <cellStyle name="20% - Énfasis1 6 5" xfId="4954" xr:uid="{00000000-0005-0000-0000-0000DD070000}"/>
    <cellStyle name="20% - Énfasis1 6 5 2" xfId="4955" xr:uid="{00000000-0005-0000-0000-0000DE070000}"/>
    <cellStyle name="20% - Énfasis1 6 5 3" xfId="4956" xr:uid="{00000000-0005-0000-0000-0000DF070000}"/>
    <cellStyle name="20% - Énfasis1 6 5 4" xfId="4957" xr:uid="{00000000-0005-0000-0000-0000E0070000}"/>
    <cellStyle name="20% - Énfasis1 6 5 5" xfId="4958" xr:uid="{00000000-0005-0000-0000-0000E1070000}"/>
    <cellStyle name="20% - Énfasis1 6 5 6" xfId="4959" xr:uid="{00000000-0005-0000-0000-0000E2070000}"/>
    <cellStyle name="20% - Énfasis1 6 6" xfId="4960" xr:uid="{00000000-0005-0000-0000-0000E3070000}"/>
    <cellStyle name="20% - Énfasis1 6 6 2" xfId="4961" xr:uid="{00000000-0005-0000-0000-0000E4070000}"/>
    <cellStyle name="20% - Énfasis1 6 6 3" xfId="4962" xr:uid="{00000000-0005-0000-0000-0000E5070000}"/>
    <cellStyle name="20% - Énfasis1 6 6 4" xfId="4963" xr:uid="{00000000-0005-0000-0000-0000E6070000}"/>
    <cellStyle name="20% - Énfasis1 6 6 5" xfId="4964" xr:uid="{00000000-0005-0000-0000-0000E7070000}"/>
    <cellStyle name="20% - Énfasis1 6 6 6" xfId="4965" xr:uid="{00000000-0005-0000-0000-0000E8070000}"/>
    <cellStyle name="20% - Énfasis1 6 7" xfId="4966" xr:uid="{00000000-0005-0000-0000-0000E9070000}"/>
    <cellStyle name="20% - Énfasis1 6 7 2" xfId="4967" xr:uid="{00000000-0005-0000-0000-0000EA070000}"/>
    <cellStyle name="20% - Énfasis1 6 7 3" xfId="4968" xr:uid="{00000000-0005-0000-0000-0000EB070000}"/>
    <cellStyle name="20% - Énfasis1 6 7 4" xfId="4969" xr:uid="{00000000-0005-0000-0000-0000EC070000}"/>
    <cellStyle name="20% - Énfasis1 6 7 5" xfId="4970" xr:uid="{00000000-0005-0000-0000-0000ED070000}"/>
    <cellStyle name="20% - Énfasis1 6 7 6" xfId="4971" xr:uid="{00000000-0005-0000-0000-0000EE070000}"/>
    <cellStyle name="20% - Énfasis1 6 8" xfId="4972" xr:uid="{00000000-0005-0000-0000-0000EF070000}"/>
    <cellStyle name="20% - Énfasis1 6 8 2" xfId="4973" xr:uid="{00000000-0005-0000-0000-0000F0070000}"/>
    <cellStyle name="20% - Énfasis1 6 8 3" xfId="4974" xr:uid="{00000000-0005-0000-0000-0000F1070000}"/>
    <cellStyle name="20% - Énfasis1 6 8 4" xfId="4975" xr:uid="{00000000-0005-0000-0000-0000F2070000}"/>
    <cellStyle name="20% - Énfasis1 6 8 5" xfId="4976" xr:uid="{00000000-0005-0000-0000-0000F3070000}"/>
    <cellStyle name="20% - Énfasis1 6 8 6" xfId="4977" xr:uid="{00000000-0005-0000-0000-0000F4070000}"/>
    <cellStyle name="20% - Énfasis1 6 9" xfId="4978" xr:uid="{00000000-0005-0000-0000-0000F5070000}"/>
    <cellStyle name="20% - Énfasis1 6 9 2" xfId="4979" xr:uid="{00000000-0005-0000-0000-0000F6070000}"/>
    <cellStyle name="20% - Énfasis1 6 9 3" xfId="4980" xr:uid="{00000000-0005-0000-0000-0000F7070000}"/>
    <cellStyle name="20% - Énfasis1 6 9 4" xfId="4981" xr:uid="{00000000-0005-0000-0000-0000F8070000}"/>
    <cellStyle name="20% - Énfasis1 6 9 5" xfId="4982" xr:uid="{00000000-0005-0000-0000-0000F9070000}"/>
    <cellStyle name="20% - Énfasis1 6 9 6" xfId="4983" xr:uid="{00000000-0005-0000-0000-0000FA070000}"/>
    <cellStyle name="20% - Énfasis1 60" xfId="4984" xr:uid="{00000000-0005-0000-0000-0000FB070000}"/>
    <cellStyle name="20% - Énfasis1 61" xfId="4985" xr:uid="{00000000-0005-0000-0000-0000FC070000}"/>
    <cellStyle name="20% - Énfasis1 62" xfId="4986" xr:uid="{00000000-0005-0000-0000-0000FD070000}"/>
    <cellStyle name="20% - Énfasis1 63" xfId="4987" xr:uid="{00000000-0005-0000-0000-0000FE070000}"/>
    <cellStyle name="20% - Énfasis1 7" xfId="293" xr:uid="{00000000-0005-0000-0000-0000FF070000}"/>
    <cellStyle name="20% - Énfasis1 7 10" xfId="4988" xr:uid="{00000000-0005-0000-0000-000000080000}"/>
    <cellStyle name="20% - Énfasis1 7 11" xfId="4989" xr:uid="{00000000-0005-0000-0000-000001080000}"/>
    <cellStyle name="20% - Énfasis1 7 12" xfId="4990" xr:uid="{00000000-0005-0000-0000-000002080000}"/>
    <cellStyle name="20% - Énfasis1 7 13" xfId="4991" xr:uid="{00000000-0005-0000-0000-000003080000}"/>
    <cellStyle name="20% - Énfasis1 7 14" xfId="4992" xr:uid="{00000000-0005-0000-0000-000004080000}"/>
    <cellStyle name="20% - Énfasis1 7 15" xfId="40375" xr:uid="{00000000-0005-0000-0000-000005080000}"/>
    <cellStyle name="20% - Énfasis1 7 2" xfId="4993" xr:uid="{00000000-0005-0000-0000-000006080000}"/>
    <cellStyle name="20% - Énfasis1 7 2 2" xfId="4994" xr:uid="{00000000-0005-0000-0000-000007080000}"/>
    <cellStyle name="20% - Énfasis1 7 2 3" xfId="4995" xr:uid="{00000000-0005-0000-0000-000008080000}"/>
    <cellStyle name="20% - Énfasis1 7 2 4" xfId="4996" xr:uid="{00000000-0005-0000-0000-000009080000}"/>
    <cellStyle name="20% - Énfasis1 7 2 5" xfId="4997" xr:uid="{00000000-0005-0000-0000-00000A080000}"/>
    <cellStyle name="20% - Énfasis1 7 2 6" xfId="4998" xr:uid="{00000000-0005-0000-0000-00000B080000}"/>
    <cellStyle name="20% - Énfasis1 7 3" xfId="4999" xr:uid="{00000000-0005-0000-0000-00000C080000}"/>
    <cellStyle name="20% - Énfasis1 7 3 2" xfId="5000" xr:uid="{00000000-0005-0000-0000-00000D080000}"/>
    <cellStyle name="20% - Énfasis1 7 3 3" xfId="5001" xr:uid="{00000000-0005-0000-0000-00000E080000}"/>
    <cellStyle name="20% - Énfasis1 7 3 4" xfId="5002" xr:uid="{00000000-0005-0000-0000-00000F080000}"/>
    <cellStyle name="20% - Énfasis1 7 3 5" xfId="5003" xr:uid="{00000000-0005-0000-0000-000010080000}"/>
    <cellStyle name="20% - Énfasis1 7 3 6" xfId="5004" xr:uid="{00000000-0005-0000-0000-000011080000}"/>
    <cellStyle name="20% - Énfasis1 7 4" xfId="5005" xr:uid="{00000000-0005-0000-0000-000012080000}"/>
    <cellStyle name="20% - Énfasis1 7 4 2" xfId="5006" xr:uid="{00000000-0005-0000-0000-000013080000}"/>
    <cellStyle name="20% - Énfasis1 7 4 3" xfId="5007" xr:uid="{00000000-0005-0000-0000-000014080000}"/>
    <cellStyle name="20% - Énfasis1 7 4 4" xfId="5008" xr:uid="{00000000-0005-0000-0000-000015080000}"/>
    <cellStyle name="20% - Énfasis1 7 4 5" xfId="5009" xr:uid="{00000000-0005-0000-0000-000016080000}"/>
    <cellStyle name="20% - Énfasis1 7 4 6" xfId="5010" xr:uid="{00000000-0005-0000-0000-000017080000}"/>
    <cellStyle name="20% - Énfasis1 7 5" xfId="5011" xr:uid="{00000000-0005-0000-0000-000018080000}"/>
    <cellStyle name="20% - Énfasis1 7 5 2" xfId="5012" xr:uid="{00000000-0005-0000-0000-000019080000}"/>
    <cellStyle name="20% - Énfasis1 7 5 3" xfId="5013" xr:uid="{00000000-0005-0000-0000-00001A080000}"/>
    <cellStyle name="20% - Énfasis1 7 5 4" xfId="5014" xr:uid="{00000000-0005-0000-0000-00001B080000}"/>
    <cellStyle name="20% - Énfasis1 7 5 5" xfId="5015" xr:uid="{00000000-0005-0000-0000-00001C080000}"/>
    <cellStyle name="20% - Énfasis1 7 5 6" xfId="5016" xr:uid="{00000000-0005-0000-0000-00001D080000}"/>
    <cellStyle name="20% - Énfasis1 7 6" xfId="5017" xr:uid="{00000000-0005-0000-0000-00001E080000}"/>
    <cellStyle name="20% - Énfasis1 7 6 2" xfId="5018" xr:uid="{00000000-0005-0000-0000-00001F080000}"/>
    <cellStyle name="20% - Énfasis1 7 6 3" xfId="5019" xr:uid="{00000000-0005-0000-0000-000020080000}"/>
    <cellStyle name="20% - Énfasis1 7 6 4" xfId="5020" xr:uid="{00000000-0005-0000-0000-000021080000}"/>
    <cellStyle name="20% - Énfasis1 7 6 5" xfId="5021" xr:uid="{00000000-0005-0000-0000-000022080000}"/>
    <cellStyle name="20% - Énfasis1 7 6 6" xfId="5022" xr:uid="{00000000-0005-0000-0000-000023080000}"/>
    <cellStyle name="20% - Énfasis1 7 7" xfId="5023" xr:uid="{00000000-0005-0000-0000-000024080000}"/>
    <cellStyle name="20% - Énfasis1 7 7 2" xfId="5024" xr:uid="{00000000-0005-0000-0000-000025080000}"/>
    <cellStyle name="20% - Énfasis1 7 7 3" xfId="5025" xr:uid="{00000000-0005-0000-0000-000026080000}"/>
    <cellStyle name="20% - Énfasis1 7 7 4" xfId="5026" xr:uid="{00000000-0005-0000-0000-000027080000}"/>
    <cellStyle name="20% - Énfasis1 7 7 5" xfId="5027" xr:uid="{00000000-0005-0000-0000-000028080000}"/>
    <cellStyle name="20% - Énfasis1 7 7 6" xfId="5028" xr:uid="{00000000-0005-0000-0000-000029080000}"/>
    <cellStyle name="20% - Énfasis1 7 8" xfId="5029" xr:uid="{00000000-0005-0000-0000-00002A080000}"/>
    <cellStyle name="20% - Énfasis1 7 8 2" xfId="5030" xr:uid="{00000000-0005-0000-0000-00002B080000}"/>
    <cellStyle name="20% - Énfasis1 7 8 3" xfId="5031" xr:uid="{00000000-0005-0000-0000-00002C080000}"/>
    <cellStyle name="20% - Énfasis1 7 8 4" xfId="5032" xr:uid="{00000000-0005-0000-0000-00002D080000}"/>
    <cellStyle name="20% - Énfasis1 7 8 5" xfId="5033" xr:uid="{00000000-0005-0000-0000-00002E080000}"/>
    <cellStyle name="20% - Énfasis1 7 8 6" xfId="5034" xr:uid="{00000000-0005-0000-0000-00002F080000}"/>
    <cellStyle name="20% - Énfasis1 7 9" xfId="5035" xr:uid="{00000000-0005-0000-0000-000030080000}"/>
    <cellStyle name="20% - Énfasis1 7 9 2" xfId="5036" xr:uid="{00000000-0005-0000-0000-000031080000}"/>
    <cellStyle name="20% - Énfasis1 7 9 3" xfId="5037" xr:uid="{00000000-0005-0000-0000-000032080000}"/>
    <cellStyle name="20% - Énfasis1 7 9 4" xfId="5038" xr:uid="{00000000-0005-0000-0000-000033080000}"/>
    <cellStyle name="20% - Énfasis1 7 9 5" xfId="5039" xr:uid="{00000000-0005-0000-0000-000034080000}"/>
    <cellStyle name="20% - Énfasis1 7 9 6" xfId="5040" xr:uid="{00000000-0005-0000-0000-000035080000}"/>
    <cellStyle name="20% - Énfasis1 8" xfId="294" xr:uid="{00000000-0005-0000-0000-000036080000}"/>
    <cellStyle name="20% - Énfasis1 8 10" xfId="5041" xr:uid="{00000000-0005-0000-0000-000037080000}"/>
    <cellStyle name="20% - Énfasis1 8 11" xfId="5042" xr:uid="{00000000-0005-0000-0000-000038080000}"/>
    <cellStyle name="20% - Énfasis1 8 12" xfId="5043" xr:uid="{00000000-0005-0000-0000-000039080000}"/>
    <cellStyle name="20% - Énfasis1 8 13" xfId="5044" xr:uid="{00000000-0005-0000-0000-00003A080000}"/>
    <cellStyle name="20% - Énfasis1 8 14" xfId="5045" xr:uid="{00000000-0005-0000-0000-00003B080000}"/>
    <cellStyle name="20% - Énfasis1 8 15" xfId="40376" xr:uid="{00000000-0005-0000-0000-00003C080000}"/>
    <cellStyle name="20% - Énfasis1 8 2" xfId="5046" xr:uid="{00000000-0005-0000-0000-00003D080000}"/>
    <cellStyle name="20% - Énfasis1 8 2 2" xfId="5047" xr:uid="{00000000-0005-0000-0000-00003E080000}"/>
    <cellStyle name="20% - Énfasis1 8 2 3" xfId="5048" xr:uid="{00000000-0005-0000-0000-00003F080000}"/>
    <cellStyle name="20% - Énfasis1 8 2 4" xfId="5049" xr:uid="{00000000-0005-0000-0000-000040080000}"/>
    <cellStyle name="20% - Énfasis1 8 2 5" xfId="5050" xr:uid="{00000000-0005-0000-0000-000041080000}"/>
    <cellStyle name="20% - Énfasis1 8 2 6" xfId="5051" xr:uid="{00000000-0005-0000-0000-000042080000}"/>
    <cellStyle name="20% - Énfasis1 8 3" xfId="5052" xr:uid="{00000000-0005-0000-0000-000043080000}"/>
    <cellStyle name="20% - Énfasis1 8 3 2" xfId="5053" xr:uid="{00000000-0005-0000-0000-000044080000}"/>
    <cellStyle name="20% - Énfasis1 8 3 3" xfId="5054" xr:uid="{00000000-0005-0000-0000-000045080000}"/>
    <cellStyle name="20% - Énfasis1 8 3 4" xfId="5055" xr:uid="{00000000-0005-0000-0000-000046080000}"/>
    <cellStyle name="20% - Énfasis1 8 3 5" xfId="5056" xr:uid="{00000000-0005-0000-0000-000047080000}"/>
    <cellStyle name="20% - Énfasis1 8 3 6" xfId="5057" xr:uid="{00000000-0005-0000-0000-000048080000}"/>
    <cellStyle name="20% - Énfasis1 8 4" xfId="5058" xr:uid="{00000000-0005-0000-0000-000049080000}"/>
    <cellStyle name="20% - Énfasis1 8 4 2" xfId="5059" xr:uid="{00000000-0005-0000-0000-00004A080000}"/>
    <cellStyle name="20% - Énfasis1 8 4 3" xfId="5060" xr:uid="{00000000-0005-0000-0000-00004B080000}"/>
    <cellStyle name="20% - Énfasis1 8 4 4" xfId="5061" xr:uid="{00000000-0005-0000-0000-00004C080000}"/>
    <cellStyle name="20% - Énfasis1 8 4 5" xfId="5062" xr:uid="{00000000-0005-0000-0000-00004D080000}"/>
    <cellStyle name="20% - Énfasis1 8 4 6" xfId="5063" xr:uid="{00000000-0005-0000-0000-00004E080000}"/>
    <cellStyle name="20% - Énfasis1 8 5" xfId="5064" xr:uid="{00000000-0005-0000-0000-00004F080000}"/>
    <cellStyle name="20% - Énfasis1 8 5 2" xfId="5065" xr:uid="{00000000-0005-0000-0000-000050080000}"/>
    <cellStyle name="20% - Énfasis1 8 5 3" xfId="5066" xr:uid="{00000000-0005-0000-0000-000051080000}"/>
    <cellStyle name="20% - Énfasis1 8 5 4" xfId="5067" xr:uid="{00000000-0005-0000-0000-000052080000}"/>
    <cellStyle name="20% - Énfasis1 8 5 5" xfId="5068" xr:uid="{00000000-0005-0000-0000-000053080000}"/>
    <cellStyle name="20% - Énfasis1 8 5 6" xfId="5069" xr:uid="{00000000-0005-0000-0000-000054080000}"/>
    <cellStyle name="20% - Énfasis1 8 6" xfId="5070" xr:uid="{00000000-0005-0000-0000-000055080000}"/>
    <cellStyle name="20% - Énfasis1 8 6 2" xfId="5071" xr:uid="{00000000-0005-0000-0000-000056080000}"/>
    <cellStyle name="20% - Énfasis1 8 6 3" xfId="5072" xr:uid="{00000000-0005-0000-0000-000057080000}"/>
    <cellStyle name="20% - Énfasis1 8 6 4" xfId="5073" xr:uid="{00000000-0005-0000-0000-000058080000}"/>
    <cellStyle name="20% - Énfasis1 8 6 5" xfId="5074" xr:uid="{00000000-0005-0000-0000-000059080000}"/>
    <cellStyle name="20% - Énfasis1 8 6 6" xfId="5075" xr:uid="{00000000-0005-0000-0000-00005A080000}"/>
    <cellStyle name="20% - Énfasis1 8 7" xfId="5076" xr:uid="{00000000-0005-0000-0000-00005B080000}"/>
    <cellStyle name="20% - Énfasis1 8 7 2" xfId="5077" xr:uid="{00000000-0005-0000-0000-00005C080000}"/>
    <cellStyle name="20% - Énfasis1 8 7 3" xfId="5078" xr:uid="{00000000-0005-0000-0000-00005D080000}"/>
    <cellStyle name="20% - Énfasis1 8 7 4" xfId="5079" xr:uid="{00000000-0005-0000-0000-00005E080000}"/>
    <cellStyle name="20% - Énfasis1 8 7 5" xfId="5080" xr:uid="{00000000-0005-0000-0000-00005F080000}"/>
    <cellStyle name="20% - Énfasis1 8 7 6" xfId="5081" xr:uid="{00000000-0005-0000-0000-000060080000}"/>
    <cellStyle name="20% - Énfasis1 8 8" xfId="5082" xr:uid="{00000000-0005-0000-0000-000061080000}"/>
    <cellStyle name="20% - Énfasis1 8 8 2" xfId="5083" xr:uid="{00000000-0005-0000-0000-000062080000}"/>
    <cellStyle name="20% - Énfasis1 8 8 3" xfId="5084" xr:uid="{00000000-0005-0000-0000-000063080000}"/>
    <cellStyle name="20% - Énfasis1 8 8 4" xfId="5085" xr:uid="{00000000-0005-0000-0000-000064080000}"/>
    <cellStyle name="20% - Énfasis1 8 8 5" xfId="5086" xr:uid="{00000000-0005-0000-0000-000065080000}"/>
    <cellStyle name="20% - Énfasis1 8 8 6" xfId="5087" xr:uid="{00000000-0005-0000-0000-000066080000}"/>
    <cellStyle name="20% - Énfasis1 8 9" xfId="5088" xr:uid="{00000000-0005-0000-0000-000067080000}"/>
    <cellStyle name="20% - Énfasis1 8 9 2" xfId="5089" xr:uid="{00000000-0005-0000-0000-000068080000}"/>
    <cellStyle name="20% - Énfasis1 8 9 3" xfId="5090" xr:uid="{00000000-0005-0000-0000-000069080000}"/>
    <cellStyle name="20% - Énfasis1 8 9 4" xfId="5091" xr:uid="{00000000-0005-0000-0000-00006A080000}"/>
    <cellStyle name="20% - Énfasis1 8 9 5" xfId="5092" xr:uid="{00000000-0005-0000-0000-00006B080000}"/>
    <cellStyle name="20% - Énfasis1 8 9 6" xfId="5093" xr:uid="{00000000-0005-0000-0000-00006C080000}"/>
    <cellStyle name="20% - Énfasis1 9" xfId="295" xr:uid="{00000000-0005-0000-0000-00006D080000}"/>
    <cellStyle name="20% - Énfasis1 9 10" xfId="5094" xr:uid="{00000000-0005-0000-0000-00006E080000}"/>
    <cellStyle name="20% - Énfasis1 9 11" xfId="5095" xr:uid="{00000000-0005-0000-0000-00006F080000}"/>
    <cellStyle name="20% - Énfasis1 9 12" xfId="5096" xr:uid="{00000000-0005-0000-0000-000070080000}"/>
    <cellStyle name="20% - Énfasis1 9 13" xfId="5097" xr:uid="{00000000-0005-0000-0000-000071080000}"/>
    <cellStyle name="20% - Énfasis1 9 14" xfId="5098" xr:uid="{00000000-0005-0000-0000-000072080000}"/>
    <cellStyle name="20% - Énfasis1 9 15" xfId="40377" xr:uid="{00000000-0005-0000-0000-000073080000}"/>
    <cellStyle name="20% - Énfasis1 9 2" xfId="5099" xr:uid="{00000000-0005-0000-0000-000074080000}"/>
    <cellStyle name="20% - Énfasis1 9 2 2" xfId="5100" xr:uid="{00000000-0005-0000-0000-000075080000}"/>
    <cellStyle name="20% - Énfasis1 9 2 3" xfId="5101" xr:uid="{00000000-0005-0000-0000-000076080000}"/>
    <cellStyle name="20% - Énfasis1 9 2 4" xfId="5102" xr:uid="{00000000-0005-0000-0000-000077080000}"/>
    <cellStyle name="20% - Énfasis1 9 2 5" xfId="5103" xr:uid="{00000000-0005-0000-0000-000078080000}"/>
    <cellStyle name="20% - Énfasis1 9 2 6" xfId="5104" xr:uid="{00000000-0005-0000-0000-000079080000}"/>
    <cellStyle name="20% - Énfasis1 9 3" xfId="5105" xr:uid="{00000000-0005-0000-0000-00007A080000}"/>
    <cellStyle name="20% - Énfasis1 9 3 2" xfId="5106" xr:uid="{00000000-0005-0000-0000-00007B080000}"/>
    <cellStyle name="20% - Énfasis1 9 3 3" xfId="5107" xr:uid="{00000000-0005-0000-0000-00007C080000}"/>
    <cellStyle name="20% - Énfasis1 9 3 4" xfId="5108" xr:uid="{00000000-0005-0000-0000-00007D080000}"/>
    <cellStyle name="20% - Énfasis1 9 3 5" xfId="5109" xr:uid="{00000000-0005-0000-0000-00007E080000}"/>
    <cellStyle name="20% - Énfasis1 9 3 6" xfId="5110" xr:uid="{00000000-0005-0000-0000-00007F080000}"/>
    <cellStyle name="20% - Énfasis1 9 4" xfId="5111" xr:uid="{00000000-0005-0000-0000-000080080000}"/>
    <cellStyle name="20% - Énfasis1 9 4 2" xfId="5112" xr:uid="{00000000-0005-0000-0000-000081080000}"/>
    <cellStyle name="20% - Énfasis1 9 4 3" xfId="5113" xr:uid="{00000000-0005-0000-0000-000082080000}"/>
    <cellStyle name="20% - Énfasis1 9 4 4" xfId="5114" xr:uid="{00000000-0005-0000-0000-000083080000}"/>
    <cellStyle name="20% - Énfasis1 9 4 5" xfId="5115" xr:uid="{00000000-0005-0000-0000-000084080000}"/>
    <cellStyle name="20% - Énfasis1 9 4 6" xfId="5116" xr:uid="{00000000-0005-0000-0000-000085080000}"/>
    <cellStyle name="20% - Énfasis1 9 5" xfId="5117" xr:uid="{00000000-0005-0000-0000-000086080000}"/>
    <cellStyle name="20% - Énfasis1 9 5 2" xfId="5118" xr:uid="{00000000-0005-0000-0000-000087080000}"/>
    <cellStyle name="20% - Énfasis1 9 5 3" xfId="5119" xr:uid="{00000000-0005-0000-0000-000088080000}"/>
    <cellStyle name="20% - Énfasis1 9 5 4" xfId="5120" xr:uid="{00000000-0005-0000-0000-000089080000}"/>
    <cellStyle name="20% - Énfasis1 9 5 5" xfId="5121" xr:uid="{00000000-0005-0000-0000-00008A080000}"/>
    <cellStyle name="20% - Énfasis1 9 5 6" xfId="5122" xr:uid="{00000000-0005-0000-0000-00008B080000}"/>
    <cellStyle name="20% - Énfasis1 9 6" xfId="5123" xr:uid="{00000000-0005-0000-0000-00008C080000}"/>
    <cellStyle name="20% - Énfasis1 9 6 2" xfId="5124" xr:uid="{00000000-0005-0000-0000-00008D080000}"/>
    <cellStyle name="20% - Énfasis1 9 6 3" xfId="5125" xr:uid="{00000000-0005-0000-0000-00008E080000}"/>
    <cellStyle name="20% - Énfasis1 9 6 4" xfId="5126" xr:uid="{00000000-0005-0000-0000-00008F080000}"/>
    <cellStyle name="20% - Énfasis1 9 6 5" xfId="5127" xr:uid="{00000000-0005-0000-0000-000090080000}"/>
    <cellStyle name="20% - Énfasis1 9 6 6" xfId="5128" xr:uid="{00000000-0005-0000-0000-000091080000}"/>
    <cellStyle name="20% - Énfasis1 9 7" xfId="5129" xr:uid="{00000000-0005-0000-0000-000092080000}"/>
    <cellStyle name="20% - Énfasis1 9 7 2" xfId="5130" xr:uid="{00000000-0005-0000-0000-000093080000}"/>
    <cellStyle name="20% - Énfasis1 9 7 3" xfId="5131" xr:uid="{00000000-0005-0000-0000-000094080000}"/>
    <cellStyle name="20% - Énfasis1 9 7 4" xfId="5132" xr:uid="{00000000-0005-0000-0000-000095080000}"/>
    <cellStyle name="20% - Énfasis1 9 7 5" xfId="5133" xr:uid="{00000000-0005-0000-0000-000096080000}"/>
    <cellStyle name="20% - Énfasis1 9 7 6" xfId="5134" xr:uid="{00000000-0005-0000-0000-000097080000}"/>
    <cellStyle name="20% - Énfasis1 9 8" xfId="5135" xr:uid="{00000000-0005-0000-0000-000098080000}"/>
    <cellStyle name="20% - Énfasis1 9 8 2" xfId="5136" xr:uid="{00000000-0005-0000-0000-000099080000}"/>
    <cellStyle name="20% - Énfasis1 9 8 3" xfId="5137" xr:uid="{00000000-0005-0000-0000-00009A080000}"/>
    <cellStyle name="20% - Énfasis1 9 8 4" xfId="5138" xr:uid="{00000000-0005-0000-0000-00009B080000}"/>
    <cellStyle name="20% - Énfasis1 9 8 5" xfId="5139" xr:uid="{00000000-0005-0000-0000-00009C080000}"/>
    <cellStyle name="20% - Énfasis1 9 8 6" xfId="5140" xr:uid="{00000000-0005-0000-0000-00009D080000}"/>
    <cellStyle name="20% - Énfasis1 9 9" xfId="5141" xr:uid="{00000000-0005-0000-0000-00009E080000}"/>
    <cellStyle name="20% - Énfasis1 9 9 2" xfId="5142" xr:uid="{00000000-0005-0000-0000-00009F080000}"/>
    <cellStyle name="20% - Énfasis1 9 9 3" xfId="5143" xr:uid="{00000000-0005-0000-0000-0000A0080000}"/>
    <cellStyle name="20% - Énfasis1 9 9 4" xfId="5144" xr:uid="{00000000-0005-0000-0000-0000A1080000}"/>
    <cellStyle name="20% - Énfasis1 9 9 5" xfId="5145" xr:uid="{00000000-0005-0000-0000-0000A2080000}"/>
    <cellStyle name="20% - Énfasis1 9 9 6" xfId="5146" xr:uid="{00000000-0005-0000-0000-0000A3080000}"/>
    <cellStyle name="20% - Énfasis2 10" xfId="296" xr:uid="{00000000-0005-0000-0000-0000A4080000}"/>
    <cellStyle name="20% - Énfasis2 10 10" xfId="5147" xr:uid="{00000000-0005-0000-0000-0000A5080000}"/>
    <cellStyle name="20% - Énfasis2 10 11" xfId="5148" xr:uid="{00000000-0005-0000-0000-0000A6080000}"/>
    <cellStyle name="20% - Énfasis2 10 12" xfId="5149" xr:uid="{00000000-0005-0000-0000-0000A7080000}"/>
    <cellStyle name="20% - Énfasis2 10 13" xfId="5150" xr:uid="{00000000-0005-0000-0000-0000A8080000}"/>
    <cellStyle name="20% - Énfasis2 10 14" xfId="5151" xr:uid="{00000000-0005-0000-0000-0000A9080000}"/>
    <cellStyle name="20% - Énfasis2 10 15" xfId="40378" xr:uid="{00000000-0005-0000-0000-0000AA080000}"/>
    <cellStyle name="20% - Énfasis2 10 2" xfId="5152" xr:uid="{00000000-0005-0000-0000-0000AB080000}"/>
    <cellStyle name="20% - Énfasis2 10 2 2" xfId="5153" xr:uid="{00000000-0005-0000-0000-0000AC080000}"/>
    <cellStyle name="20% - Énfasis2 10 2 3" xfId="5154" xr:uid="{00000000-0005-0000-0000-0000AD080000}"/>
    <cellStyle name="20% - Énfasis2 10 2 4" xfId="5155" xr:uid="{00000000-0005-0000-0000-0000AE080000}"/>
    <cellStyle name="20% - Énfasis2 10 2 5" xfId="5156" xr:uid="{00000000-0005-0000-0000-0000AF080000}"/>
    <cellStyle name="20% - Énfasis2 10 2 6" xfId="5157" xr:uid="{00000000-0005-0000-0000-0000B0080000}"/>
    <cellStyle name="20% - Énfasis2 10 3" xfId="5158" xr:uid="{00000000-0005-0000-0000-0000B1080000}"/>
    <cellStyle name="20% - Énfasis2 10 3 2" xfId="5159" xr:uid="{00000000-0005-0000-0000-0000B2080000}"/>
    <cellStyle name="20% - Énfasis2 10 3 3" xfId="5160" xr:uid="{00000000-0005-0000-0000-0000B3080000}"/>
    <cellStyle name="20% - Énfasis2 10 3 4" xfId="5161" xr:uid="{00000000-0005-0000-0000-0000B4080000}"/>
    <cellStyle name="20% - Énfasis2 10 3 5" xfId="5162" xr:uid="{00000000-0005-0000-0000-0000B5080000}"/>
    <cellStyle name="20% - Énfasis2 10 3 6" xfId="5163" xr:uid="{00000000-0005-0000-0000-0000B6080000}"/>
    <cellStyle name="20% - Énfasis2 10 4" xfId="5164" xr:uid="{00000000-0005-0000-0000-0000B7080000}"/>
    <cellStyle name="20% - Énfasis2 10 4 2" xfId="5165" xr:uid="{00000000-0005-0000-0000-0000B8080000}"/>
    <cellStyle name="20% - Énfasis2 10 4 3" xfId="5166" xr:uid="{00000000-0005-0000-0000-0000B9080000}"/>
    <cellStyle name="20% - Énfasis2 10 4 4" xfId="5167" xr:uid="{00000000-0005-0000-0000-0000BA080000}"/>
    <cellStyle name="20% - Énfasis2 10 4 5" xfId="5168" xr:uid="{00000000-0005-0000-0000-0000BB080000}"/>
    <cellStyle name="20% - Énfasis2 10 4 6" xfId="5169" xr:uid="{00000000-0005-0000-0000-0000BC080000}"/>
    <cellStyle name="20% - Énfasis2 10 5" xfId="5170" xr:uid="{00000000-0005-0000-0000-0000BD080000}"/>
    <cellStyle name="20% - Énfasis2 10 5 2" xfId="5171" xr:uid="{00000000-0005-0000-0000-0000BE080000}"/>
    <cellStyle name="20% - Énfasis2 10 5 3" xfId="5172" xr:uid="{00000000-0005-0000-0000-0000BF080000}"/>
    <cellStyle name="20% - Énfasis2 10 5 4" xfId="5173" xr:uid="{00000000-0005-0000-0000-0000C0080000}"/>
    <cellStyle name="20% - Énfasis2 10 5 5" xfId="5174" xr:uid="{00000000-0005-0000-0000-0000C1080000}"/>
    <cellStyle name="20% - Énfasis2 10 5 6" xfId="5175" xr:uid="{00000000-0005-0000-0000-0000C2080000}"/>
    <cellStyle name="20% - Énfasis2 10 6" xfId="5176" xr:uid="{00000000-0005-0000-0000-0000C3080000}"/>
    <cellStyle name="20% - Énfasis2 10 6 2" xfId="5177" xr:uid="{00000000-0005-0000-0000-0000C4080000}"/>
    <cellStyle name="20% - Énfasis2 10 6 3" xfId="5178" xr:uid="{00000000-0005-0000-0000-0000C5080000}"/>
    <cellStyle name="20% - Énfasis2 10 6 4" xfId="5179" xr:uid="{00000000-0005-0000-0000-0000C6080000}"/>
    <cellStyle name="20% - Énfasis2 10 6 5" xfId="5180" xr:uid="{00000000-0005-0000-0000-0000C7080000}"/>
    <cellStyle name="20% - Énfasis2 10 6 6" xfId="5181" xr:uid="{00000000-0005-0000-0000-0000C8080000}"/>
    <cellStyle name="20% - Énfasis2 10 7" xfId="5182" xr:uid="{00000000-0005-0000-0000-0000C9080000}"/>
    <cellStyle name="20% - Énfasis2 10 7 2" xfId="5183" xr:uid="{00000000-0005-0000-0000-0000CA080000}"/>
    <cellStyle name="20% - Énfasis2 10 7 3" xfId="5184" xr:uid="{00000000-0005-0000-0000-0000CB080000}"/>
    <cellStyle name="20% - Énfasis2 10 7 4" xfId="5185" xr:uid="{00000000-0005-0000-0000-0000CC080000}"/>
    <cellStyle name="20% - Énfasis2 10 7 5" xfId="5186" xr:uid="{00000000-0005-0000-0000-0000CD080000}"/>
    <cellStyle name="20% - Énfasis2 10 7 6" xfId="5187" xr:uid="{00000000-0005-0000-0000-0000CE080000}"/>
    <cellStyle name="20% - Énfasis2 10 8" xfId="5188" xr:uid="{00000000-0005-0000-0000-0000CF080000}"/>
    <cellStyle name="20% - Énfasis2 10 8 2" xfId="5189" xr:uid="{00000000-0005-0000-0000-0000D0080000}"/>
    <cellStyle name="20% - Énfasis2 10 8 3" xfId="5190" xr:uid="{00000000-0005-0000-0000-0000D1080000}"/>
    <cellStyle name="20% - Énfasis2 10 8 4" xfId="5191" xr:uid="{00000000-0005-0000-0000-0000D2080000}"/>
    <cellStyle name="20% - Énfasis2 10 8 5" xfId="5192" xr:uid="{00000000-0005-0000-0000-0000D3080000}"/>
    <cellStyle name="20% - Énfasis2 10 8 6" xfId="5193" xr:uid="{00000000-0005-0000-0000-0000D4080000}"/>
    <cellStyle name="20% - Énfasis2 10 9" xfId="5194" xr:uid="{00000000-0005-0000-0000-0000D5080000}"/>
    <cellStyle name="20% - Énfasis2 10 9 2" xfId="5195" xr:uid="{00000000-0005-0000-0000-0000D6080000}"/>
    <cellStyle name="20% - Énfasis2 10 9 3" xfId="5196" xr:uid="{00000000-0005-0000-0000-0000D7080000}"/>
    <cellStyle name="20% - Énfasis2 10 9 4" xfId="5197" xr:uid="{00000000-0005-0000-0000-0000D8080000}"/>
    <cellStyle name="20% - Énfasis2 10 9 5" xfId="5198" xr:uid="{00000000-0005-0000-0000-0000D9080000}"/>
    <cellStyle name="20% - Énfasis2 10 9 6" xfId="5199" xr:uid="{00000000-0005-0000-0000-0000DA080000}"/>
    <cellStyle name="20% - Énfasis2 11" xfId="297" xr:uid="{00000000-0005-0000-0000-0000DB080000}"/>
    <cellStyle name="20% - Énfasis2 11 10" xfId="5200" xr:uid="{00000000-0005-0000-0000-0000DC080000}"/>
    <cellStyle name="20% - Énfasis2 11 11" xfId="5201" xr:uid="{00000000-0005-0000-0000-0000DD080000}"/>
    <cellStyle name="20% - Énfasis2 11 12" xfId="5202" xr:uid="{00000000-0005-0000-0000-0000DE080000}"/>
    <cellStyle name="20% - Énfasis2 11 13" xfId="5203" xr:uid="{00000000-0005-0000-0000-0000DF080000}"/>
    <cellStyle name="20% - Énfasis2 11 14" xfId="5204" xr:uid="{00000000-0005-0000-0000-0000E0080000}"/>
    <cellStyle name="20% - Énfasis2 11 15" xfId="40379" xr:uid="{00000000-0005-0000-0000-0000E1080000}"/>
    <cellStyle name="20% - Énfasis2 11 2" xfId="5205" xr:uid="{00000000-0005-0000-0000-0000E2080000}"/>
    <cellStyle name="20% - Énfasis2 11 2 2" xfId="5206" xr:uid="{00000000-0005-0000-0000-0000E3080000}"/>
    <cellStyle name="20% - Énfasis2 11 2 3" xfId="5207" xr:uid="{00000000-0005-0000-0000-0000E4080000}"/>
    <cellStyle name="20% - Énfasis2 11 2 4" xfId="5208" xr:uid="{00000000-0005-0000-0000-0000E5080000}"/>
    <cellStyle name="20% - Énfasis2 11 2 5" xfId="5209" xr:uid="{00000000-0005-0000-0000-0000E6080000}"/>
    <cellStyle name="20% - Énfasis2 11 2 6" xfId="5210" xr:uid="{00000000-0005-0000-0000-0000E7080000}"/>
    <cellStyle name="20% - Énfasis2 11 3" xfId="5211" xr:uid="{00000000-0005-0000-0000-0000E8080000}"/>
    <cellStyle name="20% - Énfasis2 11 3 2" xfId="5212" xr:uid="{00000000-0005-0000-0000-0000E9080000}"/>
    <cellStyle name="20% - Énfasis2 11 3 3" xfId="5213" xr:uid="{00000000-0005-0000-0000-0000EA080000}"/>
    <cellStyle name="20% - Énfasis2 11 3 4" xfId="5214" xr:uid="{00000000-0005-0000-0000-0000EB080000}"/>
    <cellStyle name="20% - Énfasis2 11 3 5" xfId="5215" xr:uid="{00000000-0005-0000-0000-0000EC080000}"/>
    <cellStyle name="20% - Énfasis2 11 3 6" xfId="5216" xr:uid="{00000000-0005-0000-0000-0000ED080000}"/>
    <cellStyle name="20% - Énfasis2 11 4" xfId="5217" xr:uid="{00000000-0005-0000-0000-0000EE080000}"/>
    <cellStyle name="20% - Énfasis2 11 4 2" xfId="5218" xr:uid="{00000000-0005-0000-0000-0000EF080000}"/>
    <cellStyle name="20% - Énfasis2 11 4 3" xfId="5219" xr:uid="{00000000-0005-0000-0000-0000F0080000}"/>
    <cellStyle name="20% - Énfasis2 11 4 4" xfId="5220" xr:uid="{00000000-0005-0000-0000-0000F1080000}"/>
    <cellStyle name="20% - Énfasis2 11 4 5" xfId="5221" xr:uid="{00000000-0005-0000-0000-0000F2080000}"/>
    <cellStyle name="20% - Énfasis2 11 4 6" xfId="5222" xr:uid="{00000000-0005-0000-0000-0000F3080000}"/>
    <cellStyle name="20% - Énfasis2 11 5" xfId="5223" xr:uid="{00000000-0005-0000-0000-0000F4080000}"/>
    <cellStyle name="20% - Énfasis2 11 5 2" xfId="5224" xr:uid="{00000000-0005-0000-0000-0000F5080000}"/>
    <cellStyle name="20% - Énfasis2 11 5 3" xfId="5225" xr:uid="{00000000-0005-0000-0000-0000F6080000}"/>
    <cellStyle name="20% - Énfasis2 11 5 4" xfId="5226" xr:uid="{00000000-0005-0000-0000-0000F7080000}"/>
    <cellStyle name="20% - Énfasis2 11 5 5" xfId="5227" xr:uid="{00000000-0005-0000-0000-0000F8080000}"/>
    <cellStyle name="20% - Énfasis2 11 5 6" xfId="5228" xr:uid="{00000000-0005-0000-0000-0000F9080000}"/>
    <cellStyle name="20% - Énfasis2 11 6" xfId="5229" xr:uid="{00000000-0005-0000-0000-0000FA080000}"/>
    <cellStyle name="20% - Énfasis2 11 6 2" xfId="5230" xr:uid="{00000000-0005-0000-0000-0000FB080000}"/>
    <cellStyle name="20% - Énfasis2 11 6 3" xfId="5231" xr:uid="{00000000-0005-0000-0000-0000FC080000}"/>
    <cellStyle name="20% - Énfasis2 11 6 4" xfId="5232" xr:uid="{00000000-0005-0000-0000-0000FD080000}"/>
    <cellStyle name="20% - Énfasis2 11 6 5" xfId="5233" xr:uid="{00000000-0005-0000-0000-0000FE080000}"/>
    <cellStyle name="20% - Énfasis2 11 6 6" xfId="5234" xr:uid="{00000000-0005-0000-0000-0000FF080000}"/>
    <cellStyle name="20% - Énfasis2 11 7" xfId="5235" xr:uid="{00000000-0005-0000-0000-000000090000}"/>
    <cellStyle name="20% - Énfasis2 11 7 2" xfId="5236" xr:uid="{00000000-0005-0000-0000-000001090000}"/>
    <cellStyle name="20% - Énfasis2 11 7 3" xfId="5237" xr:uid="{00000000-0005-0000-0000-000002090000}"/>
    <cellStyle name="20% - Énfasis2 11 7 4" xfId="5238" xr:uid="{00000000-0005-0000-0000-000003090000}"/>
    <cellStyle name="20% - Énfasis2 11 7 5" xfId="5239" xr:uid="{00000000-0005-0000-0000-000004090000}"/>
    <cellStyle name="20% - Énfasis2 11 7 6" xfId="5240" xr:uid="{00000000-0005-0000-0000-000005090000}"/>
    <cellStyle name="20% - Énfasis2 11 8" xfId="5241" xr:uid="{00000000-0005-0000-0000-000006090000}"/>
    <cellStyle name="20% - Énfasis2 11 8 2" xfId="5242" xr:uid="{00000000-0005-0000-0000-000007090000}"/>
    <cellStyle name="20% - Énfasis2 11 8 3" xfId="5243" xr:uid="{00000000-0005-0000-0000-000008090000}"/>
    <cellStyle name="20% - Énfasis2 11 8 4" xfId="5244" xr:uid="{00000000-0005-0000-0000-000009090000}"/>
    <cellStyle name="20% - Énfasis2 11 8 5" xfId="5245" xr:uid="{00000000-0005-0000-0000-00000A090000}"/>
    <cellStyle name="20% - Énfasis2 11 8 6" xfId="5246" xr:uid="{00000000-0005-0000-0000-00000B090000}"/>
    <cellStyle name="20% - Énfasis2 11 9" xfId="5247" xr:uid="{00000000-0005-0000-0000-00000C090000}"/>
    <cellStyle name="20% - Énfasis2 11 9 2" xfId="5248" xr:uid="{00000000-0005-0000-0000-00000D090000}"/>
    <cellStyle name="20% - Énfasis2 11 9 3" xfId="5249" xr:uid="{00000000-0005-0000-0000-00000E090000}"/>
    <cellStyle name="20% - Énfasis2 11 9 4" xfId="5250" xr:uid="{00000000-0005-0000-0000-00000F090000}"/>
    <cellStyle name="20% - Énfasis2 11 9 5" xfId="5251" xr:uid="{00000000-0005-0000-0000-000010090000}"/>
    <cellStyle name="20% - Énfasis2 11 9 6" xfId="5252" xr:uid="{00000000-0005-0000-0000-000011090000}"/>
    <cellStyle name="20% - Énfasis2 12" xfId="298" xr:uid="{00000000-0005-0000-0000-000012090000}"/>
    <cellStyle name="20% - Énfasis2 12 10" xfId="5253" xr:uid="{00000000-0005-0000-0000-000013090000}"/>
    <cellStyle name="20% - Énfasis2 12 11" xfId="5254" xr:uid="{00000000-0005-0000-0000-000014090000}"/>
    <cellStyle name="20% - Énfasis2 12 12" xfId="5255" xr:uid="{00000000-0005-0000-0000-000015090000}"/>
    <cellStyle name="20% - Énfasis2 12 13" xfId="5256" xr:uid="{00000000-0005-0000-0000-000016090000}"/>
    <cellStyle name="20% - Énfasis2 12 14" xfId="5257" xr:uid="{00000000-0005-0000-0000-000017090000}"/>
    <cellStyle name="20% - Énfasis2 12 15" xfId="40380" xr:uid="{00000000-0005-0000-0000-000018090000}"/>
    <cellStyle name="20% - Énfasis2 12 2" xfId="5258" xr:uid="{00000000-0005-0000-0000-000019090000}"/>
    <cellStyle name="20% - Énfasis2 12 2 2" xfId="5259" xr:uid="{00000000-0005-0000-0000-00001A090000}"/>
    <cellStyle name="20% - Énfasis2 12 2 3" xfId="5260" xr:uid="{00000000-0005-0000-0000-00001B090000}"/>
    <cellStyle name="20% - Énfasis2 12 2 4" xfId="5261" xr:uid="{00000000-0005-0000-0000-00001C090000}"/>
    <cellStyle name="20% - Énfasis2 12 2 5" xfId="5262" xr:uid="{00000000-0005-0000-0000-00001D090000}"/>
    <cellStyle name="20% - Énfasis2 12 2 6" xfId="5263" xr:uid="{00000000-0005-0000-0000-00001E090000}"/>
    <cellStyle name="20% - Énfasis2 12 3" xfId="5264" xr:uid="{00000000-0005-0000-0000-00001F090000}"/>
    <cellStyle name="20% - Énfasis2 12 3 2" xfId="5265" xr:uid="{00000000-0005-0000-0000-000020090000}"/>
    <cellStyle name="20% - Énfasis2 12 3 3" xfId="5266" xr:uid="{00000000-0005-0000-0000-000021090000}"/>
    <cellStyle name="20% - Énfasis2 12 3 4" xfId="5267" xr:uid="{00000000-0005-0000-0000-000022090000}"/>
    <cellStyle name="20% - Énfasis2 12 3 5" xfId="5268" xr:uid="{00000000-0005-0000-0000-000023090000}"/>
    <cellStyle name="20% - Énfasis2 12 3 6" xfId="5269" xr:uid="{00000000-0005-0000-0000-000024090000}"/>
    <cellStyle name="20% - Énfasis2 12 4" xfId="5270" xr:uid="{00000000-0005-0000-0000-000025090000}"/>
    <cellStyle name="20% - Énfasis2 12 4 2" xfId="5271" xr:uid="{00000000-0005-0000-0000-000026090000}"/>
    <cellStyle name="20% - Énfasis2 12 4 3" xfId="5272" xr:uid="{00000000-0005-0000-0000-000027090000}"/>
    <cellStyle name="20% - Énfasis2 12 4 4" xfId="5273" xr:uid="{00000000-0005-0000-0000-000028090000}"/>
    <cellStyle name="20% - Énfasis2 12 4 5" xfId="5274" xr:uid="{00000000-0005-0000-0000-000029090000}"/>
    <cellStyle name="20% - Énfasis2 12 4 6" xfId="5275" xr:uid="{00000000-0005-0000-0000-00002A090000}"/>
    <cellStyle name="20% - Énfasis2 12 5" xfId="5276" xr:uid="{00000000-0005-0000-0000-00002B090000}"/>
    <cellStyle name="20% - Énfasis2 12 5 2" xfId="5277" xr:uid="{00000000-0005-0000-0000-00002C090000}"/>
    <cellStyle name="20% - Énfasis2 12 5 3" xfId="5278" xr:uid="{00000000-0005-0000-0000-00002D090000}"/>
    <cellStyle name="20% - Énfasis2 12 5 4" xfId="5279" xr:uid="{00000000-0005-0000-0000-00002E090000}"/>
    <cellStyle name="20% - Énfasis2 12 5 5" xfId="5280" xr:uid="{00000000-0005-0000-0000-00002F090000}"/>
    <cellStyle name="20% - Énfasis2 12 5 6" xfId="5281" xr:uid="{00000000-0005-0000-0000-000030090000}"/>
    <cellStyle name="20% - Énfasis2 12 6" xfId="5282" xr:uid="{00000000-0005-0000-0000-000031090000}"/>
    <cellStyle name="20% - Énfasis2 12 6 2" xfId="5283" xr:uid="{00000000-0005-0000-0000-000032090000}"/>
    <cellStyle name="20% - Énfasis2 12 6 3" xfId="5284" xr:uid="{00000000-0005-0000-0000-000033090000}"/>
    <cellStyle name="20% - Énfasis2 12 6 4" xfId="5285" xr:uid="{00000000-0005-0000-0000-000034090000}"/>
    <cellStyle name="20% - Énfasis2 12 6 5" xfId="5286" xr:uid="{00000000-0005-0000-0000-000035090000}"/>
    <cellStyle name="20% - Énfasis2 12 6 6" xfId="5287" xr:uid="{00000000-0005-0000-0000-000036090000}"/>
    <cellStyle name="20% - Énfasis2 12 7" xfId="5288" xr:uid="{00000000-0005-0000-0000-000037090000}"/>
    <cellStyle name="20% - Énfasis2 12 7 2" xfId="5289" xr:uid="{00000000-0005-0000-0000-000038090000}"/>
    <cellStyle name="20% - Énfasis2 12 7 3" xfId="5290" xr:uid="{00000000-0005-0000-0000-000039090000}"/>
    <cellStyle name="20% - Énfasis2 12 7 4" xfId="5291" xr:uid="{00000000-0005-0000-0000-00003A090000}"/>
    <cellStyle name="20% - Énfasis2 12 7 5" xfId="5292" xr:uid="{00000000-0005-0000-0000-00003B090000}"/>
    <cellStyle name="20% - Énfasis2 12 7 6" xfId="5293" xr:uid="{00000000-0005-0000-0000-00003C090000}"/>
    <cellStyle name="20% - Énfasis2 12 8" xfId="5294" xr:uid="{00000000-0005-0000-0000-00003D090000}"/>
    <cellStyle name="20% - Énfasis2 12 8 2" xfId="5295" xr:uid="{00000000-0005-0000-0000-00003E090000}"/>
    <cellStyle name="20% - Énfasis2 12 8 3" xfId="5296" xr:uid="{00000000-0005-0000-0000-00003F090000}"/>
    <cellStyle name="20% - Énfasis2 12 8 4" xfId="5297" xr:uid="{00000000-0005-0000-0000-000040090000}"/>
    <cellStyle name="20% - Énfasis2 12 8 5" xfId="5298" xr:uid="{00000000-0005-0000-0000-000041090000}"/>
    <cellStyle name="20% - Énfasis2 12 8 6" xfId="5299" xr:uid="{00000000-0005-0000-0000-000042090000}"/>
    <cellStyle name="20% - Énfasis2 12 9" xfId="5300" xr:uid="{00000000-0005-0000-0000-000043090000}"/>
    <cellStyle name="20% - Énfasis2 12 9 2" xfId="5301" xr:uid="{00000000-0005-0000-0000-000044090000}"/>
    <cellStyle name="20% - Énfasis2 12 9 3" xfId="5302" xr:uid="{00000000-0005-0000-0000-000045090000}"/>
    <cellStyle name="20% - Énfasis2 12 9 4" xfId="5303" xr:uid="{00000000-0005-0000-0000-000046090000}"/>
    <cellStyle name="20% - Énfasis2 12 9 5" xfId="5304" xr:uid="{00000000-0005-0000-0000-000047090000}"/>
    <cellStyle name="20% - Énfasis2 12 9 6" xfId="5305" xr:uid="{00000000-0005-0000-0000-000048090000}"/>
    <cellStyle name="20% - Énfasis2 13" xfId="299" xr:uid="{00000000-0005-0000-0000-000049090000}"/>
    <cellStyle name="20% - Énfasis2 13 10" xfId="5306" xr:uid="{00000000-0005-0000-0000-00004A090000}"/>
    <cellStyle name="20% - Énfasis2 13 11" xfId="5307" xr:uid="{00000000-0005-0000-0000-00004B090000}"/>
    <cellStyle name="20% - Énfasis2 13 12" xfId="5308" xr:uid="{00000000-0005-0000-0000-00004C090000}"/>
    <cellStyle name="20% - Énfasis2 13 13" xfId="5309" xr:uid="{00000000-0005-0000-0000-00004D090000}"/>
    <cellStyle name="20% - Énfasis2 13 14" xfId="5310" xr:uid="{00000000-0005-0000-0000-00004E090000}"/>
    <cellStyle name="20% - Énfasis2 13 15" xfId="40381" xr:uid="{00000000-0005-0000-0000-00004F090000}"/>
    <cellStyle name="20% - Énfasis2 13 2" xfId="5311" xr:uid="{00000000-0005-0000-0000-000050090000}"/>
    <cellStyle name="20% - Énfasis2 13 2 2" xfId="5312" xr:uid="{00000000-0005-0000-0000-000051090000}"/>
    <cellStyle name="20% - Énfasis2 13 2 3" xfId="5313" xr:uid="{00000000-0005-0000-0000-000052090000}"/>
    <cellStyle name="20% - Énfasis2 13 2 4" xfId="5314" xr:uid="{00000000-0005-0000-0000-000053090000}"/>
    <cellStyle name="20% - Énfasis2 13 2 5" xfId="5315" xr:uid="{00000000-0005-0000-0000-000054090000}"/>
    <cellStyle name="20% - Énfasis2 13 2 6" xfId="5316" xr:uid="{00000000-0005-0000-0000-000055090000}"/>
    <cellStyle name="20% - Énfasis2 13 3" xfId="5317" xr:uid="{00000000-0005-0000-0000-000056090000}"/>
    <cellStyle name="20% - Énfasis2 13 3 2" xfId="5318" xr:uid="{00000000-0005-0000-0000-000057090000}"/>
    <cellStyle name="20% - Énfasis2 13 3 3" xfId="5319" xr:uid="{00000000-0005-0000-0000-000058090000}"/>
    <cellStyle name="20% - Énfasis2 13 3 4" xfId="5320" xr:uid="{00000000-0005-0000-0000-000059090000}"/>
    <cellStyle name="20% - Énfasis2 13 3 5" xfId="5321" xr:uid="{00000000-0005-0000-0000-00005A090000}"/>
    <cellStyle name="20% - Énfasis2 13 3 6" xfId="5322" xr:uid="{00000000-0005-0000-0000-00005B090000}"/>
    <cellStyle name="20% - Énfasis2 13 4" xfId="5323" xr:uid="{00000000-0005-0000-0000-00005C090000}"/>
    <cellStyle name="20% - Énfasis2 13 4 2" xfId="5324" xr:uid="{00000000-0005-0000-0000-00005D090000}"/>
    <cellStyle name="20% - Énfasis2 13 4 3" xfId="5325" xr:uid="{00000000-0005-0000-0000-00005E090000}"/>
    <cellStyle name="20% - Énfasis2 13 4 4" xfId="5326" xr:uid="{00000000-0005-0000-0000-00005F090000}"/>
    <cellStyle name="20% - Énfasis2 13 4 5" xfId="5327" xr:uid="{00000000-0005-0000-0000-000060090000}"/>
    <cellStyle name="20% - Énfasis2 13 4 6" xfId="5328" xr:uid="{00000000-0005-0000-0000-000061090000}"/>
    <cellStyle name="20% - Énfasis2 13 5" xfId="5329" xr:uid="{00000000-0005-0000-0000-000062090000}"/>
    <cellStyle name="20% - Énfasis2 13 5 2" xfId="5330" xr:uid="{00000000-0005-0000-0000-000063090000}"/>
    <cellStyle name="20% - Énfasis2 13 5 3" xfId="5331" xr:uid="{00000000-0005-0000-0000-000064090000}"/>
    <cellStyle name="20% - Énfasis2 13 5 4" xfId="5332" xr:uid="{00000000-0005-0000-0000-000065090000}"/>
    <cellStyle name="20% - Énfasis2 13 5 5" xfId="5333" xr:uid="{00000000-0005-0000-0000-000066090000}"/>
    <cellStyle name="20% - Énfasis2 13 5 6" xfId="5334" xr:uid="{00000000-0005-0000-0000-000067090000}"/>
    <cellStyle name="20% - Énfasis2 13 6" xfId="5335" xr:uid="{00000000-0005-0000-0000-000068090000}"/>
    <cellStyle name="20% - Énfasis2 13 6 2" xfId="5336" xr:uid="{00000000-0005-0000-0000-000069090000}"/>
    <cellStyle name="20% - Énfasis2 13 6 3" xfId="5337" xr:uid="{00000000-0005-0000-0000-00006A090000}"/>
    <cellStyle name="20% - Énfasis2 13 6 4" xfId="5338" xr:uid="{00000000-0005-0000-0000-00006B090000}"/>
    <cellStyle name="20% - Énfasis2 13 6 5" xfId="5339" xr:uid="{00000000-0005-0000-0000-00006C090000}"/>
    <cellStyle name="20% - Énfasis2 13 6 6" xfId="5340" xr:uid="{00000000-0005-0000-0000-00006D090000}"/>
    <cellStyle name="20% - Énfasis2 13 7" xfId="5341" xr:uid="{00000000-0005-0000-0000-00006E090000}"/>
    <cellStyle name="20% - Énfasis2 13 7 2" xfId="5342" xr:uid="{00000000-0005-0000-0000-00006F090000}"/>
    <cellStyle name="20% - Énfasis2 13 7 3" xfId="5343" xr:uid="{00000000-0005-0000-0000-000070090000}"/>
    <cellStyle name="20% - Énfasis2 13 7 4" xfId="5344" xr:uid="{00000000-0005-0000-0000-000071090000}"/>
    <cellStyle name="20% - Énfasis2 13 7 5" xfId="5345" xr:uid="{00000000-0005-0000-0000-000072090000}"/>
    <cellStyle name="20% - Énfasis2 13 7 6" xfId="5346" xr:uid="{00000000-0005-0000-0000-000073090000}"/>
    <cellStyle name="20% - Énfasis2 13 8" xfId="5347" xr:uid="{00000000-0005-0000-0000-000074090000}"/>
    <cellStyle name="20% - Énfasis2 13 8 2" xfId="5348" xr:uid="{00000000-0005-0000-0000-000075090000}"/>
    <cellStyle name="20% - Énfasis2 13 8 3" xfId="5349" xr:uid="{00000000-0005-0000-0000-000076090000}"/>
    <cellStyle name="20% - Énfasis2 13 8 4" xfId="5350" xr:uid="{00000000-0005-0000-0000-000077090000}"/>
    <cellStyle name="20% - Énfasis2 13 8 5" xfId="5351" xr:uid="{00000000-0005-0000-0000-000078090000}"/>
    <cellStyle name="20% - Énfasis2 13 8 6" xfId="5352" xr:uid="{00000000-0005-0000-0000-000079090000}"/>
    <cellStyle name="20% - Énfasis2 13 9" xfId="5353" xr:uid="{00000000-0005-0000-0000-00007A090000}"/>
    <cellStyle name="20% - Énfasis2 13 9 2" xfId="5354" xr:uid="{00000000-0005-0000-0000-00007B090000}"/>
    <cellStyle name="20% - Énfasis2 13 9 3" xfId="5355" xr:uid="{00000000-0005-0000-0000-00007C090000}"/>
    <cellStyle name="20% - Énfasis2 13 9 4" xfId="5356" xr:uid="{00000000-0005-0000-0000-00007D090000}"/>
    <cellStyle name="20% - Énfasis2 13 9 5" xfId="5357" xr:uid="{00000000-0005-0000-0000-00007E090000}"/>
    <cellStyle name="20% - Énfasis2 13 9 6" xfId="5358" xr:uid="{00000000-0005-0000-0000-00007F090000}"/>
    <cellStyle name="20% - Énfasis2 14" xfId="300" xr:uid="{00000000-0005-0000-0000-000080090000}"/>
    <cellStyle name="20% - Énfasis2 14 10" xfId="5359" xr:uid="{00000000-0005-0000-0000-000081090000}"/>
    <cellStyle name="20% - Énfasis2 14 11" xfId="5360" xr:uid="{00000000-0005-0000-0000-000082090000}"/>
    <cellStyle name="20% - Énfasis2 14 12" xfId="5361" xr:uid="{00000000-0005-0000-0000-000083090000}"/>
    <cellStyle name="20% - Énfasis2 14 13" xfId="5362" xr:uid="{00000000-0005-0000-0000-000084090000}"/>
    <cellStyle name="20% - Énfasis2 14 14" xfId="5363" xr:uid="{00000000-0005-0000-0000-000085090000}"/>
    <cellStyle name="20% - Énfasis2 14 2" xfId="5364" xr:uid="{00000000-0005-0000-0000-000086090000}"/>
    <cellStyle name="20% - Énfasis2 14 2 2" xfId="5365" xr:uid="{00000000-0005-0000-0000-000087090000}"/>
    <cellStyle name="20% - Énfasis2 14 2 3" xfId="5366" xr:uid="{00000000-0005-0000-0000-000088090000}"/>
    <cellStyle name="20% - Énfasis2 14 2 4" xfId="5367" xr:uid="{00000000-0005-0000-0000-000089090000}"/>
    <cellStyle name="20% - Énfasis2 14 2 5" xfId="5368" xr:uid="{00000000-0005-0000-0000-00008A090000}"/>
    <cellStyle name="20% - Énfasis2 14 2 6" xfId="5369" xr:uid="{00000000-0005-0000-0000-00008B090000}"/>
    <cellStyle name="20% - Énfasis2 14 3" xfId="5370" xr:uid="{00000000-0005-0000-0000-00008C090000}"/>
    <cellStyle name="20% - Énfasis2 14 3 2" xfId="5371" xr:uid="{00000000-0005-0000-0000-00008D090000}"/>
    <cellStyle name="20% - Énfasis2 14 3 3" xfId="5372" xr:uid="{00000000-0005-0000-0000-00008E090000}"/>
    <cellStyle name="20% - Énfasis2 14 3 4" xfId="5373" xr:uid="{00000000-0005-0000-0000-00008F090000}"/>
    <cellStyle name="20% - Énfasis2 14 3 5" xfId="5374" xr:uid="{00000000-0005-0000-0000-000090090000}"/>
    <cellStyle name="20% - Énfasis2 14 3 6" xfId="5375" xr:uid="{00000000-0005-0000-0000-000091090000}"/>
    <cellStyle name="20% - Énfasis2 14 4" xfId="5376" xr:uid="{00000000-0005-0000-0000-000092090000}"/>
    <cellStyle name="20% - Énfasis2 14 4 2" xfId="5377" xr:uid="{00000000-0005-0000-0000-000093090000}"/>
    <cellStyle name="20% - Énfasis2 14 4 3" xfId="5378" xr:uid="{00000000-0005-0000-0000-000094090000}"/>
    <cellStyle name="20% - Énfasis2 14 4 4" xfId="5379" xr:uid="{00000000-0005-0000-0000-000095090000}"/>
    <cellStyle name="20% - Énfasis2 14 4 5" xfId="5380" xr:uid="{00000000-0005-0000-0000-000096090000}"/>
    <cellStyle name="20% - Énfasis2 14 4 6" xfId="5381" xr:uid="{00000000-0005-0000-0000-000097090000}"/>
    <cellStyle name="20% - Énfasis2 14 5" xfId="5382" xr:uid="{00000000-0005-0000-0000-000098090000}"/>
    <cellStyle name="20% - Énfasis2 14 5 2" xfId="5383" xr:uid="{00000000-0005-0000-0000-000099090000}"/>
    <cellStyle name="20% - Énfasis2 14 5 3" xfId="5384" xr:uid="{00000000-0005-0000-0000-00009A090000}"/>
    <cellStyle name="20% - Énfasis2 14 5 4" xfId="5385" xr:uid="{00000000-0005-0000-0000-00009B090000}"/>
    <cellStyle name="20% - Énfasis2 14 5 5" xfId="5386" xr:uid="{00000000-0005-0000-0000-00009C090000}"/>
    <cellStyle name="20% - Énfasis2 14 5 6" xfId="5387" xr:uid="{00000000-0005-0000-0000-00009D090000}"/>
    <cellStyle name="20% - Énfasis2 14 6" xfId="5388" xr:uid="{00000000-0005-0000-0000-00009E090000}"/>
    <cellStyle name="20% - Énfasis2 14 6 2" xfId="5389" xr:uid="{00000000-0005-0000-0000-00009F090000}"/>
    <cellStyle name="20% - Énfasis2 14 6 3" xfId="5390" xr:uid="{00000000-0005-0000-0000-0000A0090000}"/>
    <cellStyle name="20% - Énfasis2 14 6 4" xfId="5391" xr:uid="{00000000-0005-0000-0000-0000A1090000}"/>
    <cellStyle name="20% - Énfasis2 14 6 5" xfId="5392" xr:uid="{00000000-0005-0000-0000-0000A2090000}"/>
    <cellStyle name="20% - Énfasis2 14 6 6" xfId="5393" xr:uid="{00000000-0005-0000-0000-0000A3090000}"/>
    <cellStyle name="20% - Énfasis2 14 7" xfId="5394" xr:uid="{00000000-0005-0000-0000-0000A4090000}"/>
    <cellStyle name="20% - Énfasis2 14 7 2" xfId="5395" xr:uid="{00000000-0005-0000-0000-0000A5090000}"/>
    <cellStyle name="20% - Énfasis2 14 7 3" xfId="5396" xr:uid="{00000000-0005-0000-0000-0000A6090000}"/>
    <cellStyle name="20% - Énfasis2 14 7 4" xfId="5397" xr:uid="{00000000-0005-0000-0000-0000A7090000}"/>
    <cellStyle name="20% - Énfasis2 14 7 5" xfId="5398" xr:uid="{00000000-0005-0000-0000-0000A8090000}"/>
    <cellStyle name="20% - Énfasis2 14 7 6" xfId="5399" xr:uid="{00000000-0005-0000-0000-0000A9090000}"/>
    <cellStyle name="20% - Énfasis2 14 8" xfId="5400" xr:uid="{00000000-0005-0000-0000-0000AA090000}"/>
    <cellStyle name="20% - Énfasis2 14 8 2" xfId="5401" xr:uid="{00000000-0005-0000-0000-0000AB090000}"/>
    <cellStyle name="20% - Énfasis2 14 8 3" xfId="5402" xr:uid="{00000000-0005-0000-0000-0000AC090000}"/>
    <cellStyle name="20% - Énfasis2 14 8 4" xfId="5403" xr:uid="{00000000-0005-0000-0000-0000AD090000}"/>
    <cellStyle name="20% - Énfasis2 14 8 5" xfId="5404" xr:uid="{00000000-0005-0000-0000-0000AE090000}"/>
    <cellStyle name="20% - Énfasis2 14 8 6" xfId="5405" xr:uid="{00000000-0005-0000-0000-0000AF090000}"/>
    <cellStyle name="20% - Énfasis2 14 9" xfId="5406" xr:uid="{00000000-0005-0000-0000-0000B0090000}"/>
    <cellStyle name="20% - Énfasis2 14 9 2" xfId="5407" xr:uid="{00000000-0005-0000-0000-0000B1090000}"/>
    <cellStyle name="20% - Énfasis2 14 9 3" xfId="5408" xr:uid="{00000000-0005-0000-0000-0000B2090000}"/>
    <cellStyle name="20% - Énfasis2 14 9 4" xfId="5409" xr:uid="{00000000-0005-0000-0000-0000B3090000}"/>
    <cellStyle name="20% - Énfasis2 14 9 5" xfId="5410" xr:uid="{00000000-0005-0000-0000-0000B4090000}"/>
    <cellStyle name="20% - Énfasis2 14 9 6" xfId="5411" xr:uid="{00000000-0005-0000-0000-0000B5090000}"/>
    <cellStyle name="20% - Énfasis2 15" xfId="301" xr:uid="{00000000-0005-0000-0000-0000B6090000}"/>
    <cellStyle name="20% - Énfasis2 15 10" xfId="5412" xr:uid="{00000000-0005-0000-0000-0000B7090000}"/>
    <cellStyle name="20% - Énfasis2 15 11" xfId="5413" xr:uid="{00000000-0005-0000-0000-0000B8090000}"/>
    <cellStyle name="20% - Énfasis2 15 12" xfId="5414" xr:uid="{00000000-0005-0000-0000-0000B9090000}"/>
    <cellStyle name="20% - Énfasis2 15 13" xfId="5415" xr:uid="{00000000-0005-0000-0000-0000BA090000}"/>
    <cellStyle name="20% - Énfasis2 15 14" xfId="5416" xr:uid="{00000000-0005-0000-0000-0000BB090000}"/>
    <cellStyle name="20% - Énfasis2 15 2" xfId="5417" xr:uid="{00000000-0005-0000-0000-0000BC090000}"/>
    <cellStyle name="20% - Énfasis2 15 2 2" xfId="5418" xr:uid="{00000000-0005-0000-0000-0000BD090000}"/>
    <cellStyle name="20% - Énfasis2 15 2 3" xfId="5419" xr:uid="{00000000-0005-0000-0000-0000BE090000}"/>
    <cellStyle name="20% - Énfasis2 15 2 4" xfId="5420" xr:uid="{00000000-0005-0000-0000-0000BF090000}"/>
    <cellStyle name="20% - Énfasis2 15 2 5" xfId="5421" xr:uid="{00000000-0005-0000-0000-0000C0090000}"/>
    <cellStyle name="20% - Énfasis2 15 2 6" xfId="5422" xr:uid="{00000000-0005-0000-0000-0000C1090000}"/>
    <cellStyle name="20% - Énfasis2 15 3" xfId="5423" xr:uid="{00000000-0005-0000-0000-0000C2090000}"/>
    <cellStyle name="20% - Énfasis2 15 3 2" xfId="5424" xr:uid="{00000000-0005-0000-0000-0000C3090000}"/>
    <cellStyle name="20% - Énfasis2 15 3 3" xfId="5425" xr:uid="{00000000-0005-0000-0000-0000C4090000}"/>
    <cellStyle name="20% - Énfasis2 15 3 4" xfId="5426" xr:uid="{00000000-0005-0000-0000-0000C5090000}"/>
    <cellStyle name="20% - Énfasis2 15 3 5" xfId="5427" xr:uid="{00000000-0005-0000-0000-0000C6090000}"/>
    <cellStyle name="20% - Énfasis2 15 3 6" xfId="5428" xr:uid="{00000000-0005-0000-0000-0000C7090000}"/>
    <cellStyle name="20% - Énfasis2 15 4" xfId="5429" xr:uid="{00000000-0005-0000-0000-0000C8090000}"/>
    <cellStyle name="20% - Énfasis2 15 4 2" xfId="5430" xr:uid="{00000000-0005-0000-0000-0000C9090000}"/>
    <cellStyle name="20% - Énfasis2 15 4 3" xfId="5431" xr:uid="{00000000-0005-0000-0000-0000CA090000}"/>
    <cellStyle name="20% - Énfasis2 15 4 4" xfId="5432" xr:uid="{00000000-0005-0000-0000-0000CB090000}"/>
    <cellStyle name="20% - Énfasis2 15 4 5" xfId="5433" xr:uid="{00000000-0005-0000-0000-0000CC090000}"/>
    <cellStyle name="20% - Énfasis2 15 4 6" xfId="5434" xr:uid="{00000000-0005-0000-0000-0000CD090000}"/>
    <cellStyle name="20% - Énfasis2 15 5" xfId="5435" xr:uid="{00000000-0005-0000-0000-0000CE090000}"/>
    <cellStyle name="20% - Énfasis2 15 5 2" xfId="5436" xr:uid="{00000000-0005-0000-0000-0000CF090000}"/>
    <cellStyle name="20% - Énfasis2 15 5 3" xfId="5437" xr:uid="{00000000-0005-0000-0000-0000D0090000}"/>
    <cellStyle name="20% - Énfasis2 15 5 4" xfId="5438" xr:uid="{00000000-0005-0000-0000-0000D1090000}"/>
    <cellStyle name="20% - Énfasis2 15 5 5" xfId="5439" xr:uid="{00000000-0005-0000-0000-0000D2090000}"/>
    <cellStyle name="20% - Énfasis2 15 5 6" xfId="5440" xr:uid="{00000000-0005-0000-0000-0000D3090000}"/>
    <cellStyle name="20% - Énfasis2 15 6" xfId="5441" xr:uid="{00000000-0005-0000-0000-0000D4090000}"/>
    <cellStyle name="20% - Énfasis2 15 6 2" xfId="5442" xr:uid="{00000000-0005-0000-0000-0000D5090000}"/>
    <cellStyle name="20% - Énfasis2 15 6 3" xfId="5443" xr:uid="{00000000-0005-0000-0000-0000D6090000}"/>
    <cellStyle name="20% - Énfasis2 15 6 4" xfId="5444" xr:uid="{00000000-0005-0000-0000-0000D7090000}"/>
    <cellStyle name="20% - Énfasis2 15 6 5" xfId="5445" xr:uid="{00000000-0005-0000-0000-0000D8090000}"/>
    <cellStyle name="20% - Énfasis2 15 6 6" xfId="5446" xr:uid="{00000000-0005-0000-0000-0000D9090000}"/>
    <cellStyle name="20% - Énfasis2 15 7" xfId="5447" xr:uid="{00000000-0005-0000-0000-0000DA090000}"/>
    <cellStyle name="20% - Énfasis2 15 7 2" xfId="5448" xr:uid="{00000000-0005-0000-0000-0000DB090000}"/>
    <cellStyle name="20% - Énfasis2 15 7 3" xfId="5449" xr:uid="{00000000-0005-0000-0000-0000DC090000}"/>
    <cellStyle name="20% - Énfasis2 15 7 4" xfId="5450" xr:uid="{00000000-0005-0000-0000-0000DD090000}"/>
    <cellStyle name="20% - Énfasis2 15 7 5" xfId="5451" xr:uid="{00000000-0005-0000-0000-0000DE090000}"/>
    <cellStyle name="20% - Énfasis2 15 7 6" xfId="5452" xr:uid="{00000000-0005-0000-0000-0000DF090000}"/>
    <cellStyle name="20% - Énfasis2 15 8" xfId="5453" xr:uid="{00000000-0005-0000-0000-0000E0090000}"/>
    <cellStyle name="20% - Énfasis2 15 8 2" xfId="5454" xr:uid="{00000000-0005-0000-0000-0000E1090000}"/>
    <cellStyle name="20% - Énfasis2 15 8 3" xfId="5455" xr:uid="{00000000-0005-0000-0000-0000E2090000}"/>
    <cellStyle name="20% - Énfasis2 15 8 4" xfId="5456" xr:uid="{00000000-0005-0000-0000-0000E3090000}"/>
    <cellStyle name="20% - Énfasis2 15 8 5" xfId="5457" xr:uid="{00000000-0005-0000-0000-0000E4090000}"/>
    <cellStyle name="20% - Énfasis2 15 8 6" xfId="5458" xr:uid="{00000000-0005-0000-0000-0000E5090000}"/>
    <cellStyle name="20% - Énfasis2 15 9" xfId="5459" xr:uid="{00000000-0005-0000-0000-0000E6090000}"/>
    <cellStyle name="20% - Énfasis2 15 9 2" xfId="5460" xr:uid="{00000000-0005-0000-0000-0000E7090000}"/>
    <cellStyle name="20% - Énfasis2 15 9 3" xfId="5461" xr:uid="{00000000-0005-0000-0000-0000E8090000}"/>
    <cellStyle name="20% - Énfasis2 15 9 4" xfId="5462" xr:uid="{00000000-0005-0000-0000-0000E9090000}"/>
    <cellStyle name="20% - Énfasis2 15 9 5" xfId="5463" xr:uid="{00000000-0005-0000-0000-0000EA090000}"/>
    <cellStyle name="20% - Énfasis2 15 9 6" xfId="5464" xr:uid="{00000000-0005-0000-0000-0000EB090000}"/>
    <cellStyle name="20% - Énfasis2 16" xfId="302" xr:uid="{00000000-0005-0000-0000-0000EC090000}"/>
    <cellStyle name="20% - Énfasis2 16 10" xfId="5465" xr:uid="{00000000-0005-0000-0000-0000ED090000}"/>
    <cellStyle name="20% - Énfasis2 16 11" xfId="5466" xr:uid="{00000000-0005-0000-0000-0000EE090000}"/>
    <cellStyle name="20% - Énfasis2 16 12" xfId="5467" xr:uid="{00000000-0005-0000-0000-0000EF090000}"/>
    <cellStyle name="20% - Énfasis2 16 13" xfId="5468" xr:uid="{00000000-0005-0000-0000-0000F0090000}"/>
    <cellStyle name="20% - Énfasis2 16 14" xfId="5469" xr:uid="{00000000-0005-0000-0000-0000F1090000}"/>
    <cellStyle name="20% - Énfasis2 16 2" xfId="5470" xr:uid="{00000000-0005-0000-0000-0000F2090000}"/>
    <cellStyle name="20% - Énfasis2 16 2 2" xfId="5471" xr:uid="{00000000-0005-0000-0000-0000F3090000}"/>
    <cellStyle name="20% - Énfasis2 16 2 3" xfId="5472" xr:uid="{00000000-0005-0000-0000-0000F4090000}"/>
    <cellStyle name="20% - Énfasis2 16 2 4" xfId="5473" xr:uid="{00000000-0005-0000-0000-0000F5090000}"/>
    <cellStyle name="20% - Énfasis2 16 2 5" xfId="5474" xr:uid="{00000000-0005-0000-0000-0000F6090000}"/>
    <cellStyle name="20% - Énfasis2 16 2 6" xfId="5475" xr:uid="{00000000-0005-0000-0000-0000F7090000}"/>
    <cellStyle name="20% - Énfasis2 16 3" xfId="5476" xr:uid="{00000000-0005-0000-0000-0000F8090000}"/>
    <cellStyle name="20% - Énfasis2 16 3 2" xfId="5477" xr:uid="{00000000-0005-0000-0000-0000F9090000}"/>
    <cellStyle name="20% - Énfasis2 16 3 3" xfId="5478" xr:uid="{00000000-0005-0000-0000-0000FA090000}"/>
    <cellStyle name="20% - Énfasis2 16 3 4" xfId="5479" xr:uid="{00000000-0005-0000-0000-0000FB090000}"/>
    <cellStyle name="20% - Énfasis2 16 3 5" xfId="5480" xr:uid="{00000000-0005-0000-0000-0000FC090000}"/>
    <cellStyle name="20% - Énfasis2 16 3 6" xfId="5481" xr:uid="{00000000-0005-0000-0000-0000FD090000}"/>
    <cellStyle name="20% - Énfasis2 16 4" xfId="5482" xr:uid="{00000000-0005-0000-0000-0000FE090000}"/>
    <cellStyle name="20% - Énfasis2 16 4 2" xfId="5483" xr:uid="{00000000-0005-0000-0000-0000FF090000}"/>
    <cellStyle name="20% - Énfasis2 16 4 3" xfId="5484" xr:uid="{00000000-0005-0000-0000-0000000A0000}"/>
    <cellStyle name="20% - Énfasis2 16 4 4" xfId="5485" xr:uid="{00000000-0005-0000-0000-0000010A0000}"/>
    <cellStyle name="20% - Énfasis2 16 4 5" xfId="5486" xr:uid="{00000000-0005-0000-0000-0000020A0000}"/>
    <cellStyle name="20% - Énfasis2 16 4 6" xfId="5487" xr:uid="{00000000-0005-0000-0000-0000030A0000}"/>
    <cellStyle name="20% - Énfasis2 16 5" xfId="5488" xr:uid="{00000000-0005-0000-0000-0000040A0000}"/>
    <cellStyle name="20% - Énfasis2 16 5 2" xfId="5489" xr:uid="{00000000-0005-0000-0000-0000050A0000}"/>
    <cellStyle name="20% - Énfasis2 16 5 3" xfId="5490" xr:uid="{00000000-0005-0000-0000-0000060A0000}"/>
    <cellStyle name="20% - Énfasis2 16 5 4" xfId="5491" xr:uid="{00000000-0005-0000-0000-0000070A0000}"/>
    <cellStyle name="20% - Énfasis2 16 5 5" xfId="5492" xr:uid="{00000000-0005-0000-0000-0000080A0000}"/>
    <cellStyle name="20% - Énfasis2 16 5 6" xfId="5493" xr:uid="{00000000-0005-0000-0000-0000090A0000}"/>
    <cellStyle name="20% - Énfasis2 16 6" xfId="5494" xr:uid="{00000000-0005-0000-0000-00000A0A0000}"/>
    <cellStyle name="20% - Énfasis2 16 6 2" xfId="5495" xr:uid="{00000000-0005-0000-0000-00000B0A0000}"/>
    <cellStyle name="20% - Énfasis2 16 6 3" xfId="5496" xr:uid="{00000000-0005-0000-0000-00000C0A0000}"/>
    <cellStyle name="20% - Énfasis2 16 6 4" xfId="5497" xr:uid="{00000000-0005-0000-0000-00000D0A0000}"/>
    <cellStyle name="20% - Énfasis2 16 6 5" xfId="5498" xr:uid="{00000000-0005-0000-0000-00000E0A0000}"/>
    <cellStyle name="20% - Énfasis2 16 6 6" xfId="5499" xr:uid="{00000000-0005-0000-0000-00000F0A0000}"/>
    <cellStyle name="20% - Énfasis2 16 7" xfId="5500" xr:uid="{00000000-0005-0000-0000-0000100A0000}"/>
    <cellStyle name="20% - Énfasis2 16 7 2" xfId="5501" xr:uid="{00000000-0005-0000-0000-0000110A0000}"/>
    <cellStyle name="20% - Énfasis2 16 7 3" xfId="5502" xr:uid="{00000000-0005-0000-0000-0000120A0000}"/>
    <cellStyle name="20% - Énfasis2 16 7 4" xfId="5503" xr:uid="{00000000-0005-0000-0000-0000130A0000}"/>
    <cellStyle name="20% - Énfasis2 16 7 5" xfId="5504" xr:uid="{00000000-0005-0000-0000-0000140A0000}"/>
    <cellStyle name="20% - Énfasis2 16 7 6" xfId="5505" xr:uid="{00000000-0005-0000-0000-0000150A0000}"/>
    <cellStyle name="20% - Énfasis2 16 8" xfId="5506" xr:uid="{00000000-0005-0000-0000-0000160A0000}"/>
    <cellStyle name="20% - Énfasis2 16 8 2" xfId="5507" xr:uid="{00000000-0005-0000-0000-0000170A0000}"/>
    <cellStyle name="20% - Énfasis2 16 8 3" xfId="5508" xr:uid="{00000000-0005-0000-0000-0000180A0000}"/>
    <cellStyle name="20% - Énfasis2 16 8 4" xfId="5509" xr:uid="{00000000-0005-0000-0000-0000190A0000}"/>
    <cellStyle name="20% - Énfasis2 16 8 5" xfId="5510" xr:uid="{00000000-0005-0000-0000-00001A0A0000}"/>
    <cellStyle name="20% - Énfasis2 16 8 6" xfId="5511" xr:uid="{00000000-0005-0000-0000-00001B0A0000}"/>
    <cellStyle name="20% - Énfasis2 16 9" xfId="5512" xr:uid="{00000000-0005-0000-0000-00001C0A0000}"/>
    <cellStyle name="20% - Énfasis2 16 9 2" xfId="5513" xr:uid="{00000000-0005-0000-0000-00001D0A0000}"/>
    <cellStyle name="20% - Énfasis2 16 9 3" xfId="5514" xr:uid="{00000000-0005-0000-0000-00001E0A0000}"/>
    <cellStyle name="20% - Énfasis2 16 9 4" xfId="5515" xr:uid="{00000000-0005-0000-0000-00001F0A0000}"/>
    <cellStyle name="20% - Énfasis2 16 9 5" xfId="5516" xr:uid="{00000000-0005-0000-0000-0000200A0000}"/>
    <cellStyle name="20% - Énfasis2 16 9 6" xfId="5517" xr:uid="{00000000-0005-0000-0000-0000210A0000}"/>
    <cellStyle name="20% - Énfasis2 17" xfId="303" xr:uid="{00000000-0005-0000-0000-0000220A0000}"/>
    <cellStyle name="20% - Énfasis2 17 10" xfId="5518" xr:uid="{00000000-0005-0000-0000-0000230A0000}"/>
    <cellStyle name="20% - Énfasis2 17 11" xfId="5519" xr:uid="{00000000-0005-0000-0000-0000240A0000}"/>
    <cellStyle name="20% - Énfasis2 17 12" xfId="5520" xr:uid="{00000000-0005-0000-0000-0000250A0000}"/>
    <cellStyle name="20% - Énfasis2 17 13" xfId="5521" xr:uid="{00000000-0005-0000-0000-0000260A0000}"/>
    <cellStyle name="20% - Énfasis2 17 14" xfId="5522" xr:uid="{00000000-0005-0000-0000-0000270A0000}"/>
    <cellStyle name="20% - Énfasis2 17 2" xfId="5523" xr:uid="{00000000-0005-0000-0000-0000280A0000}"/>
    <cellStyle name="20% - Énfasis2 17 2 2" xfId="5524" xr:uid="{00000000-0005-0000-0000-0000290A0000}"/>
    <cellStyle name="20% - Énfasis2 17 2 3" xfId="5525" xr:uid="{00000000-0005-0000-0000-00002A0A0000}"/>
    <cellStyle name="20% - Énfasis2 17 2 4" xfId="5526" xr:uid="{00000000-0005-0000-0000-00002B0A0000}"/>
    <cellStyle name="20% - Énfasis2 17 2 5" xfId="5527" xr:uid="{00000000-0005-0000-0000-00002C0A0000}"/>
    <cellStyle name="20% - Énfasis2 17 2 6" xfId="5528" xr:uid="{00000000-0005-0000-0000-00002D0A0000}"/>
    <cellStyle name="20% - Énfasis2 17 3" xfId="5529" xr:uid="{00000000-0005-0000-0000-00002E0A0000}"/>
    <cellStyle name="20% - Énfasis2 17 3 2" xfId="5530" xr:uid="{00000000-0005-0000-0000-00002F0A0000}"/>
    <cellStyle name="20% - Énfasis2 17 3 3" xfId="5531" xr:uid="{00000000-0005-0000-0000-0000300A0000}"/>
    <cellStyle name="20% - Énfasis2 17 3 4" xfId="5532" xr:uid="{00000000-0005-0000-0000-0000310A0000}"/>
    <cellStyle name="20% - Énfasis2 17 3 5" xfId="5533" xr:uid="{00000000-0005-0000-0000-0000320A0000}"/>
    <cellStyle name="20% - Énfasis2 17 3 6" xfId="5534" xr:uid="{00000000-0005-0000-0000-0000330A0000}"/>
    <cellStyle name="20% - Énfasis2 17 4" xfId="5535" xr:uid="{00000000-0005-0000-0000-0000340A0000}"/>
    <cellStyle name="20% - Énfasis2 17 4 2" xfId="5536" xr:uid="{00000000-0005-0000-0000-0000350A0000}"/>
    <cellStyle name="20% - Énfasis2 17 4 3" xfId="5537" xr:uid="{00000000-0005-0000-0000-0000360A0000}"/>
    <cellStyle name="20% - Énfasis2 17 4 4" xfId="5538" xr:uid="{00000000-0005-0000-0000-0000370A0000}"/>
    <cellStyle name="20% - Énfasis2 17 4 5" xfId="5539" xr:uid="{00000000-0005-0000-0000-0000380A0000}"/>
    <cellStyle name="20% - Énfasis2 17 4 6" xfId="5540" xr:uid="{00000000-0005-0000-0000-0000390A0000}"/>
    <cellStyle name="20% - Énfasis2 17 5" xfId="5541" xr:uid="{00000000-0005-0000-0000-00003A0A0000}"/>
    <cellStyle name="20% - Énfasis2 17 5 2" xfId="5542" xr:uid="{00000000-0005-0000-0000-00003B0A0000}"/>
    <cellStyle name="20% - Énfasis2 17 5 3" xfId="5543" xr:uid="{00000000-0005-0000-0000-00003C0A0000}"/>
    <cellStyle name="20% - Énfasis2 17 5 4" xfId="5544" xr:uid="{00000000-0005-0000-0000-00003D0A0000}"/>
    <cellStyle name="20% - Énfasis2 17 5 5" xfId="5545" xr:uid="{00000000-0005-0000-0000-00003E0A0000}"/>
    <cellStyle name="20% - Énfasis2 17 5 6" xfId="5546" xr:uid="{00000000-0005-0000-0000-00003F0A0000}"/>
    <cellStyle name="20% - Énfasis2 17 6" xfId="5547" xr:uid="{00000000-0005-0000-0000-0000400A0000}"/>
    <cellStyle name="20% - Énfasis2 17 6 2" xfId="5548" xr:uid="{00000000-0005-0000-0000-0000410A0000}"/>
    <cellStyle name="20% - Énfasis2 17 6 3" xfId="5549" xr:uid="{00000000-0005-0000-0000-0000420A0000}"/>
    <cellStyle name="20% - Énfasis2 17 6 4" xfId="5550" xr:uid="{00000000-0005-0000-0000-0000430A0000}"/>
    <cellStyle name="20% - Énfasis2 17 6 5" xfId="5551" xr:uid="{00000000-0005-0000-0000-0000440A0000}"/>
    <cellStyle name="20% - Énfasis2 17 6 6" xfId="5552" xr:uid="{00000000-0005-0000-0000-0000450A0000}"/>
    <cellStyle name="20% - Énfasis2 17 7" xfId="5553" xr:uid="{00000000-0005-0000-0000-0000460A0000}"/>
    <cellStyle name="20% - Énfasis2 17 7 2" xfId="5554" xr:uid="{00000000-0005-0000-0000-0000470A0000}"/>
    <cellStyle name="20% - Énfasis2 17 7 3" xfId="5555" xr:uid="{00000000-0005-0000-0000-0000480A0000}"/>
    <cellStyle name="20% - Énfasis2 17 7 4" xfId="5556" xr:uid="{00000000-0005-0000-0000-0000490A0000}"/>
    <cellStyle name="20% - Énfasis2 17 7 5" xfId="5557" xr:uid="{00000000-0005-0000-0000-00004A0A0000}"/>
    <cellStyle name="20% - Énfasis2 17 7 6" xfId="5558" xr:uid="{00000000-0005-0000-0000-00004B0A0000}"/>
    <cellStyle name="20% - Énfasis2 17 8" xfId="5559" xr:uid="{00000000-0005-0000-0000-00004C0A0000}"/>
    <cellStyle name="20% - Énfasis2 17 8 2" xfId="5560" xr:uid="{00000000-0005-0000-0000-00004D0A0000}"/>
    <cellStyle name="20% - Énfasis2 17 8 3" xfId="5561" xr:uid="{00000000-0005-0000-0000-00004E0A0000}"/>
    <cellStyle name="20% - Énfasis2 17 8 4" xfId="5562" xr:uid="{00000000-0005-0000-0000-00004F0A0000}"/>
    <cellStyle name="20% - Énfasis2 17 8 5" xfId="5563" xr:uid="{00000000-0005-0000-0000-0000500A0000}"/>
    <cellStyle name="20% - Énfasis2 17 8 6" xfId="5564" xr:uid="{00000000-0005-0000-0000-0000510A0000}"/>
    <cellStyle name="20% - Énfasis2 17 9" xfId="5565" xr:uid="{00000000-0005-0000-0000-0000520A0000}"/>
    <cellStyle name="20% - Énfasis2 17 9 2" xfId="5566" xr:uid="{00000000-0005-0000-0000-0000530A0000}"/>
    <cellStyle name="20% - Énfasis2 17 9 3" xfId="5567" xr:uid="{00000000-0005-0000-0000-0000540A0000}"/>
    <cellStyle name="20% - Énfasis2 17 9 4" xfId="5568" xr:uid="{00000000-0005-0000-0000-0000550A0000}"/>
    <cellStyle name="20% - Énfasis2 17 9 5" xfId="5569" xr:uid="{00000000-0005-0000-0000-0000560A0000}"/>
    <cellStyle name="20% - Énfasis2 17 9 6" xfId="5570" xr:uid="{00000000-0005-0000-0000-0000570A0000}"/>
    <cellStyle name="20% - Énfasis2 18" xfId="304" xr:uid="{00000000-0005-0000-0000-0000580A0000}"/>
    <cellStyle name="20% - Énfasis2 18 10" xfId="5571" xr:uid="{00000000-0005-0000-0000-0000590A0000}"/>
    <cellStyle name="20% - Énfasis2 18 11" xfId="5572" xr:uid="{00000000-0005-0000-0000-00005A0A0000}"/>
    <cellStyle name="20% - Énfasis2 18 12" xfId="5573" xr:uid="{00000000-0005-0000-0000-00005B0A0000}"/>
    <cellStyle name="20% - Énfasis2 18 13" xfId="5574" xr:uid="{00000000-0005-0000-0000-00005C0A0000}"/>
    <cellStyle name="20% - Énfasis2 18 14" xfId="5575" xr:uid="{00000000-0005-0000-0000-00005D0A0000}"/>
    <cellStyle name="20% - Énfasis2 18 2" xfId="5576" xr:uid="{00000000-0005-0000-0000-00005E0A0000}"/>
    <cellStyle name="20% - Énfasis2 18 2 2" xfId="5577" xr:uid="{00000000-0005-0000-0000-00005F0A0000}"/>
    <cellStyle name="20% - Énfasis2 18 2 3" xfId="5578" xr:uid="{00000000-0005-0000-0000-0000600A0000}"/>
    <cellStyle name="20% - Énfasis2 18 2 4" xfId="5579" xr:uid="{00000000-0005-0000-0000-0000610A0000}"/>
    <cellStyle name="20% - Énfasis2 18 2 5" xfId="5580" xr:uid="{00000000-0005-0000-0000-0000620A0000}"/>
    <cellStyle name="20% - Énfasis2 18 2 6" xfId="5581" xr:uid="{00000000-0005-0000-0000-0000630A0000}"/>
    <cellStyle name="20% - Énfasis2 18 3" xfId="5582" xr:uid="{00000000-0005-0000-0000-0000640A0000}"/>
    <cellStyle name="20% - Énfasis2 18 3 2" xfId="5583" xr:uid="{00000000-0005-0000-0000-0000650A0000}"/>
    <cellStyle name="20% - Énfasis2 18 3 3" xfId="5584" xr:uid="{00000000-0005-0000-0000-0000660A0000}"/>
    <cellStyle name="20% - Énfasis2 18 3 4" xfId="5585" xr:uid="{00000000-0005-0000-0000-0000670A0000}"/>
    <cellStyle name="20% - Énfasis2 18 3 5" xfId="5586" xr:uid="{00000000-0005-0000-0000-0000680A0000}"/>
    <cellStyle name="20% - Énfasis2 18 3 6" xfId="5587" xr:uid="{00000000-0005-0000-0000-0000690A0000}"/>
    <cellStyle name="20% - Énfasis2 18 4" xfId="5588" xr:uid="{00000000-0005-0000-0000-00006A0A0000}"/>
    <cellStyle name="20% - Énfasis2 18 4 2" xfId="5589" xr:uid="{00000000-0005-0000-0000-00006B0A0000}"/>
    <cellStyle name="20% - Énfasis2 18 4 3" xfId="5590" xr:uid="{00000000-0005-0000-0000-00006C0A0000}"/>
    <cellStyle name="20% - Énfasis2 18 4 4" xfId="5591" xr:uid="{00000000-0005-0000-0000-00006D0A0000}"/>
    <cellStyle name="20% - Énfasis2 18 4 5" xfId="5592" xr:uid="{00000000-0005-0000-0000-00006E0A0000}"/>
    <cellStyle name="20% - Énfasis2 18 4 6" xfId="5593" xr:uid="{00000000-0005-0000-0000-00006F0A0000}"/>
    <cellStyle name="20% - Énfasis2 18 5" xfId="5594" xr:uid="{00000000-0005-0000-0000-0000700A0000}"/>
    <cellStyle name="20% - Énfasis2 18 5 2" xfId="5595" xr:uid="{00000000-0005-0000-0000-0000710A0000}"/>
    <cellStyle name="20% - Énfasis2 18 5 3" xfId="5596" xr:uid="{00000000-0005-0000-0000-0000720A0000}"/>
    <cellStyle name="20% - Énfasis2 18 5 4" xfId="5597" xr:uid="{00000000-0005-0000-0000-0000730A0000}"/>
    <cellStyle name="20% - Énfasis2 18 5 5" xfId="5598" xr:uid="{00000000-0005-0000-0000-0000740A0000}"/>
    <cellStyle name="20% - Énfasis2 18 5 6" xfId="5599" xr:uid="{00000000-0005-0000-0000-0000750A0000}"/>
    <cellStyle name="20% - Énfasis2 18 6" xfId="5600" xr:uid="{00000000-0005-0000-0000-0000760A0000}"/>
    <cellStyle name="20% - Énfasis2 18 6 2" xfId="5601" xr:uid="{00000000-0005-0000-0000-0000770A0000}"/>
    <cellStyle name="20% - Énfasis2 18 6 3" xfId="5602" xr:uid="{00000000-0005-0000-0000-0000780A0000}"/>
    <cellStyle name="20% - Énfasis2 18 6 4" xfId="5603" xr:uid="{00000000-0005-0000-0000-0000790A0000}"/>
    <cellStyle name="20% - Énfasis2 18 6 5" xfId="5604" xr:uid="{00000000-0005-0000-0000-00007A0A0000}"/>
    <cellStyle name="20% - Énfasis2 18 6 6" xfId="5605" xr:uid="{00000000-0005-0000-0000-00007B0A0000}"/>
    <cellStyle name="20% - Énfasis2 18 7" xfId="5606" xr:uid="{00000000-0005-0000-0000-00007C0A0000}"/>
    <cellStyle name="20% - Énfasis2 18 7 2" xfId="5607" xr:uid="{00000000-0005-0000-0000-00007D0A0000}"/>
    <cellStyle name="20% - Énfasis2 18 7 3" xfId="5608" xr:uid="{00000000-0005-0000-0000-00007E0A0000}"/>
    <cellStyle name="20% - Énfasis2 18 7 4" xfId="5609" xr:uid="{00000000-0005-0000-0000-00007F0A0000}"/>
    <cellStyle name="20% - Énfasis2 18 7 5" xfId="5610" xr:uid="{00000000-0005-0000-0000-0000800A0000}"/>
    <cellStyle name="20% - Énfasis2 18 7 6" xfId="5611" xr:uid="{00000000-0005-0000-0000-0000810A0000}"/>
    <cellStyle name="20% - Énfasis2 18 8" xfId="5612" xr:uid="{00000000-0005-0000-0000-0000820A0000}"/>
    <cellStyle name="20% - Énfasis2 18 8 2" xfId="5613" xr:uid="{00000000-0005-0000-0000-0000830A0000}"/>
    <cellStyle name="20% - Énfasis2 18 8 3" xfId="5614" xr:uid="{00000000-0005-0000-0000-0000840A0000}"/>
    <cellStyle name="20% - Énfasis2 18 8 4" xfId="5615" xr:uid="{00000000-0005-0000-0000-0000850A0000}"/>
    <cellStyle name="20% - Énfasis2 18 8 5" xfId="5616" xr:uid="{00000000-0005-0000-0000-0000860A0000}"/>
    <cellStyle name="20% - Énfasis2 18 8 6" xfId="5617" xr:uid="{00000000-0005-0000-0000-0000870A0000}"/>
    <cellStyle name="20% - Énfasis2 18 9" xfId="5618" xr:uid="{00000000-0005-0000-0000-0000880A0000}"/>
    <cellStyle name="20% - Énfasis2 18 9 2" xfId="5619" xr:uid="{00000000-0005-0000-0000-0000890A0000}"/>
    <cellStyle name="20% - Énfasis2 18 9 3" xfId="5620" xr:uid="{00000000-0005-0000-0000-00008A0A0000}"/>
    <cellStyle name="20% - Énfasis2 18 9 4" xfId="5621" xr:uid="{00000000-0005-0000-0000-00008B0A0000}"/>
    <cellStyle name="20% - Énfasis2 18 9 5" xfId="5622" xr:uid="{00000000-0005-0000-0000-00008C0A0000}"/>
    <cellStyle name="20% - Énfasis2 18 9 6" xfId="5623" xr:uid="{00000000-0005-0000-0000-00008D0A0000}"/>
    <cellStyle name="20% - Énfasis2 19" xfId="305" xr:uid="{00000000-0005-0000-0000-00008E0A0000}"/>
    <cellStyle name="20% - Énfasis2 19 10" xfId="5624" xr:uid="{00000000-0005-0000-0000-00008F0A0000}"/>
    <cellStyle name="20% - Énfasis2 19 11" xfId="5625" xr:uid="{00000000-0005-0000-0000-0000900A0000}"/>
    <cellStyle name="20% - Énfasis2 19 12" xfId="5626" xr:uid="{00000000-0005-0000-0000-0000910A0000}"/>
    <cellStyle name="20% - Énfasis2 19 13" xfId="5627" xr:uid="{00000000-0005-0000-0000-0000920A0000}"/>
    <cellStyle name="20% - Énfasis2 19 14" xfId="5628" xr:uid="{00000000-0005-0000-0000-0000930A0000}"/>
    <cellStyle name="20% - Énfasis2 19 2" xfId="5629" xr:uid="{00000000-0005-0000-0000-0000940A0000}"/>
    <cellStyle name="20% - Énfasis2 19 2 2" xfId="5630" xr:uid="{00000000-0005-0000-0000-0000950A0000}"/>
    <cellStyle name="20% - Énfasis2 19 2 3" xfId="5631" xr:uid="{00000000-0005-0000-0000-0000960A0000}"/>
    <cellStyle name="20% - Énfasis2 19 2 4" xfId="5632" xr:uid="{00000000-0005-0000-0000-0000970A0000}"/>
    <cellStyle name="20% - Énfasis2 19 2 5" xfId="5633" xr:uid="{00000000-0005-0000-0000-0000980A0000}"/>
    <cellStyle name="20% - Énfasis2 19 2 6" xfId="5634" xr:uid="{00000000-0005-0000-0000-0000990A0000}"/>
    <cellStyle name="20% - Énfasis2 19 3" xfId="5635" xr:uid="{00000000-0005-0000-0000-00009A0A0000}"/>
    <cellStyle name="20% - Énfasis2 19 3 2" xfId="5636" xr:uid="{00000000-0005-0000-0000-00009B0A0000}"/>
    <cellStyle name="20% - Énfasis2 19 3 3" xfId="5637" xr:uid="{00000000-0005-0000-0000-00009C0A0000}"/>
    <cellStyle name="20% - Énfasis2 19 3 4" xfId="5638" xr:uid="{00000000-0005-0000-0000-00009D0A0000}"/>
    <cellStyle name="20% - Énfasis2 19 3 5" xfId="5639" xr:uid="{00000000-0005-0000-0000-00009E0A0000}"/>
    <cellStyle name="20% - Énfasis2 19 3 6" xfId="5640" xr:uid="{00000000-0005-0000-0000-00009F0A0000}"/>
    <cellStyle name="20% - Énfasis2 19 4" xfId="5641" xr:uid="{00000000-0005-0000-0000-0000A00A0000}"/>
    <cellStyle name="20% - Énfasis2 19 4 2" xfId="5642" xr:uid="{00000000-0005-0000-0000-0000A10A0000}"/>
    <cellStyle name="20% - Énfasis2 19 4 3" xfId="5643" xr:uid="{00000000-0005-0000-0000-0000A20A0000}"/>
    <cellStyle name="20% - Énfasis2 19 4 4" xfId="5644" xr:uid="{00000000-0005-0000-0000-0000A30A0000}"/>
    <cellStyle name="20% - Énfasis2 19 4 5" xfId="5645" xr:uid="{00000000-0005-0000-0000-0000A40A0000}"/>
    <cellStyle name="20% - Énfasis2 19 4 6" xfId="5646" xr:uid="{00000000-0005-0000-0000-0000A50A0000}"/>
    <cellStyle name="20% - Énfasis2 19 5" xfId="5647" xr:uid="{00000000-0005-0000-0000-0000A60A0000}"/>
    <cellStyle name="20% - Énfasis2 19 5 2" xfId="5648" xr:uid="{00000000-0005-0000-0000-0000A70A0000}"/>
    <cellStyle name="20% - Énfasis2 19 5 3" xfId="5649" xr:uid="{00000000-0005-0000-0000-0000A80A0000}"/>
    <cellStyle name="20% - Énfasis2 19 5 4" xfId="5650" xr:uid="{00000000-0005-0000-0000-0000A90A0000}"/>
    <cellStyle name="20% - Énfasis2 19 5 5" xfId="5651" xr:uid="{00000000-0005-0000-0000-0000AA0A0000}"/>
    <cellStyle name="20% - Énfasis2 19 5 6" xfId="5652" xr:uid="{00000000-0005-0000-0000-0000AB0A0000}"/>
    <cellStyle name="20% - Énfasis2 19 6" xfId="5653" xr:uid="{00000000-0005-0000-0000-0000AC0A0000}"/>
    <cellStyle name="20% - Énfasis2 19 6 2" xfId="5654" xr:uid="{00000000-0005-0000-0000-0000AD0A0000}"/>
    <cellStyle name="20% - Énfasis2 19 6 3" xfId="5655" xr:uid="{00000000-0005-0000-0000-0000AE0A0000}"/>
    <cellStyle name="20% - Énfasis2 19 6 4" xfId="5656" xr:uid="{00000000-0005-0000-0000-0000AF0A0000}"/>
    <cellStyle name="20% - Énfasis2 19 6 5" xfId="5657" xr:uid="{00000000-0005-0000-0000-0000B00A0000}"/>
    <cellStyle name="20% - Énfasis2 19 6 6" xfId="5658" xr:uid="{00000000-0005-0000-0000-0000B10A0000}"/>
    <cellStyle name="20% - Énfasis2 19 7" xfId="5659" xr:uid="{00000000-0005-0000-0000-0000B20A0000}"/>
    <cellStyle name="20% - Énfasis2 19 7 2" xfId="5660" xr:uid="{00000000-0005-0000-0000-0000B30A0000}"/>
    <cellStyle name="20% - Énfasis2 19 7 3" xfId="5661" xr:uid="{00000000-0005-0000-0000-0000B40A0000}"/>
    <cellStyle name="20% - Énfasis2 19 7 4" xfId="5662" xr:uid="{00000000-0005-0000-0000-0000B50A0000}"/>
    <cellStyle name="20% - Énfasis2 19 7 5" xfId="5663" xr:uid="{00000000-0005-0000-0000-0000B60A0000}"/>
    <cellStyle name="20% - Énfasis2 19 7 6" xfId="5664" xr:uid="{00000000-0005-0000-0000-0000B70A0000}"/>
    <cellStyle name="20% - Énfasis2 19 8" xfId="5665" xr:uid="{00000000-0005-0000-0000-0000B80A0000}"/>
    <cellStyle name="20% - Énfasis2 19 8 2" xfId="5666" xr:uid="{00000000-0005-0000-0000-0000B90A0000}"/>
    <cellStyle name="20% - Énfasis2 19 8 3" xfId="5667" xr:uid="{00000000-0005-0000-0000-0000BA0A0000}"/>
    <cellStyle name="20% - Énfasis2 19 8 4" xfId="5668" xr:uid="{00000000-0005-0000-0000-0000BB0A0000}"/>
    <cellStyle name="20% - Énfasis2 19 8 5" xfId="5669" xr:uid="{00000000-0005-0000-0000-0000BC0A0000}"/>
    <cellStyle name="20% - Énfasis2 19 8 6" xfId="5670" xr:uid="{00000000-0005-0000-0000-0000BD0A0000}"/>
    <cellStyle name="20% - Énfasis2 19 9" xfId="5671" xr:uid="{00000000-0005-0000-0000-0000BE0A0000}"/>
    <cellStyle name="20% - Énfasis2 19 9 2" xfId="5672" xr:uid="{00000000-0005-0000-0000-0000BF0A0000}"/>
    <cellStyle name="20% - Énfasis2 19 9 3" xfId="5673" xr:uid="{00000000-0005-0000-0000-0000C00A0000}"/>
    <cellStyle name="20% - Énfasis2 19 9 4" xfId="5674" xr:uid="{00000000-0005-0000-0000-0000C10A0000}"/>
    <cellStyle name="20% - Énfasis2 19 9 5" xfId="5675" xr:uid="{00000000-0005-0000-0000-0000C20A0000}"/>
    <cellStyle name="20% - Énfasis2 19 9 6" xfId="5676" xr:uid="{00000000-0005-0000-0000-0000C30A0000}"/>
    <cellStyle name="20% - Énfasis2 2" xfId="306" xr:uid="{00000000-0005-0000-0000-0000C40A0000}"/>
    <cellStyle name="20% - Énfasis2 2 10" xfId="5677" xr:uid="{00000000-0005-0000-0000-0000C50A0000}"/>
    <cellStyle name="20% - Énfasis2 2 10 2" xfId="5678" xr:uid="{00000000-0005-0000-0000-0000C60A0000}"/>
    <cellStyle name="20% - Énfasis2 2 10 3" xfId="5679" xr:uid="{00000000-0005-0000-0000-0000C70A0000}"/>
    <cellStyle name="20% - Énfasis2 2 10 4" xfId="5680" xr:uid="{00000000-0005-0000-0000-0000C80A0000}"/>
    <cellStyle name="20% - Énfasis2 2 10 5" xfId="5681" xr:uid="{00000000-0005-0000-0000-0000C90A0000}"/>
    <cellStyle name="20% - Énfasis2 2 10 6" xfId="5682" xr:uid="{00000000-0005-0000-0000-0000CA0A0000}"/>
    <cellStyle name="20% - Énfasis2 2 11" xfId="5683" xr:uid="{00000000-0005-0000-0000-0000CB0A0000}"/>
    <cellStyle name="20% - Énfasis2 2 11 2" xfId="5684" xr:uid="{00000000-0005-0000-0000-0000CC0A0000}"/>
    <cellStyle name="20% - Énfasis2 2 11 3" xfId="5685" xr:uid="{00000000-0005-0000-0000-0000CD0A0000}"/>
    <cellStyle name="20% - Énfasis2 2 11 4" xfId="5686" xr:uid="{00000000-0005-0000-0000-0000CE0A0000}"/>
    <cellStyle name="20% - Énfasis2 2 11 5" xfId="5687" xr:uid="{00000000-0005-0000-0000-0000CF0A0000}"/>
    <cellStyle name="20% - Énfasis2 2 11 6" xfId="5688" xr:uid="{00000000-0005-0000-0000-0000D00A0000}"/>
    <cellStyle name="20% - Énfasis2 2 12" xfId="5689" xr:uid="{00000000-0005-0000-0000-0000D10A0000}"/>
    <cellStyle name="20% - Énfasis2 2 12 2" xfId="5690" xr:uid="{00000000-0005-0000-0000-0000D20A0000}"/>
    <cellStyle name="20% - Énfasis2 2 12 3" xfId="5691" xr:uid="{00000000-0005-0000-0000-0000D30A0000}"/>
    <cellStyle name="20% - Énfasis2 2 12 4" xfId="5692" xr:uid="{00000000-0005-0000-0000-0000D40A0000}"/>
    <cellStyle name="20% - Énfasis2 2 12 5" xfId="5693" xr:uid="{00000000-0005-0000-0000-0000D50A0000}"/>
    <cellStyle name="20% - Énfasis2 2 12 6" xfId="5694" xr:uid="{00000000-0005-0000-0000-0000D60A0000}"/>
    <cellStyle name="20% - Énfasis2 2 13" xfId="5695" xr:uid="{00000000-0005-0000-0000-0000D70A0000}"/>
    <cellStyle name="20% - Énfasis2 2 13 2" xfId="5696" xr:uid="{00000000-0005-0000-0000-0000D80A0000}"/>
    <cellStyle name="20% - Énfasis2 2 13 3" xfId="5697" xr:uid="{00000000-0005-0000-0000-0000D90A0000}"/>
    <cellStyle name="20% - Énfasis2 2 13 4" xfId="5698" xr:uid="{00000000-0005-0000-0000-0000DA0A0000}"/>
    <cellStyle name="20% - Énfasis2 2 13 5" xfId="5699" xr:uid="{00000000-0005-0000-0000-0000DB0A0000}"/>
    <cellStyle name="20% - Énfasis2 2 13 6" xfId="5700" xr:uid="{00000000-0005-0000-0000-0000DC0A0000}"/>
    <cellStyle name="20% - Énfasis2 2 14" xfId="5701" xr:uid="{00000000-0005-0000-0000-0000DD0A0000}"/>
    <cellStyle name="20% - Énfasis2 2 14 2" xfId="5702" xr:uid="{00000000-0005-0000-0000-0000DE0A0000}"/>
    <cellStyle name="20% - Énfasis2 2 14 3" xfId="5703" xr:uid="{00000000-0005-0000-0000-0000DF0A0000}"/>
    <cellStyle name="20% - Énfasis2 2 14 4" xfId="5704" xr:uid="{00000000-0005-0000-0000-0000E00A0000}"/>
    <cellStyle name="20% - Énfasis2 2 14 5" xfId="5705" xr:uid="{00000000-0005-0000-0000-0000E10A0000}"/>
    <cellStyle name="20% - Énfasis2 2 14 6" xfId="5706" xr:uid="{00000000-0005-0000-0000-0000E20A0000}"/>
    <cellStyle name="20% - Énfasis2 2 15" xfId="5707" xr:uid="{00000000-0005-0000-0000-0000E30A0000}"/>
    <cellStyle name="20% - Énfasis2 2 16" xfId="5708" xr:uid="{00000000-0005-0000-0000-0000E40A0000}"/>
    <cellStyle name="20% - Énfasis2 2 17" xfId="5709" xr:uid="{00000000-0005-0000-0000-0000E50A0000}"/>
    <cellStyle name="20% - Énfasis2 2 18" xfId="5710" xr:uid="{00000000-0005-0000-0000-0000E60A0000}"/>
    <cellStyle name="20% - Énfasis2 2 19" xfId="5711" xr:uid="{00000000-0005-0000-0000-0000E70A0000}"/>
    <cellStyle name="20% - Énfasis2 2 2" xfId="307" xr:uid="{00000000-0005-0000-0000-0000E80A0000}"/>
    <cellStyle name="20% - Énfasis2 2 2 10" xfId="5712" xr:uid="{00000000-0005-0000-0000-0000E90A0000}"/>
    <cellStyle name="20% - Énfasis2 2 2 11" xfId="5713" xr:uid="{00000000-0005-0000-0000-0000EA0A0000}"/>
    <cellStyle name="20% - Énfasis2 2 2 12" xfId="5714" xr:uid="{00000000-0005-0000-0000-0000EB0A0000}"/>
    <cellStyle name="20% - Énfasis2 2 2 13" xfId="5715" xr:uid="{00000000-0005-0000-0000-0000EC0A0000}"/>
    <cellStyle name="20% - Énfasis2 2 2 14" xfId="5716" xr:uid="{00000000-0005-0000-0000-0000ED0A0000}"/>
    <cellStyle name="20% - Énfasis2 2 2 2" xfId="5717" xr:uid="{00000000-0005-0000-0000-0000EE0A0000}"/>
    <cellStyle name="20% - Énfasis2 2 2 2 2" xfId="5718" xr:uid="{00000000-0005-0000-0000-0000EF0A0000}"/>
    <cellStyle name="20% - Énfasis2 2 2 2 3" xfId="5719" xr:uid="{00000000-0005-0000-0000-0000F00A0000}"/>
    <cellStyle name="20% - Énfasis2 2 2 2 4" xfId="5720" xr:uid="{00000000-0005-0000-0000-0000F10A0000}"/>
    <cellStyle name="20% - Énfasis2 2 2 2 5" xfId="5721" xr:uid="{00000000-0005-0000-0000-0000F20A0000}"/>
    <cellStyle name="20% - Énfasis2 2 2 2 6" xfId="5722" xr:uid="{00000000-0005-0000-0000-0000F30A0000}"/>
    <cellStyle name="20% - Énfasis2 2 2 3" xfId="5723" xr:uid="{00000000-0005-0000-0000-0000F40A0000}"/>
    <cellStyle name="20% - Énfasis2 2 2 3 2" xfId="5724" xr:uid="{00000000-0005-0000-0000-0000F50A0000}"/>
    <cellStyle name="20% - Énfasis2 2 2 3 3" xfId="5725" xr:uid="{00000000-0005-0000-0000-0000F60A0000}"/>
    <cellStyle name="20% - Énfasis2 2 2 3 4" xfId="5726" xr:uid="{00000000-0005-0000-0000-0000F70A0000}"/>
    <cellStyle name="20% - Énfasis2 2 2 3 5" xfId="5727" xr:uid="{00000000-0005-0000-0000-0000F80A0000}"/>
    <cellStyle name="20% - Énfasis2 2 2 3 6" xfId="5728" xr:uid="{00000000-0005-0000-0000-0000F90A0000}"/>
    <cellStyle name="20% - Énfasis2 2 2 4" xfId="5729" xr:uid="{00000000-0005-0000-0000-0000FA0A0000}"/>
    <cellStyle name="20% - Énfasis2 2 2 4 2" xfId="5730" xr:uid="{00000000-0005-0000-0000-0000FB0A0000}"/>
    <cellStyle name="20% - Énfasis2 2 2 4 3" xfId="5731" xr:uid="{00000000-0005-0000-0000-0000FC0A0000}"/>
    <cellStyle name="20% - Énfasis2 2 2 4 4" xfId="5732" xr:uid="{00000000-0005-0000-0000-0000FD0A0000}"/>
    <cellStyle name="20% - Énfasis2 2 2 4 5" xfId="5733" xr:uid="{00000000-0005-0000-0000-0000FE0A0000}"/>
    <cellStyle name="20% - Énfasis2 2 2 4 6" xfId="5734" xr:uid="{00000000-0005-0000-0000-0000FF0A0000}"/>
    <cellStyle name="20% - Énfasis2 2 2 5" xfId="5735" xr:uid="{00000000-0005-0000-0000-0000000B0000}"/>
    <cellStyle name="20% - Énfasis2 2 2 5 2" xfId="5736" xr:uid="{00000000-0005-0000-0000-0000010B0000}"/>
    <cellStyle name="20% - Énfasis2 2 2 5 3" xfId="5737" xr:uid="{00000000-0005-0000-0000-0000020B0000}"/>
    <cellStyle name="20% - Énfasis2 2 2 5 4" xfId="5738" xr:uid="{00000000-0005-0000-0000-0000030B0000}"/>
    <cellStyle name="20% - Énfasis2 2 2 5 5" xfId="5739" xr:uid="{00000000-0005-0000-0000-0000040B0000}"/>
    <cellStyle name="20% - Énfasis2 2 2 5 6" xfId="5740" xr:uid="{00000000-0005-0000-0000-0000050B0000}"/>
    <cellStyle name="20% - Énfasis2 2 2 6" xfId="5741" xr:uid="{00000000-0005-0000-0000-0000060B0000}"/>
    <cellStyle name="20% - Énfasis2 2 2 6 2" xfId="5742" xr:uid="{00000000-0005-0000-0000-0000070B0000}"/>
    <cellStyle name="20% - Énfasis2 2 2 6 3" xfId="5743" xr:uid="{00000000-0005-0000-0000-0000080B0000}"/>
    <cellStyle name="20% - Énfasis2 2 2 6 4" xfId="5744" xr:uid="{00000000-0005-0000-0000-0000090B0000}"/>
    <cellStyle name="20% - Énfasis2 2 2 6 5" xfId="5745" xr:uid="{00000000-0005-0000-0000-00000A0B0000}"/>
    <cellStyle name="20% - Énfasis2 2 2 6 6" xfId="5746" xr:uid="{00000000-0005-0000-0000-00000B0B0000}"/>
    <cellStyle name="20% - Énfasis2 2 2 7" xfId="5747" xr:uid="{00000000-0005-0000-0000-00000C0B0000}"/>
    <cellStyle name="20% - Énfasis2 2 2 7 2" xfId="5748" xr:uid="{00000000-0005-0000-0000-00000D0B0000}"/>
    <cellStyle name="20% - Énfasis2 2 2 7 3" xfId="5749" xr:uid="{00000000-0005-0000-0000-00000E0B0000}"/>
    <cellStyle name="20% - Énfasis2 2 2 7 4" xfId="5750" xr:uid="{00000000-0005-0000-0000-00000F0B0000}"/>
    <cellStyle name="20% - Énfasis2 2 2 7 5" xfId="5751" xr:uid="{00000000-0005-0000-0000-0000100B0000}"/>
    <cellStyle name="20% - Énfasis2 2 2 7 6" xfId="5752" xr:uid="{00000000-0005-0000-0000-0000110B0000}"/>
    <cellStyle name="20% - Énfasis2 2 2 8" xfId="5753" xr:uid="{00000000-0005-0000-0000-0000120B0000}"/>
    <cellStyle name="20% - Énfasis2 2 2 8 2" xfId="5754" xr:uid="{00000000-0005-0000-0000-0000130B0000}"/>
    <cellStyle name="20% - Énfasis2 2 2 8 3" xfId="5755" xr:uid="{00000000-0005-0000-0000-0000140B0000}"/>
    <cellStyle name="20% - Énfasis2 2 2 8 4" xfId="5756" xr:uid="{00000000-0005-0000-0000-0000150B0000}"/>
    <cellStyle name="20% - Énfasis2 2 2 8 5" xfId="5757" xr:uid="{00000000-0005-0000-0000-0000160B0000}"/>
    <cellStyle name="20% - Énfasis2 2 2 8 6" xfId="5758" xr:uid="{00000000-0005-0000-0000-0000170B0000}"/>
    <cellStyle name="20% - Énfasis2 2 2 9" xfId="5759" xr:uid="{00000000-0005-0000-0000-0000180B0000}"/>
    <cellStyle name="20% - Énfasis2 2 2 9 2" xfId="5760" xr:uid="{00000000-0005-0000-0000-0000190B0000}"/>
    <cellStyle name="20% - Énfasis2 2 2 9 3" xfId="5761" xr:uid="{00000000-0005-0000-0000-00001A0B0000}"/>
    <cellStyle name="20% - Énfasis2 2 2 9 4" xfId="5762" xr:uid="{00000000-0005-0000-0000-00001B0B0000}"/>
    <cellStyle name="20% - Énfasis2 2 2 9 5" xfId="5763" xr:uid="{00000000-0005-0000-0000-00001C0B0000}"/>
    <cellStyle name="20% - Énfasis2 2 2 9 6" xfId="5764" xr:uid="{00000000-0005-0000-0000-00001D0B0000}"/>
    <cellStyle name="20% - Énfasis2 2 20" xfId="40382" xr:uid="{00000000-0005-0000-0000-00001E0B0000}"/>
    <cellStyle name="20% - Énfasis2 2 3" xfId="308" xr:uid="{00000000-0005-0000-0000-00001F0B0000}"/>
    <cellStyle name="20% - Énfasis2 2 3 10" xfId="5765" xr:uid="{00000000-0005-0000-0000-0000200B0000}"/>
    <cellStyle name="20% - Énfasis2 2 3 11" xfId="5766" xr:uid="{00000000-0005-0000-0000-0000210B0000}"/>
    <cellStyle name="20% - Énfasis2 2 3 12" xfId="5767" xr:uid="{00000000-0005-0000-0000-0000220B0000}"/>
    <cellStyle name="20% - Énfasis2 2 3 13" xfId="5768" xr:uid="{00000000-0005-0000-0000-0000230B0000}"/>
    <cellStyle name="20% - Énfasis2 2 3 14" xfId="5769" xr:uid="{00000000-0005-0000-0000-0000240B0000}"/>
    <cellStyle name="20% - Énfasis2 2 3 2" xfId="5770" xr:uid="{00000000-0005-0000-0000-0000250B0000}"/>
    <cellStyle name="20% - Énfasis2 2 3 2 2" xfId="5771" xr:uid="{00000000-0005-0000-0000-0000260B0000}"/>
    <cellStyle name="20% - Énfasis2 2 3 2 3" xfId="5772" xr:uid="{00000000-0005-0000-0000-0000270B0000}"/>
    <cellStyle name="20% - Énfasis2 2 3 2 4" xfId="5773" xr:uid="{00000000-0005-0000-0000-0000280B0000}"/>
    <cellStyle name="20% - Énfasis2 2 3 2 5" xfId="5774" xr:uid="{00000000-0005-0000-0000-0000290B0000}"/>
    <cellStyle name="20% - Énfasis2 2 3 2 6" xfId="5775" xr:uid="{00000000-0005-0000-0000-00002A0B0000}"/>
    <cellStyle name="20% - Énfasis2 2 3 3" xfId="5776" xr:uid="{00000000-0005-0000-0000-00002B0B0000}"/>
    <cellStyle name="20% - Énfasis2 2 3 3 2" xfId="5777" xr:uid="{00000000-0005-0000-0000-00002C0B0000}"/>
    <cellStyle name="20% - Énfasis2 2 3 3 3" xfId="5778" xr:uid="{00000000-0005-0000-0000-00002D0B0000}"/>
    <cellStyle name="20% - Énfasis2 2 3 3 4" xfId="5779" xr:uid="{00000000-0005-0000-0000-00002E0B0000}"/>
    <cellStyle name="20% - Énfasis2 2 3 3 5" xfId="5780" xr:uid="{00000000-0005-0000-0000-00002F0B0000}"/>
    <cellStyle name="20% - Énfasis2 2 3 3 6" xfId="5781" xr:uid="{00000000-0005-0000-0000-0000300B0000}"/>
    <cellStyle name="20% - Énfasis2 2 3 4" xfId="5782" xr:uid="{00000000-0005-0000-0000-0000310B0000}"/>
    <cellStyle name="20% - Énfasis2 2 3 4 2" xfId="5783" xr:uid="{00000000-0005-0000-0000-0000320B0000}"/>
    <cellStyle name="20% - Énfasis2 2 3 4 3" xfId="5784" xr:uid="{00000000-0005-0000-0000-0000330B0000}"/>
    <cellStyle name="20% - Énfasis2 2 3 4 4" xfId="5785" xr:uid="{00000000-0005-0000-0000-0000340B0000}"/>
    <cellStyle name="20% - Énfasis2 2 3 4 5" xfId="5786" xr:uid="{00000000-0005-0000-0000-0000350B0000}"/>
    <cellStyle name="20% - Énfasis2 2 3 4 6" xfId="5787" xr:uid="{00000000-0005-0000-0000-0000360B0000}"/>
    <cellStyle name="20% - Énfasis2 2 3 5" xfId="5788" xr:uid="{00000000-0005-0000-0000-0000370B0000}"/>
    <cellStyle name="20% - Énfasis2 2 3 5 2" xfId="5789" xr:uid="{00000000-0005-0000-0000-0000380B0000}"/>
    <cellStyle name="20% - Énfasis2 2 3 5 3" xfId="5790" xr:uid="{00000000-0005-0000-0000-0000390B0000}"/>
    <cellStyle name="20% - Énfasis2 2 3 5 4" xfId="5791" xr:uid="{00000000-0005-0000-0000-00003A0B0000}"/>
    <cellStyle name="20% - Énfasis2 2 3 5 5" xfId="5792" xr:uid="{00000000-0005-0000-0000-00003B0B0000}"/>
    <cellStyle name="20% - Énfasis2 2 3 5 6" xfId="5793" xr:uid="{00000000-0005-0000-0000-00003C0B0000}"/>
    <cellStyle name="20% - Énfasis2 2 3 6" xfId="5794" xr:uid="{00000000-0005-0000-0000-00003D0B0000}"/>
    <cellStyle name="20% - Énfasis2 2 3 6 2" xfId="5795" xr:uid="{00000000-0005-0000-0000-00003E0B0000}"/>
    <cellStyle name="20% - Énfasis2 2 3 6 3" xfId="5796" xr:uid="{00000000-0005-0000-0000-00003F0B0000}"/>
    <cellStyle name="20% - Énfasis2 2 3 6 4" xfId="5797" xr:uid="{00000000-0005-0000-0000-0000400B0000}"/>
    <cellStyle name="20% - Énfasis2 2 3 6 5" xfId="5798" xr:uid="{00000000-0005-0000-0000-0000410B0000}"/>
    <cellStyle name="20% - Énfasis2 2 3 6 6" xfId="5799" xr:uid="{00000000-0005-0000-0000-0000420B0000}"/>
    <cellStyle name="20% - Énfasis2 2 3 7" xfId="5800" xr:uid="{00000000-0005-0000-0000-0000430B0000}"/>
    <cellStyle name="20% - Énfasis2 2 3 7 2" xfId="5801" xr:uid="{00000000-0005-0000-0000-0000440B0000}"/>
    <cellStyle name="20% - Énfasis2 2 3 7 3" xfId="5802" xr:uid="{00000000-0005-0000-0000-0000450B0000}"/>
    <cellStyle name="20% - Énfasis2 2 3 7 4" xfId="5803" xr:uid="{00000000-0005-0000-0000-0000460B0000}"/>
    <cellStyle name="20% - Énfasis2 2 3 7 5" xfId="5804" xr:uid="{00000000-0005-0000-0000-0000470B0000}"/>
    <cellStyle name="20% - Énfasis2 2 3 7 6" xfId="5805" xr:uid="{00000000-0005-0000-0000-0000480B0000}"/>
    <cellStyle name="20% - Énfasis2 2 3 8" xfId="5806" xr:uid="{00000000-0005-0000-0000-0000490B0000}"/>
    <cellStyle name="20% - Énfasis2 2 3 8 2" xfId="5807" xr:uid="{00000000-0005-0000-0000-00004A0B0000}"/>
    <cellStyle name="20% - Énfasis2 2 3 8 3" xfId="5808" xr:uid="{00000000-0005-0000-0000-00004B0B0000}"/>
    <cellStyle name="20% - Énfasis2 2 3 8 4" xfId="5809" xr:uid="{00000000-0005-0000-0000-00004C0B0000}"/>
    <cellStyle name="20% - Énfasis2 2 3 8 5" xfId="5810" xr:uid="{00000000-0005-0000-0000-00004D0B0000}"/>
    <cellStyle name="20% - Énfasis2 2 3 8 6" xfId="5811" xr:uid="{00000000-0005-0000-0000-00004E0B0000}"/>
    <cellStyle name="20% - Énfasis2 2 3 9" xfId="5812" xr:uid="{00000000-0005-0000-0000-00004F0B0000}"/>
    <cellStyle name="20% - Énfasis2 2 3 9 2" xfId="5813" xr:uid="{00000000-0005-0000-0000-0000500B0000}"/>
    <cellStyle name="20% - Énfasis2 2 3 9 3" xfId="5814" xr:uid="{00000000-0005-0000-0000-0000510B0000}"/>
    <cellStyle name="20% - Énfasis2 2 3 9 4" xfId="5815" xr:uid="{00000000-0005-0000-0000-0000520B0000}"/>
    <cellStyle name="20% - Énfasis2 2 3 9 5" xfId="5816" xr:uid="{00000000-0005-0000-0000-0000530B0000}"/>
    <cellStyle name="20% - Énfasis2 2 3 9 6" xfId="5817" xr:uid="{00000000-0005-0000-0000-0000540B0000}"/>
    <cellStyle name="20% - Énfasis2 2 4" xfId="309" xr:uid="{00000000-0005-0000-0000-0000550B0000}"/>
    <cellStyle name="20% - Énfasis2 2 4 10" xfId="5818" xr:uid="{00000000-0005-0000-0000-0000560B0000}"/>
    <cellStyle name="20% - Énfasis2 2 4 11" xfId="5819" xr:uid="{00000000-0005-0000-0000-0000570B0000}"/>
    <cellStyle name="20% - Énfasis2 2 4 12" xfId="5820" xr:uid="{00000000-0005-0000-0000-0000580B0000}"/>
    <cellStyle name="20% - Énfasis2 2 4 13" xfId="5821" xr:uid="{00000000-0005-0000-0000-0000590B0000}"/>
    <cellStyle name="20% - Énfasis2 2 4 14" xfId="5822" xr:uid="{00000000-0005-0000-0000-00005A0B0000}"/>
    <cellStyle name="20% - Énfasis2 2 4 2" xfId="5823" xr:uid="{00000000-0005-0000-0000-00005B0B0000}"/>
    <cellStyle name="20% - Énfasis2 2 4 2 2" xfId="5824" xr:uid="{00000000-0005-0000-0000-00005C0B0000}"/>
    <cellStyle name="20% - Énfasis2 2 4 2 3" xfId="5825" xr:uid="{00000000-0005-0000-0000-00005D0B0000}"/>
    <cellStyle name="20% - Énfasis2 2 4 2 4" xfId="5826" xr:uid="{00000000-0005-0000-0000-00005E0B0000}"/>
    <cellStyle name="20% - Énfasis2 2 4 2 5" xfId="5827" xr:uid="{00000000-0005-0000-0000-00005F0B0000}"/>
    <cellStyle name="20% - Énfasis2 2 4 2 6" xfId="5828" xr:uid="{00000000-0005-0000-0000-0000600B0000}"/>
    <cellStyle name="20% - Énfasis2 2 4 3" xfId="5829" xr:uid="{00000000-0005-0000-0000-0000610B0000}"/>
    <cellStyle name="20% - Énfasis2 2 4 3 2" xfId="5830" xr:uid="{00000000-0005-0000-0000-0000620B0000}"/>
    <cellStyle name="20% - Énfasis2 2 4 3 3" xfId="5831" xr:uid="{00000000-0005-0000-0000-0000630B0000}"/>
    <cellStyle name="20% - Énfasis2 2 4 3 4" xfId="5832" xr:uid="{00000000-0005-0000-0000-0000640B0000}"/>
    <cellStyle name="20% - Énfasis2 2 4 3 5" xfId="5833" xr:uid="{00000000-0005-0000-0000-0000650B0000}"/>
    <cellStyle name="20% - Énfasis2 2 4 3 6" xfId="5834" xr:uid="{00000000-0005-0000-0000-0000660B0000}"/>
    <cellStyle name="20% - Énfasis2 2 4 4" xfId="5835" xr:uid="{00000000-0005-0000-0000-0000670B0000}"/>
    <cellStyle name="20% - Énfasis2 2 4 4 2" xfId="5836" xr:uid="{00000000-0005-0000-0000-0000680B0000}"/>
    <cellStyle name="20% - Énfasis2 2 4 4 3" xfId="5837" xr:uid="{00000000-0005-0000-0000-0000690B0000}"/>
    <cellStyle name="20% - Énfasis2 2 4 4 4" xfId="5838" xr:uid="{00000000-0005-0000-0000-00006A0B0000}"/>
    <cellStyle name="20% - Énfasis2 2 4 4 5" xfId="5839" xr:uid="{00000000-0005-0000-0000-00006B0B0000}"/>
    <cellStyle name="20% - Énfasis2 2 4 4 6" xfId="5840" xr:uid="{00000000-0005-0000-0000-00006C0B0000}"/>
    <cellStyle name="20% - Énfasis2 2 4 5" xfId="5841" xr:uid="{00000000-0005-0000-0000-00006D0B0000}"/>
    <cellStyle name="20% - Énfasis2 2 4 5 2" xfId="5842" xr:uid="{00000000-0005-0000-0000-00006E0B0000}"/>
    <cellStyle name="20% - Énfasis2 2 4 5 3" xfId="5843" xr:uid="{00000000-0005-0000-0000-00006F0B0000}"/>
    <cellStyle name="20% - Énfasis2 2 4 5 4" xfId="5844" xr:uid="{00000000-0005-0000-0000-0000700B0000}"/>
    <cellStyle name="20% - Énfasis2 2 4 5 5" xfId="5845" xr:uid="{00000000-0005-0000-0000-0000710B0000}"/>
    <cellStyle name="20% - Énfasis2 2 4 5 6" xfId="5846" xr:uid="{00000000-0005-0000-0000-0000720B0000}"/>
    <cellStyle name="20% - Énfasis2 2 4 6" xfId="5847" xr:uid="{00000000-0005-0000-0000-0000730B0000}"/>
    <cellStyle name="20% - Énfasis2 2 4 6 2" xfId="5848" xr:uid="{00000000-0005-0000-0000-0000740B0000}"/>
    <cellStyle name="20% - Énfasis2 2 4 6 3" xfId="5849" xr:uid="{00000000-0005-0000-0000-0000750B0000}"/>
    <cellStyle name="20% - Énfasis2 2 4 6 4" xfId="5850" xr:uid="{00000000-0005-0000-0000-0000760B0000}"/>
    <cellStyle name="20% - Énfasis2 2 4 6 5" xfId="5851" xr:uid="{00000000-0005-0000-0000-0000770B0000}"/>
    <cellStyle name="20% - Énfasis2 2 4 6 6" xfId="5852" xr:uid="{00000000-0005-0000-0000-0000780B0000}"/>
    <cellStyle name="20% - Énfasis2 2 4 7" xfId="5853" xr:uid="{00000000-0005-0000-0000-0000790B0000}"/>
    <cellStyle name="20% - Énfasis2 2 4 7 2" xfId="5854" xr:uid="{00000000-0005-0000-0000-00007A0B0000}"/>
    <cellStyle name="20% - Énfasis2 2 4 7 3" xfId="5855" xr:uid="{00000000-0005-0000-0000-00007B0B0000}"/>
    <cellStyle name="20% - Énfasis2 2 4 7 4" xfId="5856" xr:uid="{00000000-0005-0000-0000-00007C0B0000}"/>
    <cellStyle name="20% - Énfasis2 2 4 7 5" xfId="5857" xr:uid="{00000000-0005-0000-0000-00007D0B0000}"/>
    <cellStyle name="20% - Énfasis2 2 4 7 6" xfId="5858" xr:uid="{00000000-0005-0000-0000-00007E0B0000}"/>
    <cellStyle name="20% - Énfasis2 2 4 8" xfId="5859" xr:uid="{00000000-0005-0000-0000-00007F0B0000}"/>
    <cellStyle name="20% - Énfasis2 2 4 8 2" xfId="5860" xr:uid="{00000000-0005-0000-0000-0000800B0000}"/>
    <cellStyle name="20% - Énfasis2 2 4 8 3" xfId="5861" xr:uid="{00000000-0005-0000-0000-0000810B0000}"/>
    <cellStyle name="20% - Énfasis2 2 4 8 4" xfId="5862" xr:uid="{00000000-0005-0000-0000-0000820B0000}"/>
    <cellStyle name="20% - Énfasis2 2 4 8 5" xfId="5863" xr:uid="{00000000-0005-0000-0000-0000830B0000}"/>
    <cellStyle name="20% - Énfasis2 2 4 8 6" xfId="5864" xr:uid="{00000000-0005-0000-0000-0000840B0000}"/>
    <cellStyle name="20% - Énfasis2 2 4 9" xfId="5865" xr:uid="{00000000-0005-0000-0000-0000850B0000}"/>
    <cellStyle name="20% - Énfasis2 2 4 9 2" xfId="5866" xr:uid="{00000000-0005-0000-0000-0000860B0000}"/>
    <cellStyle name="20% - Énfasis2 2 4 9 3" xfId="5867" xr:uid="{00000000-0005-0000-0000-0000870B0000}"/>
    <cellStyle name="20% - Énfasis2 2 4 9 4" xfId="5868" xr:uid="{00000000-0005-0000-0000-0000880B0000}"/>
    <cellStyle name="20% - Énfasis2 2 4 9 5" xfId="5869" xr:uid="{00000000-0005-0000-0000-0000890B0000}"/>
    <cellStyle name="20% - Énfasis2 2 4 9 6" xfId="5870" xr:uid="{00000000-0005-0000-0000-00008A0B0000}"/>
    <cellStyle name="20% - Énfasis2 2 5" xfId="310" xr:uid="{00000000-0005-0000-0000-00008B0B0000}"/>
    <cellStyle name="20% - Énfasis2 2 5 10" xfId="5871" xr:uid="{00000000-0005-0000-0000-00008C0B0000}"/>
    <cellStyle name="20% - Énfasis2 2 5 11" xfId="5872" xr:uid="{00000000-0005-0000-0000-00008D0B0000}"/>
    <cellStyle name="20% - Énfasis2 2 5 12" xfId="5873" xr:uid="{00000000-0005-0000-0000-00008E0B0000}"/>
    <cellStyle name="20% - Énfasis2 2 5 13" xfId="5874" xr:uid="{00000000-0005-0000-0000-00008F0B0000}"/>
    <cellStyle name="20% - Énfasis2 2 5 14" xfId="5875" xr:uid="{00000000-0005-0000-0000-0000900B0000}"/>
    <cellStyle name="20% - Énfasis2 2 5 2" xfId="5876" xr:uid="{00000000-0005-0000-0000-0000910B0000}"/>
    <cellStyle name="20% - Énfasis2 2 5 2 2" xfId="5877" xr:uid="{00000000-0005-0000-0000-0000920B0000}"/>
    <cellStyle name="20% - Énfasis2 2 5 2 3" xfId="5878" xr:uid="{00000000-0005-0000-0000-0000930B0000}"/>
    <cellStyle name="20% - Énfasis2 2 5 2 4" xfId="5879" xr:uid="{00000000-0005-0000-0000-0000940B0000}"/>
    <cellStyle name="20% - Énfasis2 2 5 2 5" xfId="5880" xr:uid="{00000000-0005-0000-0000-0000950B0000}"/>
    <cellStyle name="20% - Énfasis2 2 5 2 6" xfId="5881" xr:uid="{00000000-0005-0000-0000-0000960B0000}"/>
    <cellStyle name="20% - Énfasis2 2 5 3" xfId="5882" xr:uid="{00000000-0005-0000-0000-0000970B0000}"/>
    <cellStyle name="20% - Énfasis2 2 5 3 2" xfId="5883" xr:uid="{00000000-0005-0000-0000-0000980B0000}"/>
    <cellStyle name="20% - Énfasis2 2 5 3 3" xfId="5884" xr:uid="{00000000-0005-0000-0000-0000990B0000}"/>
    <cellStyle name="20% - Énfasis2 2 5 3 4" xfId="5885" xr:uid="{00000000-0005-0000-0000-00009A0B0000}"/>
    <cellStyle name="20% - Énfasis2 2 5 3 5" xfId="5886" xr:uid="{00000000-0005-0000-0000-00009B0B0000}"/>
    <cellStyle name="20% - Énfasis2 2 5 3 6" xfId="5887" xr:uid="{00000000-0005-0000-0000-00009C0B0000}"/>
    <cellStyle name="20% - Énfasis2 2 5 4" xfId="5888" xr:uid="{00000000-0005-0000-0000-00009D0B0000}"/>
    <cellStyle name="20% - Énfasis2 2 5 4 2" xfId="5889" xr:uid="{00000000-0005-0000-0000-00009E0B0000}"/>
    <cellStyle name="20% - Énfasis2 2 5 4 3" xfId="5890" xr:uid="{00000000-0005-0000-0000-00009F0B0000}"/>
    <cellStyle name="20% - Énfasis2 2 5 4 4" xfId="5891" xr:uid="{00000000-0005-0000-0000-0000A00B0000}"/>
    <cellStyle name="20% - Énfasis2 2 5 4 5" xfId="5892" xr:uid="{00000000-0005-0000-0000-0000A10B0000}"/>
    <cellStyle name="20% - Énfasis2 2 5 4 6" xfId="5893" xr:uid="{00000000-0005-0000-0000-0000A20B0000}"/>
    <cellStyle name="20% - Énfasis2 2 5 5" xfId="5894" xr:uid="{00000000-0005-0000-0000-0000A30B0000}"/>
    <cellStyle name="20% - Énfasis2 2 5 5 2" xfId="5895" xr:uid="{00000000-0005-0000-0000-0000A40B0000}"/>
    <cellStyle name="20% - Énfasis2 2 5 5 3" xfId="5896" xr:uid="{00000000-0005-0000-0000-0000A50B0000}"/>
    <cellStyle name="20% - Énfasis2 2 5 5 4" xfId="5897" xr:uid="{00000000-0005-0000-0000-0000A60B0000}"/>
    <cellStyle name="20% - Énfasis2 2 5 5 5" xfId="5898" xr:uid="{00000000-0005-0000-0000-0000A70B0000}"/>
    <cellStyle name="20% - Énfasis2 2 5 5 6" xfId="5899" xr:uid="{00000000-0005-0000-0000-0000A80B0000}"/>
    <cellStyle name="20% - Énfasis2 2 5 6" xfId="5900" xr:uid="{00000000-0005-0000-0000-0000A90B0000}"/>
    <cellStyle name="20% - Énfasis2 2 5 6 2" xfId="5901" xr:uid="{00000000-0005-0000-0000-0000AA0B0000}"/>
    <cellStyle name="20% - Énfasis2 2 5 6 3" xfId="5902" xr:uid="{00000000-0005-0000-0000-0000AB0B0000}"/>
    <cellStyle name="20% - Énfasis2 2 5 6 4" xfId="5903" xr:uid="{00000000-0005-0000-0000-0000AC0B0000}"/>
    <cellStyle name="20% - Énfasis2 2 5 6 5" xfId="5904" xr:uid="{00000000-0005-0000-0000-0000AD0B0000}"/>
    <cellStyle name="20% - Énfasis2 2 5 6 6" xfId="5905" xr:uid="{00000000-0005-0000-0000-0000AE0B0000}"/>
    <cellStyle name="20% - Énfasis2 2 5 7" xfId="5906" xr:uid="{00000000-0005-0000-0000-0000AF0B0000}"/>
    <cellStyle name="20% - Énfasis2 2 5 7 2" xfId="5907" xr:uid="{00000000-0005-0000-0000-0000B00B0000}"/>
    <cellStyle name="20% - Énfasis2 2 5 7 3" xfId="5908" xr:uid="{00000000-0005-0000-0000-0000B10B0000}"/>
    <cellStyle name="20% - Énfasis2 2 5 7 4" xfId="5909" xr:uid="{00000000-0005-0000-0000-0000B20B0000}"/>
    <cellStyle name="20% - Énfasis2 2 5 7 5" xfId="5910" xr:uid="{00000000-0005-0000-0000-0000B30B0000}"/>
    <cellStyle name="20% - Énfasis2 2 5 7 6" xfId="5911" xr:uid="{00000000-0005-0000-0000-0000B40B0000}"/>
    <cellStyle name="20% - Énfasis2 2 5 8" xfId="5912" xr:uid="{00000000-0005-0000-0000-0000B50B0000}"/>
    <cellStyle name="20% - Énfasis2 2 5 8 2" xfId="5913" xr:uid="{00000000-0005-0000-0000-0000B60B0000}"/>
    <cellStyle name="20% - Énfasis2 2 5 8 3" xfId="5914" xr:uid="{00000000-0005-0000-0000-0000B70B0000}"/>
    <cellStyle name="20% - Énfasis2 2 5 8 4" xfId="5915" xr:uid="{00000000-0005-0000-0000-0000B80B0000}"/>
    <cellStyle name="20% - Énfasis2 2 5 8 5" xfId="5916" xr:uid="{00000000-0005-0000-0000-0000B90B0000}"/>
    <cellStyle name="20% - Énfasis2 2 5 8 6" xfId="5917" xr:uid="{00000000-0005-0000-0000-0000BA0B0000}"/>
    <cellStyle name="20% - Énfasis2 2 5 9" xfId="5918" xr:uid="{00000000-0005-0000-0000-0000BB0B0000}"/>
    <cellStyle name="20% - Énfasis2 2 5 9 2" xfId="5919" xr:uid="{00000000-0005-0000-0000-0000BC0B0000}"/>
    <cellStyle name="20% - Énfasis2 2 5 9 3" xfId="5920" xr:uid="{00000000-0005-0000-0000-0000BD0B0000}"/>
    <cellStyle name="20% - Énfasis2 2 5 9 4" xfId="5921" xr:uid="{00000000-0005-0000-0000-0000BE0B0000}"/>
    <cellStyle name="20% - Énfasis2 2 5 9 5" xfId="5922" xr:uid="{00000000-0005-0000-0000-0000BF0B0000}"/>
    <cellStyle name="20% - Énfasis2 2 5 9 6" xfId="5923" xr:uid="{00000000-0005-0000-0000-0000C00B0000}"/>
    <cellStyle name="20% - Énfasis2 2 6" xfId="5924" xr:uid="{00000000-0005-0000-0000-0000C10B0000}"/>
    <cellStyle name="20% - Énfasis2 2 6 10" xfId="5925" xr:uid="{00000000-0005-0000-0000-0000C20B0000}"/>
    <cellStyle name="20% - Énfasis2 2 6 11" xfId="5926" xr:uid="{00000000-0005-0000-0000-0000C30B0000}"/>
    <cellStyle name="20% - Énfasis2 2 6 12" xfId="5927" xr:uid="{00000000-0005-0000-0000-0000C40B0000}"/>
    <cellStyle name="20% - Énfasis2 2 6 13" xfId="5928" xr:uid="{00000000-0005-0000-0000-0000C50B0000}"/>
    <cellStyle name="20% - Énfasis2 2 6 14" xfId="5929" xr:uid="{00000000-0005-0000-0000-0000C60B0000}"/>
    <cellStyle name="20% - Énfasis2 2 6 2" xfId="5930" xr:uid="{00000000-0005-0000-0000-0000C70B0000}"/>
    <cellStyle name="20% - Énfasis2 2 6 2 2" xfId="5931" xr:uid="{00000000-0005-0000-0000-0000C80B0000}"/>
    <cellStyle name="20% - Énfasis2 2 6 2 3" xfId="5932" xr:uid="{00000000-0005-0000-0000-0000C90B0000}"/>
    <cellStyle name="20% - Énfasis2 2 6 2 4" xfId="5933" xr:uid="{00000000-0005-0000-0000-0000CA0B0000}"/>
    <cellStyle name="20% - Énfasis2 2 6 2 5" xfId="5934" xr:uid="{00000000-0005-0000-0000-0000CB0B0000}"/>
    <cellStyle name="20% - Énfasis2 2 6 2 6" xfId="5935" xr:uid="{00000000-0005-0000-0000-0000CC0B0000}"/>
    <cellStyle name="20% - Énfasis2 2 6 3" xfId="5936" xr:uid="{00000000-0005-0000-0000-0000CD0B0000}"/>
    <cellStyle name="20% - Énfasis2 2 6 3 2" xfId="5937" xr:uid="{00000000-0005-0000-0000-0000CE0B0000}"/>
    <cellStyle name="20% - Énfasis2 2 6 3 3" xfId="5938" xr:uid="{00000000-0005-0000-0000-0000CF0B0000}"/>
    <cellStyle name="20% - Énfasis2 2 6 3 4" xfId="5939" xr:uid="{00000000-0005-0000-0000-0000D00B0000}"/>
    <cellStyle name="20% - Énfasis2 2 6 3 5" xfId="5940" xr:uid="{00000000-0005-0000-0000-0000D10B0000}"/>
    <cellStyle name="20% - Énfasis2 2 6 3 6" xfId="5941" xr:uid="{00000000-0005-0000-0000-0000D20B0000}"/>
    <cellStyle name="20% - Énfasis2 2 6 4" xfId="5942" xr:uid="{00000000-0005-0000-0000-0000D30B0000}"/>
    <cellStyle name="20% - Énfasis2 2 6 4 2" xfId="5943" xr:uid="{00000000-0005-0000-0000-0000D40B0000}"/>
    <cellStyle name="20% - Énfasis2 2 6 4 3" xfId="5944" xr:uid="{00000000-0005-0000-0000-0000D50B0000}"/>
    <cellStyle name="20% - Énfasis2 2 6 4 4" xfId="5945" xr:uid="{00000000-0005-0000-0000-0000D60B0000}"/>
    <cellStyle name="20% - Énfasis2 2 6 4 5" xfId="5946" xr:uid="{00000000-0005-0000-0000-0000D70B0000}"/>
    <cellStyle name="20% - Énfasis2 2 6 4 6" xfId="5947" xr:uid="{00000000-0005-0000-0000-0000D80B0000}"/>
    <cellStyle name="20% - Énfasis2 2 6 5" xfId="5948" xr:uid="{00000000-0005-0000-0000-0000D90B0000}"/>
    <cellStyle name="20% - Énfasis2 2 6 5 2" xfId="5949" xr:uid="{00000000-0005-0000-0000-0000DA0B0000}"/>
    <cellStyle name="20% - Énfasis2 2 6 5 3" xfId="5950" xr:uid="{00000000-0005-0000-0000-0000DB0B0000}"/>
    <cellStyle name="20% - Énfasis2 2 6 5 4" xfId="5951" xr:uid="{00000000-0005-0000-0000-0000DC0B0000}"/>
    <cellStyle name="20% - Énfasis2 2 6 5 5" xfId="5952" xr:uid="{00000000-0005-0000-0000-0000DD0B0000}"/>
    <cellStyle name="20% - Énfasis2 2 6 5 6" xfId="5953" xr:uid="{00000000-0005-0000-0000-0000DE0B0000}"/>
    <cellStyle name="20% - Énfasis2 2 6 6" xfId="5954" xr:uid="{00000000-0005-0000-0000-0000DF0B0000}"/>
    <cellStyle name="20% - Énfasis2 2 6 6 2" xfId="5955" xr:uid="{00000000-0005-0000-0000-0000E00B0000}"/>
    <cellStyle name="20% - Énfasis2 2 6 6 3" xfId="5956" xr:uid="{00000000-0005-0000-0000-0000E10B0000}"/>
    <cellStyle name="20% - Énfasis2 2 6 6 4" xfId="5957" xr:uid="{00000000-0005-0000-0000-0000E20B0000}"/>
    <cellStyle name="20% - Énfasis2 2 6 6 5" xfId="5958" xr:uid="{00000000-0005-0000-0000-0000E30B0000}"/>
    <cellStyle name="20% - Énfasis2 2 6 6 6" xfId="5959" xr:uid="{00000000-0005-0000-0000-0000E40B0000}"/>
    <cellStyle name="20% - Énfasis2 2 6 7" xfId="5960" xr:uid="{00000000-0005-0000-0000-0000E50B0000}"/>
    <cellStyle name="20% - Énfasis2 2 6 7 2" xfId="5961" xr:uid="{00000000-0005-0000-0000-0000E60B0000}"/>
    <cellStyle name="20% - Énfasis2 2 6 7 3" xfId="5962" xr:uid="{00000000-0005-0000-0000-0000E70B0000}"/>
    <cellStyle name="20% - Énfasis2 2 6 7 4" xfId="5963" xr:uid="{00000000-0005-0000-0000-0000E80B0000}"/>
    <cellStyle name="20% - Énfasis2 2 6 7 5" xfId="5964" xr:uid="{00000000-0005-0000-0000-0000E90B0000}"/>
    <cellStyle name="20% - Énfasis2 2 6 7 6" xfId="5965" xr:uid="{00000000-0005-0000-0000-0000EA0B0000}"/>
    <cellStyle name="20% - Énfasis2 2 6 8" xfId="5966" xr:uid="{00000000-0005-0000-0000-0000EB0B0000}"/>
    <cellStyle name="20% - Énfasis2 2 6 8 2" xfId="5967" xr:uid="{00000000-0005-0000-0000-0000EC0B0000}"/>
    <cellStyle name="20% - Énfasis2 2 6 8 3" xfId="5968" xr:uid="{00000000-0005-0000-0000-0000ED0B0000}"/>
    <cellStyle name="20% - Énfasis2 2 6 8 4" xfId="5969" xr:uid="{00000000-0005-0000-0000-0000EE0B0000}"/>
    <cellStyle name="20% - Énfasis2 2 6 8 5" xfId="5970" xr:uid="{00000000-0005-0000-0000-0000EF0B0000}"/>
    <cellStyle name="20% - Énfasis2 2 6 8 6" xfId="5971" xr:uid="{00000000-0005-0000-0000-0000F00B0000}"/>
    <cellStyle name="20% - Énfasis2 2 6 9" xfId="5972" xr:uid="{00000000-0005-0000-0000-0000F10B0000}"/>
    <cellStyle name="20% - Énfasis2 2 6 9 2" xfId="5973" xr:uid="{00000000-0005-0000-0000-0000F20B0000}"/>
    <cellStyle name="20% - Énfasis2 2 6 9 3" xfId="5974" xr:uid="{00000000-0005-0000-0000-0000F30B0000}"/>
    <cellStyle name="20% - Énfasis2 2 6 9 4" xfId="5975" xr:uid="{00000000-0005-0000-0000-0000F40B0000}"/>
    <cellStyle name="20% - Énfasis2 2 6 9 5" xfId="5976" xr:uid="{00000000-0005-0000-0000-0000F50B0000}"/>
    <cellStyle name="20% - Énfasis2 2 6 9 6" xfId="5977" xr:uid="{00000000-0005-0000-0000-0000F60B0000}"/>
    <cellStyle name="20% - Énfasis2 2 7" xfId="5978" xr:uid="{00000000-0005-0000-0000-0000F70B0000}"/>
    <cellStyle name="20% - Énfasis2 2 7 2" xfId="5979" xr:uid="{00000000-0005-0000-0000-0000F80B0000}"/>
    <cellStyle name="20% - Énfasis2 2 7 3" xfId="5980" xr:uid="{00000000-0005-0000-0000-0000F90B0000}"/>
    <cellStyle name="20% - Énfasis2 2 7 4" xfId="5981" xr:uid="{00000000-0005-0000-0000-0000FA0B0000}"/>
    <cellStyle name="20% - Énfasis2 2 7 5" xfId="5982" xr:uid="{00000000-0005-0000-0000-0000FB0B0000}"/>
    <cellStyle name="20% - Énfasis2 2 7 6" xfId="5983" xr:uid="{00000000-0005-0000-0000-0000FC0B0000}"/>
    <cellStyle name="20% - Énfasis2 2 8" xfId="5984" xr:uid="{00000000-0005-0000-0000-0000FD0B0000}"/>
    <cellStyle name="20% - Énfasis2 2 8 2" xfId="5985" xr:uid="{00000000-0005-0000-0000-0000FE0B0000}"/>
    <cellStyle name="20% - Énfasis2 2 8 3" xfId="5986" xr:uid="{00000000-0005-0000-0000-0000FF0B0000}"/>
    <cellStyle name="20% - Énfasis2 2 8 4" xfId="5987" xr:uid="{00000000-0005-0000-0000-0000000C0000}"/>
    <cellStyle name="20% - Énfasis2 2 8 5" xfId="5988" xr:uid="{00000000-0005-0000-0000-0000010C0000}"/>
    <cellStyle name="20% - Énfasis2 2 8 6" xfId="5989" xr:uid="{00000000-0005-0000-0000-0000020C0000}"/>
    <cellStyle name="20% - Énfasis2 2 9" xfId="5990" xr:uid="{00000000-0005-0000-0000-0000030C0000}"/>
    <cellStyle name="20% - Énfasis2 2 9 2" xfId="5991" xr:uid="{00000000-0005-0000-0000-0000040C0000}"/>
    <cellStyle name="20% - Énfasis2 2 9 3" xfId="5992" xr:uid="{00000000-0005-0000-0000-0000050C0000}"/>
    <cellStyle name="20% - Énfasis2 2 9 4" xfId="5993" xr:uid="{00000000-0005-0000-0000-0000060C0000}"/>
    <cellStyle name="20% - Énfasis2 2 9 5" xfId="5994" xr:uid="{00000000-0005-0000-0000-0000070C0000}"/>
    <cellStyle name="20% - Énfasis2 2 9 6" xfId="5995" xr:uid="{00000000-0005-0000-0000-0000080C0000}"/>
    <cellStyle name="20% - Énfasis2 20" xfId="311" xr:uid="{00000000-0005-0000-0000-0000090C0000}"/>
    <cellStyle name="20% - Énfasis2 20 10" xfId="5996" xr:uid="{00000000-0005-0000-0000-00000A0C0000}"/>
    <cellStyle name="20% - Énfasis2 20 11" xfId="5997" xr:uid="{00000000-0005-0000-0000-00000B0C0000}"/>
    <cellStyle name="20% - Énfasis2 20 12" xfId="5998" xr:uid="{00000000-0005-0000-0000-00000C0C0000}"/>
    <cellStyle name="20% - Énfasis2 20 13" xfId="5999" xr:uid="{00000000-0005-0000-0000-00000D0C0000}"/>
    <cellStyle name="20% - Énfasis2 20 14" xfId="6000" xr:uid="{00000000-0005-0000-0000-00000E0C0000}"/>
    <cellStyle name="20% - Énfasis2 20 2" xfId="6001" xr:uid="{00000000-0005-0000-0000-00000F0C0000}"/>
    <cellStyle name="20% - Énfasis2 20 2 2" xfId="6002" xr:uid="{00000000-0005-0000-0000-0000100C0000}"/>
    <cellStyle name="20% - Énfasis2 20 2 3" xfId="6003" xr:uid="{00000000-0005-0000-0000-0000110C0000}"/>
    <cellStyle name="20% - Énfasis2 20 2 4" xfId="6004" xr:uid="{00000000-0005-0000-0000-0000120C0000}"/>
    <cellStyle name="20% - Énfasis2 20 2 5" xfId="6005" xr:uid="{00000000-0005-0000-0000-0000130C0000}"/>
    <cellStyle name="20% - Énfasis2 20 2 6" xfId="6006" xr:uid="{00000000-0005-0000-0000-0000140C0000}"/>
    <cellStyle name="20% - Énfasis2 20 3" xfId="6007" xr:uid="{00000000-0005-0000-0000-0000150C0000}"/>
    <cellStyle name="20% - Énfasis2 20 3 2" xfId="6008" xr:uid="{00000000-0005-0000-0000-0000160C0000}"/>
    <cellStyle name="20% - Énfasis2 20 3 3" xfId="6009" xr:uid="{00000000-0005-0000-0000-0000170C0000}"/>
    <cellStyle name="20% - Énfasis2 20 3 4" xfId="6010" xr:uid="{00000000-0005-0000-0000-0000180C0000}"/>
    <cellStyle name="20% - Énfasis2 20 3 5" xfId="6011" xr:uid="{00000000-0005-0000-0000-0000190C0000}"/>
    <cellStyle name="20% - Énfasis2 20 3 6" xfId="6012" xr:uid="{00000000-0005-0000-0000-00001A0C0000}"/>
    <cellStyle name="20% - Énfasis2 20 4" xfId="6013" xr:uid="{00000000-0005-0000-0000-00001B0C0000}"/>
    <cellStyle name="20% - Énfasis2 20 4 2" xfId="6014" xr:uid="{00000000-0005-0000-0000-00001C0C0000}"/>
    <cellStyle name="20% - Énfasis2 20 4 3" xfId="6015" xr:uid="{00000000-0005-0000-0000-00001D0C0000}"/>
    <cellStyle name="20% - Énfasis2 20 4 4" xfId="6016" xr:uid="{00000000-0005-0000-0000-00001E0C0000}"/>
    <cellStyle name="20% - Énfasis2 20 4 5" xfId="6017" xr:uid="{00000000-0005-0000-0000-00001F0C0000}"/>
    <cellStyle name="20% - Énfasis2 20 4 6" xfId="6018" xr:uid="{00000000-0005-0000-0000-0000200C0000}"/>
    <cellStyle name="20% - Énfasis2 20 5" xfId="6019" xr:uid="{00000000-0005-0000-0000-0000210C0000}"/>
    <cellStyle name="20% - Énfasis2 20 5 2" xfId="6020" xr:uid="{00000000-0005-0000-0000-0000220C0000}"/>
    <cellStyle name="20% - Énfasis2 20 5 3" xfId="6021" xr:uid="{00000000-0005-0000-0000-0000230C0000}"/>
    <cellStyle name="20% - Énfasis2 20 5 4" xfId="6022" xr:uid="{00000000-0005-0000-0000-0000240C0000}"/>
    <cellStyle name="20% - Énfasis2 20 5 5" xfId="6023" xr:uid="{00000000-0005-0000-0000-0000250C0000}"/>
    <cellStyle name="20% - Énfasis2 20 5 6" xfId="6024" xr:uid="{00000000-0005-0000-0000-0000260C0000}"/>
    <cellStyle name="20% - Énfasis2 20 6" xfId="6025" xr:uid="{00000000-0005-0000-0000-0000270C0000}"/>
    <cellStyle name="20% - Énfasis2 20 6 2" xfId="6026" xr:uid="{00000000-0005-0000-0000-0000280C0000}"/>
    <cellStyle name="20% - Énfasis2 20 6 3" xfId="6027" xr:uid="{00000000-0005-0000-0000-0000290C0000}"/>
    <cellStyle name="20% - Énfasis2 20 6 4" xfId="6028" xr:uid="{00000000-0005-0000-0000-00002A0C0000}"/>
    <cellStyle name="20% - Énfasis2 20 6 5" xfId="6029" xr:uid="{00000000-0005-0000-0000-00002B0C0000}"/>
    <cellStyle name="20% - Énfasis2 20 6 6" xfId="6030" xr:uid="{00000000-0005-0000-0000-00002C0C0000}"/>
    <cellStyle name="20% - Énfasis2 20 7" xfId="6031" xr:uid="{00000000-0005-0000-0000-00002D0C0000}"/>
    <cellStyle name="20% - Énfasis2 20 7 2" xfId="6032" xr:uid="{00000000-0005-0000-0000-00002E0C0000}"/>
    <cellStyle name="20% - Énfasis2 20 7 3" xfId="6033" xr:uid="{00000000-0005-0000-0000-00002F0C0000}"/>
    <cellStyle name="20% - Énfasis2 20 7 4" xfId="6034" xr:uid="{00000000-0005-0000-0000-0000300C0000}"/>
    <cellStyle name="20% - Énfasis2 20 7 5" xfId="6035" xr:uid="{00000000-0005-0000-0000-0000310C0000}"/>
    <cellStyle name="20% - Énfasis2 20 7 6" xfId="6036" xr:uid="{00000000-0005-0000-0000-0000320C0000}"/>
    <cellStyle name="20% - Énfasis2 20 8" xfId="6037" xr:uid="{00000000-0005-0000-0000-0000330C0000}"/>
    <cellStyle name="20% - Énfasis2 20 8 2" xfId="6038" xr:uid="{00000000-0005-0000-0000-0000340C0000}"/>
    <cellStyle name="20% - Énfasis2 20 8 3" xfId="6039" xr:uid="{00000000-0005-0000-0000-0000350C0000}"/>
    <cellStyle name="20% - Énfasis2 20 8 4" xfId="6040" xr:uid="{00000000-0005-0000-0000-0000360C0000}"/>
    <cellStyle name="20% - Énfasis2 20 8 5" xfId="6041" xr:uid="{00000000-0005-0000-0000-0000370C0000}"/>
    <cellStyle name="20% - Énfasis2 20 8 6" xfId="6042" xr:uid="{00000000-0005-0000-0000-0000380C0000}"/>
    <cellStyle name="20% - Énfasis2 20 9" xfId="6043" xr:uid="{00000000-0005-0000-0000-0000390C0000}"/>
    <cellStyle name="20% - Énfasis2 20 9 2" xfId="6044" xr:uid="{00000000-0005-0000-0000-00003A0C0000}"/>
    <cellStyle name="20% - Énfasis2 20 9 3" xfId="6045" xr:uid="{00000000-0005-0000-0000-00003B0C0000}"/>
    <cellStyle name="20% - Énfasis2 20 9 4" xfId="6046" xr:uid="{00000000-0005-0000-0000-00003C0C0000}"/>
    <cellStyle name="20% - Énfasis2 20 9 5" xfId="6047" xr:uid="{00000000-0005-0000-0000-00003D0C0000}"/>
    <cellStyle name="20% - Énfasis2 20 9 6" xfId="6048" xr:uid="{00000000-0005-0000-0000-00003E0C0000}"/>
    <cellStyle name="20% - Énfasis2 21" xfId="312" xr:uid="{00000000-0005-0000-0000-00003F0C0000}"/>
    <cellStyle name="20% - Énfasis2 21 10" xfId="6049" xr:uid="{00000000-0005-0000-0000-0000400C0000}"/>
    <cellStyle name="20% - Énfasis2 21 11" xfId="6050" xr:uid="{00000000-0005-0000-0000-0000410C0000}"/>
    <cellStyle name="20% - Énfasis2 21 12" xfId="6051" xr:uid="{00000000-0005-0000-0000-0000420C0000}"/>
    <cellStyle name="20% - Énfasis2 21 13" xfId="6052" xr:uid="{00000000-0005-0000-0000-0000430C0000}"/>
    <cellStyle name="20% - Énfasis2 21 14" xfId="6053" xr:uid="{00000000-0005-0000-0000-0000440C0000}"/>
    <cellStyle name="20% - Énfasis2 21 2" xfId="6054" xr:uid="{00000000-0005-0000-0000-0000450C0000}"/>
    <cellStyle name="20% - Énfasis2 21 2 2" xfId="6055" xr:uid="{00000000-0005-0000-0000-0000460C0000}"/>
    <cellStyle name="20% - Énfasis2 21 2 3" xfId="6056" xr:uid="{00000000-0005-0000-0000-0000470C0000}"/>
    <cellStyle name="20% - Énfasis2 21 2 4" xfId="6057" xr:uid="{00000000-0005-0000-0000-0000480C0000}"/>
    <cellStyle name="20% - Énfasis2 21 2 5" xfId="6058" xr:uid="{00000000-0005-0000-0000-0000490C0000}"/>
    <cellStyle name="20% - Énfasis2 21 2 6" xfId="6059" xr:uid="{00000000-0005-0000-0000-00004A0C0000}"/>
    <cellStyle name="20% - Énfasis2 21 3" xfId="6060" xr:uid="{00000000-0005-0000-0000-00004B0C0000}"/>
    <cellStyle name="20% - Énfasis2 21 3 2" xfId="6061" xr:uid="{00000000-0005-0000-0000-00004C0C0000}"/>
    <cellStyle name="20% - Énfasis2 21 3 3" xfId="6062" xr:uid="{00000000-0005-0000-0000-00004D0C0000}"/>
    <cellStyle name="20% - Énfasis2 21 3 4" xfId="6063" xr:uid="{00000000-0005-0000-0000-00004E0C0000}"/>
    <cellStyle name="20% - Énfasis2 21 3 5" xfId="6064" xr:uid="{00000000-0005-0000-0000-00004F0C0000}"/>
    <cellStyle name="20% - Énfasis2 21 3 6" xfId="6065" xr:uid="{00000000-0005-0000-0000-0000500C0000}"/>
    <cellStyle name="20% - Énfasis2 21 4" xfId="6066" xr:uid="{00000000-0005-0000-0000-0000510C0000}"/>
    <cellStyle name="20% - Énfasis2 21 4 2" xfId="6067" xr:uid="{00000000-0005-0000-0000-0000520C0000}"/>
    <cellStyle name="20% - Énfasis2 21 4 3" xfId="6068" xr:uid="{00000000-0005-0000-0000-0000530C0000}"/>
    <cellStyle name="20% - Énfasis2 21 4 4" xfId="6069" xr:uid="{00000000-0005-0000-0000-0000540C0000}"/>
    <cellStyle name="20% - Énfasis2 21 4 5" xfId="6070" xr:uid="{00000000-0005-0000-0000-0000550C0000}"/>
    <cellStyle name="20% - Énfasis2 21 4 6" xfId="6071" xr:uid="{00000000-0005-0000-0000-0000560C0000}"/>
    <cellStyle name="20% - Énfasis2 21 5" xfId="6072" xr:uid="{00000000-0005-0000-0000-0000570C0000}"/>
    <cellStyle name="20% - Énfasis2 21 5 2" xfId="6073" xr:uid="{00000000-0005-0000-0000-0000580C0000}"/>
    <cellStyle name="20% - Énfasis2 21 5 3" xfId="6074" xr:uid="{00000000-0005-0000-0000-0000590C0000}"/>
    <cellStyle name="20% - Énfasis2 21 5 4" xfId="6075" xr:uid="{00000000-0005-0000-0000-00005A0C0000}"/>
    <cellStyle name="20% - Énfasis2 21 5 5" xfId="6076" xr:uid="{00000000-0005-0000-0000-00005B0C0000}"/>
    <cellStyle name="20% - Énfasis2 21 5 6" xfId="6077" xr:uid="{00000000-0005-0000-0000-00005C0C0000}"/>
    <cellStyle name="20% - Énfasis2 21 6" xfId="6078" xr:uid="{00000000-0005-0000-0000-00005D0C0000}"/>
    <cellStyle name="20% - Énfasis2 21 6 2" xfId="6079" xr:uid="{00000000-0005-0000-0000-00005E0C0000}"/>
    <cellStyle name="20% - Énfasis2 21 6 3" xfId="6080" xr:uid="{00000000-0005-0000-0000-00005F0C0000}"/>
    <cellStyle name="20% - Énfasis2 21 6 4" xfId="6081" xr:uid="{00000000-0005-0000-0000-0000600C0000}"/>
    <cellStyle name="20% - Énfasis2 21 6 5" xfId="6082" xr:uid="{00000000-0005-0000-0000-0000610C0000}"/>
    <cellStyle name="20% - Énfasis2 21 6 6" xfId="6083" xr:uid="{00000000-0005-0000-0000-0000620C0000}"/>
    <cellStyle name="20% - Énfasis2 21 7" xfId="6084" xr:uid="{00000000-0005-0000-0000-0000630C0000}"/>
    <cellStyle name="20% - Énfasis2 21 7 2" xfId="6085" xr:uid="{00000000-0005-0000-0000-0000640C0000}"/>
    <cellStyle name="20% - Énfasis2 21 7 3" xfId="6086" xr:uid="{00000000-0005-0000-0000-0000650C0000}"/>
    <cellStyle name="20% - Énfasis2 21 7 4" xfId="6087" xr:uid="{00000000-0005-0000-0000-0000660C0000}"/>
    <cellStyle name="20% - Énfasis2 21 7 5" xfId="6088" xr:uid="{00000000-0005-0000-0000-0000670C0000}"/>
    <cellStyle name="20% - Énfasis2 21 7 6" xfId="6089" xr:uid="{00000000-0005-0000-0000-0000680C0000}"/>
    <cellStyle name="20% - Énfasis2 21 8" xfId="6090" xr:uid="{00000000-0005-0000-0000-0000690C0000}"/>
    <cellStyle name="20% - Énfasis2 21 8 2" xfId="6091" xr:uid="{00000000-0005-0000-0000-00006A0C0000}"/>
    <cellStyle name="20% - Énfasis2 21 8 3" xfId="6092" xr:uid="{00000000-0005-0000-0000-00006B0C0000}"/>
    <cellStyle name="20% - Énfasis2 21 8 4" xfId="6093" xr:uid="{00000000-0005-0000-0000-00006C0C0000}"/>
    <cellStyle name="20% - Énfasis2 21 8 5" xfId="6094" xr:uid="{00000000-0005-0000-0000-00006D0C0000}"/>
    <cellStyle name="20% - Énfasis2 21 8 6" xfId="6095" xr:uid="{00000000-0005-0000-0000-00006E0C0000}"/>
    <cellStyle name="20% - Énfasis2 21 9" xfId="6096" xr:uid="{00000000-0005-0000-0000-00006F0C0000}"/>
    <cellStyle name="20% - Énfasis2 21 9 2" xfId="6097" xr:uid="{00000000-0005-0000-0000-0000700C0000}"/>
    <cellStyle name="20% - Énfasis2 21 9 3" xfId="6098" xr:uid="{00000000-0005-0000-0000-0000710C0000}"/>
    <cellStyle name="20% - Énfasis2 21 9 4" xfId="6099" xr:uid="{00000000-0005-0000-0000-0000720C0000}"/>
    <cellStyle name="20% - Énfasis2 21 9 5" xfId="6100" xr:uid="{00000000-0005-0000-0000-0000730C0000}"/>
    <cellStyle name="20% - Énfasis2 21 9 6" xfId="6101" xr:uid="{00000000-0005-0000-0000-0000740C0000}"/>
    <cellStyle name="20% - Énfasis2 22" xfId="313" xr:uid="{00000000-0005-0000-0000-0000750C0000}"/>
    <cellStyle name="20% - Énfasis2 22 10" xfId="6102" xr:uid="{00000000-0005-0000-0000-0000760C0000}"/>
    <cellStyle name="20% - Énfasis2 22 11" xfId="6103" xr:uid="{00000000-0005-0000-0000-0000770C0000}"/>
    <cellStyle name="20% - Énfasis2 22 12" xfId="6104" xr:uid="{00000000-0005-0000-0000-0000780C0000}"/>
    <cellStyle name="20% - Énfasis2 22 13" xfId="6105" xr:uid="{00000000-0005-0000-0000-0000790C0000}"/>
    <cellStyle name="20% - Énfasis2 22 14" xfId="6106" xr:uid="{00000000-0005-0000-0000-00007A0C0000}"/>
    <cellStyle name="20% - Énfasis2 22 2" xfId="6107" xr:uid="{00000000-0005-0000-0000-00007B0C0000}"/>
    <cellStyle name="20% - Énfasis2 22 2 2" xfId="6108" xr:uid="{00000000-0005-0000-0000-00007C0C0000}"/>
    <cellStyle name="20% - Énfasis2 22 2 3" xfId="6109" xr:uid="{00000000-0005-0000-0000-00007D0C0000}"/>
    <cellStyle name="20% - Énfasis2 22 2 4" xfId="6110" xr:uid="{00000000-0005-0000-0000-00007E0C0000}"/>
    <cellStyle name="20% - Énfasis2 22 2 5" xfId="6111" xr:uid="{00000000-0005-0000-0000-00007F0C0000}"/>
    <cellStyle name="20% - Énfasis2 22 2 6" xfId="6112" xr:uid="{00000000-0005-0000-0000-0000800C0000}"/>
    <cellStyle name="20% - Énfasis2 22 3" xfId="6113" xr:uid="{00000000-0005-0000-0000-0000810C0000}"/>
    <cellStyle name="20% - Énfasis2 22 3 2" xfId="6114" xr:uid="{00000000-0005-0000-0000-0000820C0000}"/>
    <cellStyle name="20% - Énfasis2 22 3 3" xfId="6115" xr:uid="{00000000-0005-0000-0000-0000830C0000}"/>
    <cellStyle name="20% - Énfasis2 22 3 4" xfId="6116" xr:uid="{00000000-0005-0000-0000-0000840C0000}"/>
    <cellStyle name="20% - Énfasis2 22 3 5" xfId="6117" xr:uid="{00000000-0005-0000-0000-0000850C0000}"/>
    <cellStyle name="20% - Énfasis2 22 3 6" xfId="6118" xr:uid="{00000000-0005-0000-0000-0000860C0000}"/>
    <cellStyle name="20% - Énfasis2 22 4" xfId="6119" xr:uid="{00000000-0005-0000-0000-0000870C0000}"/>
    <cellStyle name="20% - Énfasis2 22 4 2" xfId="6120" xr:uid="{00000000-0005-0000-0000-0000880C0000}"/>
    <cellStyle name="20% - Énfasis2 22 4 3" xfId="6121" xr:uid="{00000000-0005-0000-0000-0000890C0000}"/>
    <cellStyle name="20% - Énfasis2 22 4 4" xfId="6122" xr:uid="{00000000-0005-0000-0000-00008A0C0000}"/>
    <cellStyle name="20% - Énfasis2 22 4 5" xfId="6123" xr:uid="{00000000-0005-0000-0000-00008B0C0000}"/>
    <cellStyle name="20% - Énfasis2 22 4 6" xfId="6124" xr:uid="{00000000-0005-0000-0000-00008C0C0000}"/>
    <cellStyle name="20% - Énfasis2 22 5" xfId="6125" xr:uid="{00000000-0005-0000-0000-00008D0C0000}"/>
    <cellStyle name="20% - Énfasis2 22 5 2" xfId="6126" xr:uid="{00000000-0005-0000-0000-00008E0C0000}"/>
    <cellStyle name="20% - Énfasis2 22 5 3" xfId="6127" xr:uid="{00000000-0005-0000-0000-00008F0C0000}"/>
    <cellStyle name="20% - Énfasis2 22 5 4" xfId="6128" xr:uid="{00000000-0005-0000-0000-0000900C0000}"/>
    <cellStyle name="20% - Énfasis2 22 5 5" xfId="6129" xr:uid="{00000000-0005-0000-0000-0000910C0000}"/>
    <cellStyle name="20% - Énfasis2 22 5 6" xfId="6130" xr:uid="{00000000-0005-0000-0000-0000920C0000}"/>
    <cellStyle name="20% - Énfasis2 22 6" xfId="6131" xr:uid="{00000000-0005-0000-0000-0000930C0000}"/>
    <cellStyle name="20% - Énfasis2 22 6 2" xfId="6132" xr:uid="{00000000-0005-0000-0000-0000940C0000}"/>
    <cellStyle name="20% - Énfasis2 22 6 3" xfId="6133" xr:uid="{00000000-0005-0000-0000-0000950C0000}"/>
    <cellStyle name="20% - Énfasis2 22 6 4" xfId="6134" xr:uid="{00000000-0005-0000-0000-0000960C0000}"/>
    <cellStyle name="20% - Énfasis2 22 6 5" xfId="6135" xr:uid="{00000000-0005-0000-0000-0000970C0000}"/>
    <cellStyle name="20% - Énfasis2 22 6 6" xfId="6136" xr:uid="{00000000-0005-0000-0000-0000980C0000}"/>
    <cellStyle name="20% - Énfasis2 22 7" xfId="6137" xr:uid="{00000000-0005-0000-0000-0000990C0000}"/>
    <cellStyle name="20% - Énfasis2 22 7 2" xfId="6138" xr:uid="{00000000-0005-0000-0000-00009A0C0000}"/>
    <cellStyle name="20% - Énfasis2 22 7 3" xfId="6139" xr:uid="{00000000-0005-0000-0000-00009B0C0000}"/>
    <cellStyle name="20% - Énfasis2 22 7 4" xfId="6140" xr:uid="{00000000-0005-0000-0000-00009C0C0000}"/>
    <cellStyle name="20% - Énfasis2 22 7 5" xfId="6141" xr:uid="{00000000-0005-0000-0000-00009D0C0000}"/>
    <cellStyle name="20% - Énfasis2 22 7 6" xfId="6142" xr:uid="{00000000-0005-0000-0000-00009E0C0000}"/>
    <cellStyle name="20% - Énfasis2 22 8" xfId="6143" xr:uid="{00000000-0005-0000-0000-00009F0C0000}"/>
    <cellStyle name="20% - Énfasis2 22 8 2" xfId="6144" xr:uid="{00000000-0005-0000-0000-0000A00C0000}"/>
    <cellStyle name="20% - Énfasis2 22 8 3" xfId="6145" xr:uid="{00000000-0005-0000-0000-0000A10C0000}"/>
    <cellStyle name="20% - Énfasis2 22 8 4" xfId="6146" xr:uid="{00000000-0005-0000-0000-0000A20C0000}"/>
    <cellStyle name="20% - Énfasis2 22 8 5" xfId="6147" xr:uid="{00000000-0005-0000-0000-0000A30C0000}"/>
    <cellStyle name="20% - Énfasis2 22 8 6" xfId="6148" xr:uid="{00000000-0005-0000-0000-0000A40C0000}"/>
    <cellStyle name="20% - Énfasis2 22 9" xfId="6149" xr:uid="{00000000-0005-0000-0000-0000A50C0000}"/>
    <cellStyle name="20% - Énfasis2 22 9 2" xfId="6150" xr:uid="{00000000-0005-0000-0000-0000A60C0000}"/>
    <cellStyle name="20% - Énfasis2 22 9 3" xfId="6151" xr:uid="{00000000-0005-0000-0000-0000A70C0000}"/>
    <cellStyle name="20% - Énfasis2 22 9 4" xfId="6152" xr:uid="{00000000-0005-0000-0000-0000A80C0000}"/>
    <cellStyle name="20% - Énfasis2 22 9 5" xfId="6153" xr:uid="{00000000-0005-0000-0000-0000A90C0000}"/>
    <cellStyle name="20% - Énfasis2 22 9 6" xfId="6154" xr:uid="{00000000-0005-0000-0000-0000AA0C0000}"/>
    <cellStyle name="20% - Énfasis2 23" xfId="314" xr:uid="{00000000-0005-0000-0000-0000AB0C0000}"/>
    <cellStyle name="20% - Énfasis2 23 10" xfId="6155" xr:uid="{00000000-0005-0000-0000-0000AC0C0000}"/>
    <cellStyle name="20% - Énfasis2 23 11" xfId="6156" xr:uid="{00000000-0005-0000-0000-0000AD0C0000}"/>
    <cellStyle name="20% - Énfasis2 23 12" xfId="6157" xr:uid="{00000000-0005-0000-0000-0000AE0C0000}"/>
    <cellStyle name="20% - Énfasis2 23 13" xfId="6158" xr:uid="{00000000-0005-0000-0000-0000AF0C0000}"/>
    <cellStyle name="20% - Énfasis2 23 14" xfId="6159" xr:uid="{00000000-0005-0000-0000-0000B00C0000}"/>
    <cellStyle name="20% - Énfasis2 23 2" xfId="6160" xr:uid="{00000000-0005-0000-0000-0000B10C0000}"/>
    <cellStyle name="20% - Énfasis2 23 2 2" xfId="6161" xr:uid="{00000000-0005-0000-0000-0000B20C0000}"/>
    <cellStyle name="20% - Énfasis2 23 2 3" xfId="6162" xr:uid="{00000000-0005-0000-0000-0000B30C0000}"/>
    <cellStyle name="20% - Énfasis2 23 2 4" xfId="6163" xr:uid="{00000000-0005-0000-0000-0000B40C0000}"/>
    <cellStyle name="20% - Énfasis2 23 2 5" xfId="6164" xr:uid="{00000000-0005-0000-0000-0000B50C0000}"/>
    <cellStyle name="20% - Énfasis2 23 2 6" xfId="6165" xr:uid="{00000000-0005-0000-0000-0000B60C0000}"/>
    <cellStyle name="20% - Énfasis2 23 3" xfId="6166" xr:uid="{00000000-0005-0000-0000-0000B70C0000}"/>
    <cellStyle name="20% - Énfasis2 23 3 2" xfId="6167" xr:uid="{00000000-0005-0000-0000-0000B80C0000}"/>
    <cellStyle name="20% - Énfasis2 23 3 3" xfId="6168" xr:uid="{00000000-0005-0000-0000-0000B90C0000}"/>
    <cellStyle name="20% - Énfasis2 23 3 4" xfId="6169" xr:uid="{00000000-0005-0000-0000-0000BA0C0000}"/>
    <cellStyle name="20% - Énfasis2 23 3 5" xfId="6170" xr:uid="{00000000-0005-0000-0000-0000BB0C0000}"/>
    <cellStyle name="20% - Énfasis2 23 3 6" xfId="6171" xr:uid="{00000000-0005-0000-0000-0000BC0C0000}"/>
    <cellStyle name="20% - Énfasis2 23 4" xfId="6172" xr:uid="{00000000-0005-0000-0000-0000BD0C0000}"/>
    <cellStyle name="20% - Énfasis2 23 4 2" xfId="6173" xr:uid="{00000000-0005-0000-0000-0000BE0C0000}"/>
    <cellStyle name="20% - Énfasis2 23 4 3" xfId="6174" xr:uid="{00000000-0005-0000-0000-0000BF0C0000}"/>
    <cellStyle name="20% - Énfasis2 23 4 4" xfId="6175" xr:uid="{00000000-0005-0000-0000-0000C00C0000}"/>
    <cellStyle name="20% - Énfasis2 23 4 5" xfId="6176" xr:uid="{00000000-0005-0000-0000-0000C10C0000}"/>
    <cellStyle name="20% - Énfasis2 23 4 6" xfId="6177" xr:uid="{00000000-0005-0000-0000-0000C20C0000}"/>
    <cellStyle name="20% - Énfasis2 23 5" xfId="6178" xr:uid="{00000000-0005-0000-0000-0000C30C0000}"/>
    <cellStyle name="20% - Énfasis2 23 5 2" xfId="6179" xr:uid="{00000000-0005-0000-0000-0000C40C0000}"/>
    <cellStyle name="20% - Énfasis2 23 5 3" xfId="6180" xr:uid="{00000000-0005-0000-0000-0000C50C0000}"/>
    <cellStyle name="20% - Énfasis2 23 5 4" xfId="6181" xr:uid="{00000000-0005-0000-0000-0000C60C0000}"/>
    <cellStyle name="20% - Énfasis2 23 5 5" xfId="6182" xr:uid="{00000000-0005-0000-0000-0000C70C0000}"/>
    <cellStyle name="20% - Énfasis2 23 5 6" xfId="6183" xr:uid="{00000000-0005-0000-0000-0000C80C0000}"/>
    <cellStyle name="20% - Énfasis2 23 6" xfId="6184" xr:uid="{00000000-0005-0000-0000-0000C90C0000}"/>
    <cellStyle name="20% - Énfasis2 23 6 2" xfId="6185" xr:uid="{00000000-0005-0000-0000-0000CA0C0000}"/>
    <cellStyle name="20% - Énfasis2 23 6 3" xfId="6186" xr:uid="{00000000-0005-0000-0000-0000CB0C0000}"/>
    <cellStyle name="20% - Énfasis2 23 6 4" xfId="6187" xr:uid="{00000000-0005-0000-0000-0000CC0C0000}"/>
    <cellStyle name="20% - Énfasis2 23 6 5" xfId="6188" xr:uid="{00000000-0005-0000-0000-0000CD0C0000}"/>
    <cellStyle name="20% - Énfasis2 23 6 6" xfId="6189" xr:uid="{00000000-0005-0000-0000-0000CE0C0000}"/>
    <cellStyle name="20% - Énfasis2 23 7" xfId="6190" xr:uid="{00000000-0005-0000-0000-0000CF0C0000}"/>
    <cellStyle name="20% - Énfasis2 23 7 2" xfId="6191" xr:uid="{00000000-0005-0000-0000-0000D00C0000}"/>
    <cellStyle name="20% - Énfasis2 23 7 3" xfId="6192" xr:uid="{00000000-0005-0000-0000-0000D10C0000}"/>
    <cellStyle name="20% - Énfasis2 23 7 4" xfId="6193" xr:uid="{00000000-0005-0000-0000-0000D20C0000}"/>
    <cellStyle name="20% - Énfasis2 23 7 5" xfId="6194" xr:uid="{00000000-0005-0000-0000-0000D30C0000}"/>
    <cellStyle name="20% - Énfasis2 23 7 6" xfId="6195" xr:uid="{00000000-0005-0000-0000-0000D40C0000}"/>
    <cellStyle name="20% - Énfasis2 23 8" xfId="6196" xr:uid="{00000000-0005-0000-0000-0000D50C0000}"/>
    <cellStyle name="20% - Énfasis2 23 8 2" xfId="6197" xr:uid="{00000000-0005-0000-0000-0000D60C0000}"/>
    <cellStyle name="20% - Énfasis2 23 8 3" xfId="6198" xr:uid="{00000000-0005-0000-0000-0000D70C0000}"/>
    <cellStyle name="20% - Énfasis2 23 8 4" xfId="6199" xr:uid="{00000000-0005-0000-0000-0000D80C0000}"/>
    <cellStyle name="20% - Énfasis2 23 8 5" xfId="6200" xr:uid="{00000000-0005-0000-0000-0000D90C0000}"/>
    <cellStyle name="20% - Énfasis2 23 8 6" xfId="6201" xr:uid="{00000000-0005-0000-0000-0000DA0C0000}"/>
    <cellStyle name="20% - Énfasis2 23 9" xfId="6202" xr:uid="{00000000-0005-0000-0000-0000DB0C0000}"/>
    <cellStyle name="20% - Énfasis2 23 9 2" xfId="6203" xr:uid="{00000000-0005-0000-0000-0000DC0C0000}"/>
    <cellStyle name="20% - Énfasis2 23 9 3" xfId="6204" xr:uid="{00000000-0005-0000-0000-0000DD0C0000}"/>
    <cellStyle name="20% - Énfasis2 23 9 4" xfId="6205" xr:uid="{00000000-0005-0000-0000-0000DE0C0000}"/>
    <cellStyle name="20% - Énfasis2 23 9 5" xfId="6206" xr:uid="{00000000-0005-0000-0000-0000DF0C0000}"/>
    <cellStyle name="20% - Énfasis2 23 9 6" xfId="6207" xr:uid="{00000000-0005-0000-0000-0000E00C0000}"/>
    <cellStyle name="20% - Énfasis2 24" xfId="315" xr:uid="{00000000-0005-0000-0000-0000E10C0000}"/>
    <cellStyle name="20% - Énfasis2 24 10" xfId="6208" xr:uid="{00000000-0005-0000-0000-0000E20C0000}"/>
    <cellStyle name="20% - Énfasis2 24 11" xfId="6209" xr:uid="{00000000-0005-0000-0000-0000E30C0000}"/>
    <cellStyle name="20% - Énfasis2 24 12" xfId="6210" xr:uid="{00000000-0005-0000-0000-0000E40C0000}"/>
    <cellStyle name="20% - Énfasis2 24 13" xfId="6211" xr:uid="{00000000-0005-0000-0000-0000E50C0000}"/>
    <cellStyle name="20% - Énfasis2 24 14" xfId="6212" xr:uid="{00000000-0005-0000-0000-0000E60C0000}"/>
    <cellStyle name="20% - Énfasis2 24 2" xfId="6213" xr:uid="{00000000-0005-0000-0000-0000E70C0000}"/>
    <cellStyle name="20% - Énfasis2 24 2 2" xfId="6214" xr:uid="{00000000-0005-0000-0000-0000E80C0000}"/>
    <cellStyle name="20% - Énfasis2 24 2 3" xfId="6215" xr:uid="{00000000-0005-0000-0000-0000E90C0000}"/>
    <cellStyle name="20% - Énfasis2 24 2 4" xfId="6216" xr:uid="{00000000-0005-0000-0000-0000EA0C0000}"/>
    <cellStyle name="20% - Énfasis2 24 2 5" xfId="6217" xr:uid="{00000000-0005-0000-0000-0000EB0C0000}"/>
    <cellStyle name="20% - Énfasis2 24 2 6" xfId="6218" xr:uid="{00000000-0005-0000-0000-0000EC0C0000}"/>
    <cellStyle name="20% - Énfasis2 24 3" xfId="6219" xr:uid="{00000000-0005-0000-0000-0000ED0C0000}"/>
    <cellStyle name="20% - Énfasis2 24 3 2" xfId="6220" xr:uid="{00000000-0005-0000-0000-0000EE0C0000}"/>
    <cellStyle name="20% - Énfasis2 24 3 3" xfId="6221" xr:uid="{00000000-0005-0000-0000-0000EF0C0000}"/>
    <cellStyle name="20% - Énfasis2 24 3 4" xfId="6222" xr:uid="{00000000-0005-0000-0000-0000F00C0000}"/>
    <cellStyle name="20% - Énfasis2 24 3 5" xfId="6223" xr:uid="{00000000-0005-0000-0000-0000F10C0000}"/>
    <cellStyle name="20% - Énfasis2 24 3 6" xfId="6224" xr:uid="{00000000-0005-0000-0000-0000F20C0000}"/>
    <cellStyle name="20% - Énfasis2 24 4" xfId="6225" xr:uid="{00000000-0005-0000-0000-0000F30C0000}"/>
    <cellStyle name="20% - Énfasis2 24 4 2" xfId="6226" xr:uid="{00000000-0005-0000-0000-0000F40C0000}"/>
    <cellStyle name="20% - Énfasis2 24 4 3" xfId="6227" xr:uid="{00000000-0005-0000-0000-0000F50C0000}"/>
    <cellStyle name="20% - Énfasis2 24 4 4" xfId="6228" xr:uid="{00000000-0005-0000-0000-0000F60C0000}"/>
    <cellStyle name="20% - Énfasis2 24 4 5" xfId="6229" xr:uid="{00000000-0005-0000-0000-0000F70C0000}"/>
    <cellStyle name="20% - Énfasis2 24 4 6" xfId="6230" xr:uid="{00000000-0005-0000-0000-0000F80C0000}"/>
    <cellStyle name="20% - Énfasis2 24 5" xfId="6231" xr:uid="{00000000-0005-0000-0000-0000F90C0000}"/>
    <cellStyle name="20% - Énfasis2 24 5 2" xfId="6232" xr:uid="{00000000-0005-0000-0000-0000FA0C0000}"/>
    <cellStyle name="20% - Énfasis2 24 5 3" xfId="6233" xr:uid="{00000000-0005-0000-0000-0000FB0C0000}"/>
    <cellStyle name="20% - Énfasis2 24 5 4" xfId="6234" xr:uid="{00000000-0005-0000-0000-0000FC0C0000}"/>
    <cellStyle name="20% - Énfasis2 24 5 5" xfId="6235" xr:uid="{00000000-0005-0000-0000-0000FD0C0000}"/>
    <cellStyle name="20% - Énfasis2 24 5 6" xfId="6236" xr:uid="{00000000-0005-0000-0000-0000FE0C0000}"/>
    <cellStyle name="20% - Énfasis2 24 6" xfId="6237" xr:uid="{00000000-0005-0000-0000-0000FF0C0000}"/>
    <cellStyle name="20% - Énfasis2 24 6 2" xfId="6238" xr:uid="{00000000-0005-0000-0000-0000000D0000}"/>
    <cellStyle name="20% - Énfasis2 24 6 3" xfId="6239" xr:uid="{00000000-0005-0000-0000-0000010D0000}"/>
    <cellStyle name="20% - Énfasis2 24 6 4" xfId="6240" xr:uid="{00000000-0005-0000-0000-0000020D0000}"/>
    <cellStyle name="20% - Énfasis2 24 6 5" xfId="6241" xr:uid="{00000000-0005-0000-0000-0000030D0000}"/>
    <cellStyle name="20% - Énfasis2 24 6 6" xfId="6242" xr:uid="{00000000-0005-0000-0000-0000040D0000}"/>
    <cellStyle name="20% - Énfasis2 24 7" xfId="6243" xr:uid="{00000000-0005-0000-0000-0000050D0000}"/>
    <cellStyle name="20% - Énfasis2 24 7 2" xfId="6244" xr:uid="{00000000-0005-0000-0000-0000060D0000}"/>
    <cellStyle name="20% - Énfasis2 24 7 3" xfId="6245" xr:uid="{00000000-0005-0000-0000-0000070D0000}"/>
    <cellStyle name="20% - Énfasis2 24 7 4" xfId="6246" xr:uid="{00000000-0005-0000-0000-0000080D0000}"/>
    <cellStyle name="20% - Énfasis2 24 7 5" xfId="6247" xr:uid="{00000000-0005-0000-0000-0000090D0000}"/>
    <cellStyle name="20% - Énfasis2 24 7 6" xfId="6248" xr:uid="{00000000-0005-0000-0000-00000A0D0000}"/>
    <cellStyle name="20% - Énfasis2 24 8" xfId="6249" xr:uid="{00000000-0005-0000-0000-00000B0D0000}"/>
    <cellStyle name="20% - Énfasis2 24 8 2" xfId="6250" xr:uid="{00000000-0005-0000-0000-00000C0D0000}"/>
    <cellStyle name="20% - Énfasis2 24 8 3" xfId="6251" xr:uid="{00000000-0005-0000-0000-00000D0D0000}"/>
    <cellStyle name="20% - Énfasis2 24 8 4" xfId="6252" xr:uid="{00000000-0005-0000-0000-00000E0D0000}"/>
    <cellStyle name="20% - Énfasis2 24 8 5" xfId="6253" xr:uid="{00000000-0005-0000-0000-00000F0D0000}"/>
    <cellStyle name="20% - Énfasis2 24 8 6" xfId="6254" xr:uid="{00000000-0005-0000-0000-0000100D0000}"/>
    <cellStyle name="20% - Énfasis2 24 9" xfId="6255" xr:uid="{00000000-0005-0000-0000-0000110D0000}"/>
    <cellStyle name="20% - Énfasis2 24 9 2" xfId="6256" xr:uid="{00000000-0005-0000-0000-0000120D0000}"/>
    <cellStyle name="20% - Énfasis2 24 9 3" xfId="6257" xr:uid="{00000000-0005-0000-0000-0000130D0000}"/>
    <cellStyle name="20% - Énfasis2 24 9 4" xfId="6258" xr:uid="{00000000-0005-0000-0000-0000140D0000}"/>
    <cellStyle name="20% - Énfasis2 24 9 5" xfId="6259" xr:uid="{00000000-0005-0000-0000-0000150D0000}"/>
    <cellStyle name="20% - Énfasis2 24 9 6" xfId="6260" xr:uid="{00000000-0005-0000-0000-0000160D0000}"/>
    <cellStyle name="20% - Énfasis2 25" xfId="316" xr:uid="{00000000-0005-0000-0000-0000170D0000}"/>
    <cellStyle name="20% - Énfasis2 25 10" xfId="6261" xr:uid="{00000000-0005-0000-0000-0000180D0000}"/>
    <cellStyle name="20% - Énfasis2 25 11" xfId="6262" xr:uid="{00000000-0005-0000-0000-0000190D0000}"/>
    <cellStyle name="20% - Énfasis2 25 12" xfId="6263" xr:uid="{00000000-0005-0000-0000-00001A0D0000}"/>
    <cellStyle name="20% - Énfasis2 25 13" xfId="6264" xr:uid="{00000000-0005-0000-0000-00001B0D0000}"/>
    <cellStyle name="20% - Énfasis2 25 14" xfId="6265" xr:uid="{00000000-0005-0000-0000-00001C0D0000}"/>
    <cellStyle name="20% - Énfasis2 25 2" xfId="6266" xr:uid="{00000000-0005-0000-0000-00001D0D0000}"/>
    <cellStyle name="20% - Énfasis2 25 2 2" xfId="6267" xr:uid="{00000000-0005-0000-0000-00001E0D0000}"/>
    <cellStyle name="20% - Énfasis2 25 2 3" xfId="6268" xr:uid="{00000000-0005-0000-0000-00001F0D0000}"/>
    <cellStyle name="20% - Énfasis2 25 2 4" xfId="6269" xr:uid="{00000000-0005-0000-0000-0000200D0000}"/>
    <cellStyle name="20% - Énfasis2 25 2 5" xfId="6270" xr:uid="{00000000-0005-0000-0000-0000210D0000}"/>
    <cellStyle name="20% - Énfasis2 25 2 6" xfId="6271" xr:uid="{00000000-0005-0000-0000-0000220D0000}"/>
    <cellStyle name="20% - Énfasis2 25 3" xfId="6272" xr:uid="{00000000-0005-0000-0000-0000230D0000}"/>
    <cellStyle name="20% - Énfasis2 25 3 2" xfId="6273" xr:uid="{00000000-0005-0000-0000-0000240D0000}"/>
    <cellStyle name="20% - Énfasis2 25 3 3" xfId="6274" xr:uid="{00000000-0005-0000-0000-0000250D0000}"/>
    <cellStyle name="20% - Énfasis2 25 3 4" xfId="6275" xr:uid="{00000000-0005-0000-0000-0000260D0000}"/>
    <cellStyle name="20% - Énfasis2 25 3 5" xfId="6276" xr:uid="{00000000-0005-0000-0000-0000270D0000}"/>
    <cellStyle name="20% - Énfasis2 25 3 6" xfId="6277" xr:uid="{00000000-0005-0000-0000-0000280D0000}"/>
    <cellStyle name="20% - Énfasis2 25 4" xfId="6278" xr:uid="{00000000-0005-0000-0000-0000290D0000}"/>
    <cellStyle name="20% - Énfasis2 25 4 2" xfId="6279" xr:uid="{00000000-0005-0000-0000-00002A0D0000}"/>
    <cellStyle name="20% - Énfasis2 25 4 3" xfId="6280" xr:uid="{00000000-0005-0000-0000-00002B0D0000}"/>
    <cellStyle name="20% - Énfasis2 25 4 4" xfId="6281" xr:uid="{00000000-0005-0000-0000-00002C0D0000}"/>
    <cellStyle name="20% - Énfasis2 25 4 5" xfId="6282" xr:uid="{00000000-0005-0000-0000-00002D0D0000}"/>
    <cellStyle name="20% - Énfasis2 25 4 6" xfId="6283" xr:uid="{00000000-0005-0000-0000-00002E0D0000}"/>
    <cellStyle name="20% - Énfasis2 25 5" xfId="6284" xr:uid="{00000000-0005-0000-0000-00002F0D0000}"/>
    <cellStyle name="20% - Énfasis2 25 5 2" xfId="6285" xr:uid="{00000000-0005-0000-0000-0000300D0000}"/>
    <cellStyle name="20% - Énfasis2 25 5 3" xfId="6286" xr:uid="{00000000-0005-0000-0000-0000310D0000}"/>
    <cellStyle name="20% - Énfasis2 25 5 4" xfId="6287" xr:uid="{00000000-0005-0000-0000-0000320D0000}"/>
    <cellStyle name="20% - Énfasis2 25 5 5" xfId="6288" xr:uid="{00000000-0005-0000-0000-0000330D0000}"/>
    <cellStyle name="20% - Énfasis2 25 5 6" xfId="6289" xr:uid="{00000000-0005-0000-0000-0000340D0000}"/>
    <cellStyle name="20% - Énfasis2 25 6" xfId="6290" xr:uid="{00000000-0005-0000-0000-0000350D0000}"/>
    <cellStyle name="20% - Énfasis2 25 6 2" xfId="6291" xr:uid="{00000000-0005-0000-0000-0000360D0000}"/>
    <cellStyle name="20% - Énfasis2 25 6 3" xfId="6292" xr:uid="{00000000-0005-0000-0000-0000370D0000}"/>
    <cellStyle name="20% - Énfasis2 25 6 4" xfId="6293" xr:uid="{00000000-0005-0000-0000-0000380D0000}"/>
    <cellStyle name="20% - Énfasis2 25 6 5" xfId="6294" xr:uid="{00000000-0005-0000-0000-0000390D0000}"/>
    <cellStyle name="20% - Énfasis2 25 6 6" xfId="6295" xr:uid="{00000000-0005-0000-0000-00003A0D0000}"/>
    <cellStyle name="20% - Énfasis2 25 7" xfId="6296" xr:uid="{00000000-0005-0000-0000-00003B0D0000}"/>
    <cellStyle name="20% - Énfasis2 25 7 2" xfId="6297" xr:uid="{00000000-0005-0000-0000-00003C0D0000}"/>
    <cellStyle name="20% - Énfasis2 25 7 3" xfId="6298" xr:uid="{00000000-0005-0000-0000-00003D0D0000}"/>
    <cellStyle name="20% - Énfasis2 25 7 4" xfId="6299" xr:uid="{00000000-0005-0000-0000-00003E0D0000}"/>
    <cellStyle name="20% - Énfasis2 25 7 5" xfId="6300" xr:uid="{00000000-0005-0000-0000-00003F0D0000}"/>
    <cellStyle name="20% - Énfasis2 25 7 6" xfId="6301" xr:uid="{00000000-0005-0000-0000-0000400D0000}"/>
    <cellStyle name="20% - Énfasis2 25 8" xfId="6302" xr:uid="{00000000-0005-0000-0000-0000410D0000}"/>
    <cellStyle name="20% - Énfasis2 25 8 2" xfId="6303" xr:uid="{00000000-0005-0000-0000-0000420D0000}"/>
    <cellStyle name="20% - Énfasis2 25 8 3" xfId="6304" xr:uid="{00000000-0005-0000-0000-0000430D0000}"/>
    <cellStyle name="20% - Énfasis2 25 8 4" xfId="6305" xr:uid="{00000000-0005-0000-0000-0000440D0000}"/>
    <cellStyle name="20% - Énfasis2 25 8 5" xfId="6306" xr:uid="{00000000-0005-0000-0000-0000450D0000}"/>
    <cellStyle name="20% - Énfasis2 25 8 6" xfId="6307" xr:uid="{00000000-0005-0000-0000-0000460D0000}"/>
    <cellStyle name="20% - Énfasis2 25 9" xfId="6308" xr:uid="{00000000-0005-0000-0000-0000470D0000}"/>
    <cellStyle name="20% - Énfasis2 25 9 2" xfId="6309" xr:uid="{00000000-0005-0000-0000-0000480D0000}"/>
    <cellStyle name="20% - Énfasis2 25 9 3" xfId="6310" xr:uid="{00000000-0005-0000-0000-0000490D0000}"/>
    <cellStyle name="20% - Énfasis2 25 9 4" xfId="6311" xr:uid="{00000000-0005-0000-0000-00004A0D0000}"/>
    <cellStyle name="20% - Énfasis2 25 9 5" xfId="6312" xr:uid="{00000000-0005-0000-0000-00004B0D0000}"/>
    <cellStyle name="20% - Énfasis2 25 9 6" xfId="6313" xr:uid="{00000000-0005-0000-0000-00004C0D0000}"/>
    <cellStyle name="20% - Énfasis2 26" xfId="317" xr:uid="{00000000-0005-0000-0000-00004D0D0000}"/>
    <cellStyle name="20% - Énfasis2 26 10" xfId="6314" xr:uid="{00000000-0005-0000-0000-00004E0D0000}"/>
    <cellStyle name="20% - Énfasis2 26 11" xfId="6315" xr:uid="{00000000-0005-0000-0000-00004F0D0000}"/>
    <cellStyle name="20% - Énfasis2 26 12" xfId="6316" xr:uid="{00000000-0005-0000-0000-0000500D0000}"/>
    <cellStyle name="20% - Énfasis2 26 13" xfId="6317" xr:uid="{00000000-0005-0000-0000-0000510D0000}"/>
    <cellStyle name="20% - Énfasis2 26 14" xfId="6318" xr:uid="{00000000-0005-0000-0000-0000520D0000}"/>
    <cellStyle name="20% - Énfasis2 26 2" xfId="6319" xr:uid="{00000000-0005-0000-0000-0000530D0000}"/>
    <cellStyle name="20% - Énfasis2 26 2 2" xfId="6320" xr:uid="{00000000-0005-0000-0000-0000540D0000}"/>
    <cellStyle name="20% - Énfasis2 26 2 3" xfId="6321" xr:uid="{00000000-0005-0000-0000-0000550D0000}"/>
    <cellStyle name="20% - Énfasis2 26 2 4" xfId="6322" xr:uid="{00000000-0005-0000-0000-0000560D0000}"/>
    <cellStyle name="20% - Énfasis2 26 2 5" xfId="6323" xr:uid="{00000000-0005-0000-0000-0000570D0000}"/>
    <cellStyle name="20% - Énfasis2 26 2 6" xfId="6324" xr:uid="{00000000-0005-0000-0000-0000580D0000}"/>
    <cellStyle name="20% - Énfasis2 26 3" xfId="6325" xr:uid="{00000000-0005-0000-0000-0000590D0000}"/>
    <cellStyle name="20% - Énfasis2 26 3 2" xfId="6326" xr:uid="{00000000-0005-0000-0000-00005A0D0000}"/>
    <cellStyle name="20% - Énfasis2 26 3 3" xfId="6327" xr:uid="{00000000-0005-0000-0000-00005B0D0000}"/>
    <cellStyle name="20% - Énfasis2 26 3 4" xfId="6328" xr:uid="{00000000-0005-0000-0000-00005C0D0000}"/>
    <cellStyle name="20% - Énfasis2 26 3 5" xfId="6329" xr:uid="{00000000-0005-0000-0000-00005D0D0000}"/>
    <cellStyle name="20% - Énfasis2 26 3 6" xfId="6330" xr:uid="{00000000-0005-0000-0000-00005E0D0000}"/>
    <cellStyle name="20% - Énfasis2 26 4" xfId="6331" xr:uid="{00000000-0005-0000-0000-00005F0D0000}"/>
    <cellStyle name="20% - Énfasis2 26 4 2" xfId="6332" xr:uid="{00000000-0005-0000-0000-0000600D0000}"/>
    <cellStyle name="20% - Énfasis2 26 4 3" xfId="6333" xr:uid="{00000000-0005-0000-0000-0000610D0000}"/>
    <cellStyle name="20% - Énfasis2 26 4 4" xfId="6334" xr:uid="{00000000-0005-0000-0000-0000620D0000}"/>
    <cellStyle name="20% - Énfasis2 26 4 5" xfId="6335" xr:uid="{00000000-0005-0000-0000-0000630D0000}"/>
    <cellStyle name="20% - Énfasis2 26 4 6" xfId="6336" xr:uid="{00000000-0005-0000-0000-0000640D0000}"/>
    <cellStyle name="20% - Énfasis2 26 5" xfId="6337" xr:uid="{00000000-0005-0000-0000-0000650D0000}"/>
    <cellStyle name="20% - Énfasis2 26 5 2" xfId="6338" xr:uid="{00000000-0005-0000-0000-0000660D0000}"/>
    <cellStyle name="20% - Énfasis2 26 5 3" xfId="6339" xr:uid="{00000000-0005-0000-0000-0000670D0000}"/>
    <cellStyle name="20% - Énfasis2 26 5 4" xfId="6340" xr:uid="{00000000-0005-0000-0000-0000680D0000}"/>
    <cellStyle name="20% - Énfasis2 26 5 5" xfId="6341" xr:uid="{00000000-0005-0000-0000-0000690D0000}"/>
    <cellStyle name="20% - Énfasis2 26 5 6" xfId="6342" xr:uid="{00000000-0005-0000-0000-00006A0D0000}"/>
    <cellStyle name="20% - Énfasis2 26 6" xfId="6343" xr:uid="{00000000-0005-0000-0000-00006B0D0000}"/>
    <cellStyle name="20% - Énfasis2 26 6 2" xfId="6344" xr:uid="{00000000-0005-0000-0000-00006C0D0000}"/>
    <cellStyle name="20% - Énfasis2 26 6 3" xfId="6345" xr:uid="{00000000-0005-0000-0000-00006D0D0000}"/>
    <cellStyle name="20% - Énfasis2 26 6 4" xfId="6346" xr:uid="{00000000-0005-0000-0000-00006E0D0000}"/>
    <cellStyle name="20% - Énfasis2 26 6 5" xfId="6347" xr:uid="{00000000-0005-0000-0000-00006F0D0000}"/>
    <cellStyle name="20% - Énfasis2 26 6 6" xfId="6348" xr:uid="{00000000-0005-0000-0000-0000700D0000}"/>
    <cellStyle name="20% - Énfasis2 26 7" xfId="6349" xr:uid="{00000000-0005-0000-0000-0000710D0000}"/>
    <cellStyle name="20% - Énfasis2 26 7 2" xfId="6350" xr:uid="{00000000-0005-0000-0000-0000720D0000}"/>
    <cellStyle name="20% - Énfasis2 26 7 3" xfId="6351" xr:uid="{00000000-0005-0000-0000-0000730D0000}"/>
    <cellStyle name="20% - Énfasis2 26 7 4" xfId="6352" xr:uid="{00000000-0005-0000-0000-0000740D0000}"/>
    <cellStyle name="20% - Énfasis2 26 7 5" xfId="6353" xr:uid="{00000000-0005-0000-0000-0000750D0000}"/>
    <cellStyle name="20% - Énfasis2 26 7 6" xfId="6354" xr:uid="{00000000-0005-0000-0000-0000760D0000}"/>
    <cellStyle name="20% - Énfasis2 26 8" xfId="6355" xr:uid="{00000000-0005-0000-0000-0000770D0000}"/>
    <cellStyle name="20% - Énfasis2 26 8 2" xfId="6356" xr:uid="{00000000-0005-0000-0000-0000780D0000}"/>
    <cellStyle name="20% - Énfasis2 26 8 3" xfId="6357" xr:uid="{00000000-0005-0000-0000-0000790D0000}"/>
    <cellStyle name="20% - Énfasis2 26 8 4" xfId="6358" xr:uid="{00000000-0005-0000-0000-00007A0D0000}"/>
    <cellStyle name="20% - Énfasis2 26 8 5" xfId="6359" xr:uid="{00000000-0005-0000-0000-00007B0D0000}"/>
    <cellStyle name="20% - Énfasis2 26 8 6" xfId="6360" xr:uid="{00000000-0005-0000-0000-00007C0D0000}"/>
    <cellStyle name="20% - Énfasis2 26 9" xfId="6361" xr:uid="{00000000-0005-0000-0000-00007D0D0000}"/>
    <cellStyle name="20% - Énfasis2 26 9 2" xfId="6362" xr:uid="{00000000-0005-0000-0000-00007E0D0000}"/>
    <cellStyle name="20% - Énfasis2 26 9 3" xfId="6363" xr:uid="{00000000-0005-0000-0000-00007F0D0000}"/>
    <cellStyle name="20% - Énfasis2 26 9 4" xfId="6364" xr:uid="{00000000-0005-0000-0000-0000800D0000}"/>
    <cellStyle name="20% - Énfasis2 26 9 5" xfId="6365" xr:uid="{00000000-0005-0000-0000-0000810D0000}"/>
    <cellStyle name="20% - Énfasis2 26 9 6" xfId="6366" xr:uid="{00000000-0005-0000-0000-0000820D0000}"/>
    <cellStyle name="20% - Énfasis2 27" xfId="318" xr:uid="{00000000-0005-0000-0000-0000830D0000}"/>
    <cellStyle name="20% - Énfasis2 27 10" xfId="6367" xr:uid="{00000000-0005-0000-0000-0000840D0000}"/>
    <cellStyle name="20% - Énfasis2 27 11" xfId="6368" xr:uid="{00000000-0005-0000-0000-0000850D0000}"/>
    <cellStyle name="20% - Énfasis2 27 12" xfId="6369" xr:uid="{00000000-0005-0000-0000-0000860D0000}"/>
    <cellStyle name="20% - Énfasis2 27 13" xfId="6370" xr:uid="{00000000-0005-0000-0000-0000870D0000}"/>
    <cellStyle name="20% - Énfasis2 27 14" xfId="6371" xr:uid="{00000000-0005-0000-0000-0000880D0000}"/>
    <cellStyle name="20% - Énfasis2 27 2" xfId="6372" xr:uid="{00000000-0005-0000-0000-0000890D0000}"/>
    <cellStyle name="20% - Énfasis2 27 2 2" xfId="6373" xr:uid="{00000000-0005-0000-0000-00008A0D0000}"/>
    <cellStyle name="20% - Énfasis2 27 2 3" xfId="6374" xr:uid="{00000000-0005-0000-0000-00008B0D0000}"/>
    <cellStyle name="20% - Énfasis2 27 2 4" xfId="6375" xr:uid="{00000000-0005-0000-0000-00008C0D0000}"/>
    <cellStyle name="20% - Énfasis2 27 2 5" xfId="6376" xr:uid="{00000000-0005-0000-0000-00008D0D0000}"/>
    <cellStyle name="20% - Énfasis2 27 2 6" xfId="6377" xr:uid="{00000000-0005-0000-0000-00008E0D0000}"/>
    <cellStyle name="20% - Énfasis2 27 3" xfId="6378" xr:uid="{00000000-0005-0000-0000-00008F0D0000}"/>
    <cellStyle name="20% - Énfasis2 27 3 2" xfId="6379" xr:uid="{00000000-0005-0000-0000-0000900D0000}"/>
    <cellStyle name="20% - Énfasis2 27 3 3" xfId="6380" xr:uid="{00000000-0005-0000-0000-0000910D0000}"/>
    <cellStyle name="20% - Énfasis2 27 3 4" xfId="6381" xr:uid="{00000000-0005-0000-0000-0000920D0000}"/>
    <cellStyle name="20% - Énfasis2 27 3 5" xfId="6382" xr:uid="{00000000-0005-0000-0000-0000930D0000}"/>
    <cellStyle name="20% - Énfasis2 27 3 6" xfId="6383" xr:uid="{00000000-0005-0000-0000-0000940D0000}"/>
    <cellStyle name="20% - Énfasis2 27 4" xfId="6384" xr:uid="{00000000-0005-0000-0000-0000950D0000}"/>
    <cellStyle name="20% - Énfasis2 27 4 2" xfId="6385" xr:uid="{00000000-0005-0000-0000-0000960D0000}"/>
    <cellStyle name="20% - Énfasis2 27 4 3" xfId="6386" xr:uid="{00000000-0005-0000-0000-0000970D0000}"/>
    <cellStyle name="20% - Énfasis2 27 4 4" xfId="6387" xr:uid="{00000000-0005-0000-0000-0000980D0000}"/>
    <cellStyle name="20% - Énfasis2 27 4 5" xfId="6388" xr:uid="{00000000-0005-0000-0000-0000990D0000}"/>
    <cellStyle name="20% - Énfasis2 27 4 6" xfId="6389" xr:uid="{00000000-0005-0000-0000-00009A0D0000}"/>
    <cellStyle name="20% - Énfasis2 27 5" xfId="6390" xr:uid="{00000000-0005-0000-0000-00009B0D0000}"/>
    <cellStyle name="20% - Énfasis2 27 5 2" xfId="6391" xr:uid="{00000000-0005-0000-0000-00009C0D0000}"/>
    <cellStyle name="20% - Énfasis2 27 5 3" xfId="6392" xr:uid="{00000000-0005-0000-0000-00009D0D0000}"/>
    <cellStyle name="20% - Énfasis2 27 5 4" xfId="6393" xr:uid="{00000000-0005-0000-0000-00009E0D0000}"/>
    <cellStyle name="20% - Énfasis2 27 5 5" xfId="6394" xr:uid="{00000000-0005-0000-0000-00009F0D0000}"/>
    <cellStyle name="20% - Énfasis2 27 5 6" xfId="6395" xr:uid="{00000000-0005-0000-0000-0000A00D0000}"/>
    <cellStyle name="20% - Énfasis2 27 6" xfId="6396" xr:uid="{00000000-0005-0000-0000-0000A10D0000}"/>
    <cellStyle name="20% - Énfasis2 27 6 2" xfId="6397" xr:uid="{00000000-0005-0000-0000-0000A20D0000}"/>
    <cellStyle name="20% - Énfasis2 27 6 3" xfId="6398" xr:uid="{00000000-0005-0000-0000-0000A30D0000}"/>
    <cellStyle name="20% - Énfasis2 27 6 4" xfId="6399" xr:uid="{00000000-0005-0000-0000-0000A40D0000}"/>
    <cellStyle name="20% - Énfasis2 27 6 5" xfId="6400" xr:uid="{00000000-0005-0000-0000-0000A50D0000}"/>
    <cellStyle name="20% - Énfasis2 27 6 6" xfId="6401" xr:uid="{00000000-0005-0000-0000-0000A60D0000}"/>
    <cellStyle name="20% - Énfasis2 27 7" xfId="6402" xr:uid="{00000000-0005-0000-0000-0000A70D0000}"/>
    <cellStyle name="20% - Énfasis2 27 7 2" xfId="6403" xr:uid="{00000000-0005-0000-0000-0000A80D0000}"/>
    <cellStyle name="20% - Énfasis2 27 7 3" xfId="6404" xr:uid="{00000000-0005-0000-0000-0000A90D0000}"/>
    <cellStyle name="20% - Énfasis2 27 7 4" xfId="6405" xr:uid="{00000000-0005-0000-0000-0000AA0D0000}"/>
    <cellStyle name="20% - Énfasis2 27 7 5" xfId="6406" xr:uid="{00000000-0005-0000-0000-0000AB0D0000}"/>
    <cellStyle name="20% - Énfasis2 27 7 6" xfId="6407" xr:uid="{00000000-0005-0000-0000-0000AC0D0000}"/>
    <cellStyle name="20% - Énfasis2 27 8" xfId="6408" xr:uid="{00000000-0005-0000-0000-0000AD0D0000}"/>
    <cellStyle name="20% - Énfasis2 27 8 2" xfId="6409" xr:uid="{00000000-0005-0000-0000-0000AE0D0000}"/>
    <cellStyle name="20% - Énfasis2 27 8 3" xfId="6410" xr:uid="{00000000-0005-0000-0000-0000AF0D0000}"/>
    <cellStyle name="20% - Énfasis2 27 8 4" xfId="6411" xr:uid="{00000000-0005-0000-0000-0000B00D0000}"/>
    <cellStyle name="20% - Énfasis2 27 8 5" xfId="6412" xr:uid="{00000000-0005-0000-0000-0000B10D0000}"/>
    <cellStyle name="20% - Énfasis2 27 8 6" xfId="6413" xr:uid="{00000000-0005-0000-0000-0000B20D0000}"/>
    <cellStyle name="20% - Énfasis2 27 9" xfId="6414" xr:uid="{00000000-0005-0000-0000-0000B30D0000}"/>
    <cellStyle name="20% - Énfasis2 27 9 2" xfId="6415" xr:uid="{00000000-0005-0000-0000-0000B40D0000}"/>
    <cellStyle name="20% - Énfasis2 27 9 3" xfId="6416" xr:uid="{00000000-0005-0000-0000-0000B50D0000}"/>
    <cellStyle name="20% - Énfasis2 27 9 4" xfId="6417" xr:uid="{00000000-0005-0000-0000-0000B60D0000}"/>
    <cellStyle name="20% - Énfasis2 27 9 5" xfId="6418" xr:uid="{00000000-0005-0000-0000-0000B70D0000}"/>
    <cellStyle name="20% - Énfasis2 27 9 6" xfId="6419" xr:uid="{00000000-0005-0000-0000-0000B80D0000}"/>
    <cellStyle name="20% - Énfasis2 28" xfId="319" xr:uid="{00000000-0005-0000-0000-0000B90D0000}"/>
    <cellStyle name="20% - Énfasis2 28 10" xfId="6420" xr:uid="{00000000-0005-0000-0000-0000BA0D0000}"/>
    <cellStyle name="20% - Énfasis2 28 11" xfId="6421" xr:uid="{00000000-0005-0000-0000-0000BB0D0000}"/>
    <cellStyle name="20% - Énfasis2 28 12" xfId="6422" xr:uid="{00000000-0005-0000-0000-0000BC0D0000}"/>
    <cellStyle name="20% - Énfasis2 28 13" xfId="6423" xr:uid="{00000000-0005-0000-0000-0000BD0D0000}"/>
    <cellStyle name="20% - Énfasis2 28 14" xfId="6424" xr:uid="{00000000-0005-0000-0000-0000BE0D0000}"/>
    <cellStyle name="20% - Énfasis2 28 2" xfId="6425" xr:uid="{00000000-0005-0000-0000-0000BF0D0000}"/>
    <cellStyle name="20% - Énfasis2 28 2 2" xfId="6426" xr:uid="{00000000-0005-0000-0000-0000C00D0000}"/>
    <cellStyle name="20% - Énfasis2 28 2 3" xfId="6427" xr:uid="{00000000-0005-0000-0000-0000C10D0000}"/>
    <cellStyle name="20% - Énfasis2 28 2 4" xfId="6428" xr:uid="{00000000-0005-0000-0000-0000C20D0000}"/>
    <cellStyle name="20% - Énfasis2 28 2 5" xfId="6429" xr:uid="{00000000-0005-0000-0000-0000C30D0000}"/>
    <cellStyle name="20% - Énfasis2 28 2 6" xfId="6430" xr:uid="{00000000-0005-0000-0000-0000C40D0000}"/>
    <cellStyle name="20% - Énfasis2 28 3" xfId="6431" xr:uid="{00000000-0005-0000-0000-0000C50D0000}"/>
    <cellStyle name="20% - Énfasis2 28 3 2" xfId="6432" xr:uid="{00000000-0005-0000-0000-0000C60D0000}"/>
    <cellStyle name="20% - Énfasis2 28 3 3" xfId="6433" xr:uid="{00000000-0005-0000-0000-0000C70D0000}"/>
    <cellStyle name="20% - Énfasis2 28 3 4" xfId="6434" xr:uid="{00000000-0005-0000-0000-0000C80D0000}"/>
    <cellStyle name="20% - Énfasis2 28 3 5" xfId="6435" xr:uid="{00000000-0005-0000-0000-0000C90D0000}"/>
    <cellStyle name="20% - Énfasis2 28 3 6" xfId="6436" xr:uid="{00000000-0005-0000-0000-0000CA0D0000}"/>
    <cellStyle name="20% - Énfasis2 28 4" xfId="6437" xr:uid="{00000000-0005-0000-0000-0000CB0D0000}"/>
    <cellStyle name="20% - Énfasis2 28 4 2" xfId="6438" xr:uid="{00000000-0005-0000-0000-0000CC0D0000}"/>
    <cellStyle name="20% - Énfasis2 28 4 3" xfId="6439" xr:uid="{00000000-0005-0000-0000-0000CD0D0000}"/>
    <cellStyle name="20% - Énfasis2 28 4 4" xfId="6440" xr:uid="{00000000-0005-0000-0000-0000CE0D0000}"/>
    <cellStyle name="20% - Énfasis2 28 4 5" xfId="6441" xr:uid="{00000000-0005-0000-0000-0000CF0D0000}"/>
    <cellStyle name="20% - Énfasis2 28 4 6" xfId="6442" xr:uid="{00000000-0005-0000-0000-0000D00D0000}"/>
    <cellStyle name="20% - Énfasis2 28 5" xfId="6443" xr:uid="{00000000-0005-0000-0000-0000D10D0000}"/>
    <cellStyle name="20% - Énfasis2 28 5 2" xfId="6444" xr:uid="{00000000-0005-0000-0000-0000D20D0000}"/>
    <cellStyle name="20% - Énfasis2 28 5 3" xfId="6445" xr:uid="{00000000-0005-0000-0000-0000D30D0000}"/>
    <cellStyle name="20% - Énfasis2 28 5 4" xfId="6446" xr:uid="{00000000-0005-0000-0000-0000D40D0000}"/>
    <cellStyle name="20% - Énfasis2 28 5 5" xfId="6447" xr:uid="{00000000-0005-0000-0000-0000D50D0000}"/>
    <cellStyle name="20% - Énfasis2 28 5 6" xfId="6448" xr:uid="{00000000-0005-0000-0000-0000D60D0000}"/>
    <cellStyle name="20% - Énfasis2 28 6" xfId="6449" xr:uid="{00000000-0005-0000-0000-0000D70D0000}"/>
    <cellStyle name="20% - Énfasis2 28 6 2" xfId="6450" xr:uid="{00000000-0005-0000-0000-0000D80D0000}"/>
    <cellStyle name="20% - Énfasis2 28 6 3" xfId="6451" xr:uid="{00000000-0005-0000-0000-0000D90D0000}"/>
    <cellStyle name="20% - Énfasis2 28 6 4" xfId="6452" xr:uid="{00000000-0005-0000-0000-0000DA0D0000}"/>
    <cellStyle name="20% - Énfasis2 28 6 5" xfId="6453" xr:uid="{00000000-0005-0000-0000-0000DB0D0000}"/>
    <cellStyle name="20% - Énfasis2 28 6 6" xfId="6454" xr:uid="{00000000-0005-0000-0000-0000DC0D0000}"/>
    <cellStyle name="20% - Énfasis2 28 7" xfId="6455" xr:uid="{00000000-0005-0000-0000-0000DD0D0000}"/>
    <cellStyle name="20% - Énfasis2 28 7 2" xfId="6456" xr:uid="{00000000-0005-0000-0000-0000DE0D0000}"/>
    <cellStyle name="20% - Énfasis2 28 7 3" xfId="6457" xr:uid="{00000000-0005-0000-0000-0000DF0D0000}"/>
    <cellStyle name="20% - Énfasis2 28 7 4" xfId="6458" xr:uid="{00000000-0005-0000-0000-0000E00D0000}"/>
    <cellStyle name="20% - Énfasis2 28 7 5" xfId="6459" xr:uid="{00000000-0005-0000-0000-0000E10D0000}"/>
    <cellStyle name="20% - Énfasis2 28 7 6" xfId="6460" xr:uid="{00000000-0005-0000-0000-0000E20D0000}"/>
    <cellStyle name="20% - Énfasis2 28 8" xfId="6461" xr:uid="{00000000-0005-0000-0000-0000E30D0000}"/>
    <cellStyle name="20% - Énfasis2 28 8 2" xfId="6462" xr:uid="{00000000-0005-0000-0000-0000E40D0000}"/>
    <cellStyle name="20% - Énfasis2 28 8 3" xfId="6463" xr:uid="{00000000-0005-0000-0000-0000E50D0000}"/>
    <cellStyle name="20% - Énfasis2 28 8 4" xfId="6464" xr:uid="{00000000-0005-0000-0000-0000E60D0000}"/>
    <cellStyle name="20% - Énfasis2 28 8 5" xfId="6465" xr:uid="{00000000-0005-0000-0000-0000E70D0000}"/>
    <cellStyle name="20% - Énfasis2 28 8 6" xfId="6466" xr:uid="{00000000-0005-0000-0000-0000E80D0000}"/>
    <cellStyle name="20% - Énfasis2 28 9" xfId="6467" xr:uid="{00000000-0005-0000-0000-0000E90D0000}"/>
    <cellStyle name="20% - Énfasis2 28 9 2" xfId="6468" xr:uid="{00000000-0005-0000-0000-0000EA0D0000}"/>
    <cellStyle name="20% - Énfasis2 28 9 3" xfId="6469" xr:uid="{00000000-0005-0000-0000-0000EB0D0000}"/>
    <cellStyle name="20% - Énfasis2 28 9 4" xfId="6470" xr:uid="{00000000-0005-0000-0000-0000EC0D0000}"/>
    <cellStyle name="20% - Énfasis2 28 9 5" xfId="6471" xr:uid="{00000000-0005-0000-0000-0000ED0D0000}"/>
    <cellStyle name="20% - Énfasis2 28 9 6" xfId="6472" xr:uid="{00000000-0005-0000-0000-0000EE0D0000}"/>
    <cellStyle name="20% - Énfasis2 29" xfId="320" xr:uid="{00000000-0005-0000-0000-0000EF0D0000}"/>
    <cellStyle name="20% - Énfasis2 29 10" xfId="6473" xr:uid="{00000000-0005-0000-0000-0000F00D0000}"/>
    <cellStyle name="20% - Énfasis2 29 11" xfId="6474" xr:uid="{00000000-0005-0000-0000-0000F10D0000}"/>
    <cellStyle name="20% - Énfasis2 29 12" xfId="6475" xr:uid="{00000000-0005-0000-0000-0000F20D0000}"/>
    <cellStyle name="20% - Énfasis2 29 13" xfId="6476" xr:uid="{00000000-0005-0000-0000-0000F30D0000}"/>
    <cellStyle name="20% - Énfasis2 29 14" xfId="6477" xr:uid="{00000000-0005-0000-0000-0000F40D0000}"/>
    <cellStyle name="20% - Énfasis2 29 2" xfId="6478" xr:uid="{00000000-0005-0000-0000-0000F50D0000}"/>
    <cellStyle name="20% - Énfasis2 29 2 2" xfId="6479" xr:uid="{00000000-0005-0000-0000-0000F60D0000}"/>
    <cellStyle name="20% - Énfasis2 29 2 3" xfId="6480" xr:uid="{00000000-0005-0000-0000-0000F70D0000}"/>
    <cellStyle name="20% - Énfasis2 29 2 4" xfId="6481" xr:uid="{00000000-0005-0000-0000-0000F80D0000}"/>
    <cellStyle name="20% - Énfasis2 29 2 5" xfId="6482" xr:uid="{00000000-0005-0000-0000-0000F90D0000}"/>
    <cellStyle name="20% - Énfasis2 29 2 6" xfId="6483" xr:uid="{00000000-0005-0000-0000-0000FA0D0000}"/>
    <cellStyle name="20% - Énfasis2 29 3" xfId="6484" xr:uid="{00000000-0005-0000-0000-0000FB0D0000}"/>
    <cellStyle name="20% - Énfasis2 29 3 2" xfId="6485" xr:uid="{00000000-0005-0000-0000-0000FC0D0000}"/>
    <cellStyle name="20% - Énfasis2 29 3 3" xfId="6486" xr:uid="{00000000-0005-0000-0000-0000FD0D0000}"/>
    <cellStyle name="20% - Énfasis2 29 3 4" xfId="6487" xr:uid="{00000000-0005-0000-0000-0000FE0D0000}"/>
    <cellStyle name="20% - Énfasis2 29 3 5" xfId="6488" xr:uid="{00000000-0005-0000-0000-0000FF0D0000}"/>
    <cellStyle name="20% - Énfasis2 29 3 6" xfId="6489" xr:uid="{00000000-0005-0000-0000-0000000E0000}"/>
    <cellStyle name="20% - Énfasis2 29 4" xfId="6490" xr:uid="{00000000-0005-0000-0000-0000010E0000}"/>
    <cellStyle name="20% - Énfasis2 29 4 2" xfId="6491" xr:uid="{00000000-0005-0000-0000-0000020E0000}"/>
    <cellStyle name="20% - Énfasis2 29 4 3" xfId="6492" xr:uid="{00000000-0005-0000-0000-0000030E0000}"/>
    <cellStyle name="20% - Énfasis2 29 4 4" xfId="6493" xr:uid="{00000000-0005-0000-0000-0000040E0000}"/>
    <cellStyle name="20% - Énfasis2 29 4 5" xfId="6494" xr:uid="{00000000-0005-0000-0000-0000050E0000}"/>
    <cellStyle name="20% - Énfasis2 29 4 6" xfId="6495" xr:uid="{00000000-0005-0000-0000-0000060E0000}"/>
    <cellStyle name="20% - Énfasis2 29 5" xfId="6496" xr:uid="{00000000-0005-0000-0000-0000070E0000}"/>
    <cellStyle name="20% - Énfasis2 29 5 2" xfId="6497" xr:uid="{00000000-0005-0000-0000-0000080E0000}"/>
    <cellStyle name="20% - Énfasis2 29 5 3" xfId="6498" xr:uid="{00000000-0005-0000-0000-0000090E0000}"/>
    <cellStyle name="20% - Énfasis2 29 5 4" xfId="6499" xr:uid="{00000000-0005-0000-0000-00000A0E0000}"/>
    <cellStyle name="20% - Énfasis2 29 5 5" xfId="6500" xr:uid="{00000000-0005-0000-0000-00000B0E0000}"/>
    <cellStyle name="20% - Énfasis2 29 5 6" xfId="6501" xr:uid="{00000000-0005-0000-0000-00000C0E0000}"/>
    <cellStyle name="20% - Énfasis2 29 6" xfId="6502" xr:uid="{00000000-0005-0000-0000-00000D0E0000}"/>
    <cellStyle name="20% - Énfasis2 29 6 2" xfId="6503" xr:uid="{00000000-0005-0000-0000-00000E0E0000}"/>
    <cellStyle name="20% - Énfasis2 29 6 3" xfId="6504" xr:uid="{00000000-0005-0000-0000-00000F0E0000}"/>
    <cellStyle name="20% - Énfasis2 29 6 4" xfId="6505" xr:uid="{00000000-0005-0000-0000-0000100E0000}"/>
    <cellStyle name="20% - Énfasis2 29 6 5" xfId="6506" xr:uid="{00000000-0005-0000-0000-0000110E0000}"/>
    <cellStyle name="20% - Énfasis2 29 6 6" xfId="6507" xr:uid="{00000000-0005-0000-0000-0000120E0000}"/>
    <cellStyle name="20% - Énfasis2 29 7" xfId="6508" xr:uid="{00000000-0005-0000-0000-0000130E0000}"/>
    <cellStyle name="20% - Énfasis2 29 7 2" xfId="6509" xr:uid="{00000000-0005-0000-0000-0000140E0000}"/>
    <cellStyle name="20% - Énfasis2 29 7 3" xfId="6510" xr:uid="{00000000-0005-0000-0000-0000150E0000}"/>
    <cellStyle name="20% - Énfasis2 29 7 4" xfId="6511" xr:uid="{00000000-0005-0000-0000-0000160E0000}"/>
    <cellStyle name="20% - Énfasis2 29 7 5" xfId="6512" xr:uid="{00000000-0005-0000-0000-0000170E0000}"/>
    <cellStyle name="20% - Énfasis2 29 7 6" xfId="6513" xr:uid="{00000000-0005-0000-0000-0000180E0000}"/>
    <cellStyle name="20% - Énfasis2 29 8" xfId="6514" xr:uid="{00000000-0005-0000-0000-0000190E0000}"/>
    <cellStyle name="20% - Énfasis2 29 8 2" xfId="6515" xr:uid="{00000000-0005-0000-0000-00001A0E0000}"/>
    <cellStyle name="20% - Énfasis2 29 8 3" xfId="6516" xr:uid="{00000000-0005-0000-0000-00001B0E0000}"/>
    <cellStyle name="20% - Énfasis2 29 8 4" xfId="6517" xr:uid="{00000000-0005-0000-0000-00001C0E0000}"/>
    <cellStyle name="20% - Énfasis2 29 8 5" xfId="6518" xr:uid="{00000000-0005-0000-0000-00001D0E0000}"/>
    <cellStyle name="20% - Énfasis2 29 8 6" xfId="6519" xr:uid="{00000000-0005-0000-0000-00001E0E0000}"/>
    <cellStyle name="20% - Énfasis2 29 9" xfId="6520" xr:uid="{00000000-0005-0000-0000-00001F0E0000}"/>
    <cellStyle name="20% - Énfasis2 29 9 2" xfId="6521" xr:uid="{00000000-0005-0000-0000-0000200E0000}"/>
    <cellStyle name="20% - Énfasis2 29 9 3" xfId="6522" xr:uid="{00000000-0005-0000-0000-0000210E0000}"/>
    <cellStyle name="20% - Énfasis2 29 9 4" xfId="6523" xr:uid="{00000000-0005-0000-0000-0000220E0000}"/>
    <cellStyle name="20% - Énfasis2 29 9 5" xfId="6524" xr:uid="{00000000-0005-0000-0000-0000230E0000}"/>
    <cellStyle name="20% - Énfasis2 29 9 6" xfId="6525" xr:uid="{00000000-0005-0000-0000-0000240E0000}"/>
    <cellStyle name="20% - Énfasis2 3" xfId="321" xr:uid="{00000000-0005-0000-0000-0000250E0000}"/>
    <cellStyle name="20% - Énfasis2 3 2" xfId="322" xr:uid="{00000000-0005-0000-0000-0000260E0000}"/>
    <cellStyle name="20% - Énfasis2 3 3" xfId="323" xr:uid="{00000000-0005-0000-0000-0000270E0000}"/>
    <cellStyle name="20% - Énfasis2 3 4" xfId="6526" xr:uid="{00000000-0005-0000-0000-0000280E0000}"/>
    <cellStyle name="20% - Énfasis2 3 5" xfId="40383" xr:uid="{00000000-0005-0000-0000-0000290E0000}"/>
    <cellStyle name="20% - Énfasis2 30" xfId="324" xr:uid="{00000000-0005-0000-0000-00002A0E0000}"/>
    <cellStyle name="20% - Énfasis2 30 10" xfId="6527" xr:uid="{00000000-0005-0000-0000-00002B0E0000}"/>
    <cellStyle name="20% - Énfasis2 30 11" xfId="6528" xr:uid="{00000000-0005-0000-0000-00002C0E0000}"/>
    <cellStyle name="20% - Énfasis2 30 12" xfId="6529" xr:uid="{00000000-0005-0000-0000-00002D0E0000}"/>
    <cellStyle name="20% - Énfasis2 30 13" xfId="6530" xr:uid="{00000000-0005-0000-0000-00002E0E0000}"/>
    <cellStyle name="20% - Énfasis2 30 14" xfId="6531" xr:uid="{00000000-0005-0000-0000-00002F0E0000}"/>
    <cellStyle name="20% - Énfasis2 30 2" xfId="6532" xr:uid="{00000000-0005-0000-0000-0000300E0000}"/>
    <cellStyle name="20% - Énfasis2 30 2 2" xfId="6533" xr:uid="{00000000-0005-0000-0000-0000310E0000}"/>
    <cellStyle name="20% - Énfasis2 30 2 3" xfId="6534" xr:uid="{00000000-0005-0000-0000-0000320E0000}"/>
    <cellStyle name="20% - Énfasis2 30 2 4" xfId="6535" xr:uid="{00000000-0005-0000-0000-0000330E0000}"/>
    <cellStyle name="20% - Énfasis2 30 2 5" xfId="6536" xr:uid="{00000000-0005-0000-0000-0000340E0000}"/>
    <cellStyle name="20% - Énfasis2 30 2 6" xfId="6537" xr:uid="{00000000-0005-0000-0000-0000350E0000}"/>
    <cellStyle name="20% - Énfasis2 30 3" xfId="6538" xr:uid="{00000000-0005-0000-0000-0000360E0000}"/>
    <cellStyle name="20% - Énfasis2 30 3 2" xfId="6539" xr:uid="{00000000-0005-0000-0000-0000370E0000}"/>
    <cellStyle name="20% - Énfasis2 30 3 3" xfId="6540" xr:uid="{00000000-0005-0000-0000-0000380E0000}"/>
    <cellStyle name="20% - Énfasis2 30 3 4" xfId="6541" xr:uid="{00000000-0005-0000-0000-0000390E0000}"/>
    <cellStyle name="20% - Énfasis2 30 3 5" xfId="6542" xr:uid="{00000000-0005-0000-0000-00003A0E0000}"/>
    <cellStyle name="20% - Énfasis2 30 3 6" xfId="6543" xr:uid="{00000000-0005-0000-0000-00003B0E0000}"/>
    <cellStyle name="20% - Énfasis2 30 4" xfId="6544" xr:uid="{00000000-0005-0000-0000-00003C0E0000}"/>
    <cellStyle name="20% - Énfasis2 30 4 2" xfId="6545" xr:uid="{00000000-0005-0000-0000-00003D0E0000}"/>
    <cellStyle name="20% - Énfasis2 30 4 3" xfId="6546" xr:uid="{00000000-0005-0000-0000-00003E0E0000}"/>
    <cellStyle name="20% - Énfasis2 30 4 4" xfId="6547" xr:uid="{00000000-0005-0000-0000-00003F0E0000}"/>
    <cellStyle name="20% - Énfasis2 30 4 5" xfId="6548" xr:uid="{00000000-0005-0000-0000-0000400E0000}"/>
    <cellStyle name="20% - Énfasis2 30 4 6" xfId="6549" xr:uid="{00000000-0005-0000-0000-0000410E0000}"/>
    <cellStyle name="20% - Énfasis2 30 5" xfId="6550" xr:uid="{00000000-0005-0000-0000-0000420E0000}"/>
    <cellStyle name="20% - Énfasis2 30 5 2" xfId="6551" xr:uid="{00000000-0005-0000-0000-0000430E0000}"/>
    <cellStyle name="20% - Énfasis2 30 5 3" xfId="6552" xr:uid="{00000000-0005-0000-0000-0000440E0000}"/>
    <cellStyle name="20% - Énfasis2 30 5 4" xfId="6553" xr:uid="{00000000-0005-0000-0000-0000450E0000}"/>
    <cellStyle name="20% - Énfasis2 30 5 5" xfId="6554" xr:uid="{00000000-0005-0000-0000-0000460E0000}"/>
    <cellStyle name="20% - Énfasis2 30 5 6" xfId="6555" xr:uid="{00000000-0005-0000-0000-0000470E0000}"/>
    <cellStyle name="20% - Énfasis2 30 6" xfId="6556" xr:uid="{00000000-0005-0000-0000-0000480E0000}"/>
    <cellStyle name="20% - Énfasis2 30 6 2" xfId="6557" xr:uid="{00000000-0005-0000-0000-0000490E0000}"/>
    <cellStyle name="20% - Énfasis2 30 6 3" xfId="6558" xr:uid="{00000000-0005-0000-0000-00004A0E0000}"/>
    <cellStyle name="20% - Énfasis2 30 6 4" xfId="6559" xr:uid="{00000000-0005-0000-0000-00004B0E0000}"/>
    <cellStyle name="20% - Énfasis2 30 6 5" xfId="6560" xr:uid="{00000000-0005-0000-0000-00004C0E0000}"/>
    <cellStyle name="20% - Énfasis2 30 6 6" xfId="6561" xr:uid="{00000000-0005-0000-0000-00004D0E0000}"/>
    <cellStyle name="20% - Énfasis2 30 7" xfId="6562" xr:uid="{00000000-0005-0000-0000-00004E0E0000}"/>
    <cellStyle name="20% - Énfasis2 30 7 2" xfId="6563" xr:uid="{00000000-0005-0000-0000-00004F0E0000}"/>
    <cellStyle name="20% - Énfasis2 30 7 3" xfId="6564" xr:uid="{00000000-0005-0000-0000-0000500E0000}"/>
    <cellStyle name="20% - Énfasis2 30 7 4" xfId="6565" xr:uid="{00000000-0005-0000-0000-0000510E0000}"/>
    <cellStyle name="20% - Énfasis2 30 7 5" xfId="6566" xr:uid="{00000000-0005-0000-0000-0000520E0000}"/>
    <cellStyle name="20% - Énfasis2 30 7 6" xfId="6567" xr:uid="{00000000-0005-0000-0000-0000530E0000}"/>
    <cellStyle name="20% - Énfasis2 30 8" xfId="6568" xr:uid="{00000000-0005-0000-0000-0000540E0000}"/>
    <cellStyle name="20% - Énfasis2 30 8 2" xfId="6569" xr:uid="{00000000-0005-0000-0000-0000550E0000}"/>
    <cellStyle name="20% - Énfasis2 30 8 3" xfId="6570" xr:uid="{00000000-0005-0000-0000-0000560E0000}"/>
    <cellStyle name="20% - Énfasis2 30 8 4" xfId="6571" xr:uid="{00000000-0005-0000-0000-0000570E0000}"/>
    <cellStyle name="20% - Énfasis2 30 8 5" xfId="6572" xr:uid="{00000000-0005-0000-0000-0000580E0000}"/>
    <cellStyle name="20% - Énfasis2 30 8 6" xfId="6573" xr:uid="{00000000-0005-0000-0000-0000590E0000}"/>
    <cellStyle name="20% - Énfasis2 30 9" xfId="6574" xr:uid="{00000000-0005-0000-0000-00005A0E0000}"/>
    <cellStyle name="20% - Énfasis2 30 9 2" xfId="6575" xr:uid="{00000000-0005-0000-0000-00005B0E0000}"/>
    <cellStyle name="20% - Énfasis2 30 9 3" xfId="6576" xr:uid="{00000000-0005-0000-0000-00005C0E0000}"/>
    <cellStyle name="20% - Énfasis2 30 9 4" xfId="6577" xr:uid="{00000000-0005-0000-0000-00005D0E0000}"/>
    <cellStyle name="20% - Énfasis2 30 9 5" xfId="6578" xr:uid="{00000000-0005-0000-0000-00005E0E0000}"/>
    <cellStyle name="20% - Énfasis2 30 9 6" xfId="6579" xr:uid="{00000000-0005-0000-0000-00005F0E0000}"/>
    <cellStyle name="20% - Énfasis2 31" xfId="325" xr:uid="{00000000-0005-0000-0000-0000600E0000}"/>
    <cellStyle name="20% - Énfasis2 31 10" xfId="6580" xr:uid="{00000000-0005-0000-0000-0000610E0000}"/>
    <cellStyle name="20% - Énfasis2 31 11" xfId="6581" xr:uid="{00000000-0005-0000-0000-0000620E0000}"/>
    <cellStyle name="20% - Énfasis2 31 12" xfId="6582" xr:uid="{00000000-0005-0000-0000-0000630E0000}"/>
    <cellStyle name="20% - Énfasis2 31 13" xfId="6583" xr:uid="{00000000-0005-0000-0000-0000640E0000}"/>
    <cellStyle name="20% - Énfasis2 31 14" xfId="6584" xr:uid="{00000000-0005-0000-0000-0000650E0000}"/>
    <cellStyle name="20% - Énfasis2 31 2" xfId="6585" xr:uid="{00000000-0005-0000-0000-0000660E0000}"/>
    <cellStyle name="20% - Énfasis2 31 2 2" xfId="6586" xr:uid="{00000000-0005-0000-0000-0000670E0000}"/>
    <cellStyle name="20% - Énfasis2 31 2 3" xfId="6587" xr:uid="{00000000-0005-0000-0000-0000680E0000}"/>
    <cellStyle name="20% - Énfasis2 31 2 4" xfId="6588" xr:uid="{00000000-0005-0000-0000-0000690E0000}"/>
    <cellStyle name="20% - Énfasis2 31 2 5" xfId="6589" xr:uid="{00000000-0005-0000-0000-00006A0E0000}"/>
    <cellStyle name="20% - Énfasis2 31 2 6" xfId="6590" xr:uid="{00000000-0005-0000-0000-00006B0E0000}"/>
    <cellStyle name="20% - Énfasis2 31 3" xfId="6591" xr:uid="{00000000-0005-0000-0000-00006C0E0000}"/>
    <cellStyle name="20% - Énfasis2 31 3 2" xfId="6592" xr:uid="{00000000-0005-0000-0000-00006D0E0000}"/>
    <cellStyle name="20% - Énfasis2 31 3 3" xfId="6593" xr:uid="{00000000-0005-0000-0000-00006E0E0000}"/>
    <cellStyle name="20% - Énfasis2 31 3 4" xfId="6594" xr:uid="{00000000-0005-0000-0000-00006F0E0000}"/>
    <cellStyle name="20% - Énfasis2 31 3 5" xfId="6595" xr:uid="{00000000-0005-0000-0000-0000700E0000}"/>
    <cellStyle name="20% - Énfasis2 31 3 6" xfId="6596" xr:uid="{00000000-0005-0000-0000-0000710E0000}"/>
    <cellStyle name="20% - Énfasis2 31 4" xfId="6597" xr:uid="{00000000-0005-0000-0000-0000720E0000}"/>
    <cellStyle name="20% - Énfasis2 31 4 2" xfId="6598" xr:uid="{00000000-0005-0000-0000-0000730E0000}"/>
    <cellStyle name="20% - Énfasis2 31 4 3" xfId="6599" xr:uid="{00000000-0005-0000-0000-0000740E0000}"/>
    <cellStyle name="20% - Énfasis2 31 4 4" xfId="6600" xr:uid="{00000000-0005-0000-0000-0000750E0000}"/>
    <cellStyle name="20% - Énfasis2 31 4 5" xfId="6601" xr:uid="{00000000-0005-0000-0000-0000760E0000}"/>
    <cellStyle name="20% - Énfasis2 31 4 6" xfId="6602" xr:uid="{00000000-0005-0000-0000-0000770E0000}"/>
    <cellStyle name="20% - Énfasis2 31 5" xfId="6603" xr:uid="{00000000-0005-0000-0000-0000780E0000}"/>
    <cellStyle name="20% - Énfasis2 31 5 2" xfId="6604" xr:uid="{00000000-0005-0000-0000-0000790E0000}"/>
    <cellStyle name="20% - Énfasis2 31 5 3" xfId="6605" xr:uid="{00000000-0005-0000-0000-00007A0E0000}"/>
    <cellStyle name="20% - Énfasis2 31 5 4" xfId="6606" xr:uid="{00000000-0005-0000-0000-00007B0E0000}"/>
    <cellStyle name="20% - Énfasis2 31 5 5" xfId="6607" xr:uid="{00000000-0005-0000-0000-00007C0E0000}"/>
    <cellStyle name="20% - Énfasis2 31 5 6" xfId="6608" xr:uid="{00000000-0005-0000-0000-00007D0E0000}"/>
    <cellStyle name="20% - Énfasis2 31 6" xfId="6609" xr:uid="{00000000-0005-0000-0000-00007E0E0000}"/>
    <cellStyle name="20% - Énfasis2 31 6 2" xfId="6610" xr:uid="{00000000-0005-0000-0000-00007F0E0000}"/>
    <cellStyle name="20% - Énfasis2 31 6 3" xfId="6611" xr:uid="{00000000-0005-0000-0000-0000800E0000}"/>
    <cellStyle name="20% - Énfasis2 31 6 4" xfId="6612" xr:uid="{00000000-0005-0000-0000-0000810E0000}"/>
    <cellStyle name="20% - Énfasis2 31 6 5" xfId="6613" xr:uid="{00000000-0005-0000-0000-0000820E0000}"/>
    <cellStyle name="20% - Énfasis2 31 6 6" xfId="6614" xr:uid="{00000000-0005-0000-0000-0000830E0000}"/>
    <cellStyle name="20% - Énfasis2 31 7" xfId="6615" xr:uid="{00000000-0005-0000-0000-0000840E0000}"/>
    <cellStyle name="20% - Énfasis2 31 7 2" xfId="6616" xr:uid="{00000000-0005-0000-0000-0000850E0000}"/>
    <cellStyle name="20% - Énfasis2 31 7 3" xfId="6617" xr:uid="{00000000-0005-0000-0000-0000860E0000}"/>
    <cellStyle name="20% - Énfasis2 31 7 4" xfId="6618" xr:uid="{00000000-0005-0000-0000-0000870E0000}"/>
    <cellStyle name="20% - Énfasis2 31 7 5" xfId="6619" xr:uid="{00000000-0005-0000-0000-0000880E0000}"/>
    <cellStyle name="20% - Énfasis2 31 7 6" xfId="6620" xr:uid="{00000000-0005-0000-0000-0000890E0000}"/>
    <cellStyle name="20% - Énfasis2 31 8" xfId="6621" xr:uid="{00000000-0005-0000-0000-00008A0E0000}"/>
    <cellStyle name="20% - Énfasis2 31 8 2" xfId="6622" xr:uid="{00000000-0005-0000-0000-00008B0E0000}"/>
    <cellStyle name="20% - Énfasis2 31 8 3" xfId="6623" xr:uid="{00000000-0005-0000-0000-00008C0E0000}"/>
    <cellStyle name="20% - Énfasis2 31 8 4" xfId="6624" xr:uid="{00000000-0005-0000-0000-00008D0E0000}"/>
    <cellStyle name="20% - Énfasis2 31 8 5" xfId="6625" xr:uid="{00000000-0005-0000-0000-00008E0E0000}"/>
    <cellStyle name="20% - Énfasis2 31 8 6" xfId="6626" xr:uid="{00000000-0005-0000-0000-00008F0E0000}"/>
    <cellStyle name="20% - Énfasis2 31 9" xfId="6627" xr:uid="{00000000-0005-0000-0000-0000900E0000}"/>
    <cellStyle name="20% - Énfasis2 31 9 2" xfId="6628" xr:uid="{00000000-0005-0000-0000-0000910E0000}"/>
    <cellStyle name="20% - Énfasis2 31 9 3" xfId="6629" xr:uid="{00000000-0005-0000-0000-0000920E0000}"/>
    <cellStyle name="20% - Énfasis2 31 9 4" xfId="6630" xr:uid="{00000000-0005-0000-0000-0000930E0000}"/>
    <cellStyle name="20% - Énfasis2 31 9 5" xfId="6631" xr:uid="{00000000-0005-0000-0000-0000940E0000}"/>
    <cellStyle name="20% - Énfasis2 31 9 6" xfId="6632" xr:uid="{00000000-0005-0000-0000-0000950E0000}"/>
    <cellStyle name="20% - Énfasis2 32" xfId="326" xr:uid="{00000000-0005-0000-0000-0000960E0000}"/>
    <cellStyle name="20% - Énfasis2 32 10" xfId="6633" xr:uid="{00000000-0005-0000-0000-0000970E0000}"/>
    <cellStyle name="20% - Énfasis2 32 11" xfId="6634" xr:uid="{00000000-0005-0000-0000-0000980E0000}"/>
    <cellStyle name="20% - Énfasis2 32 12" xfId="6635" xr:uid="{00000000-0005-0000-0000-0000990E0000}"/>
    <cellStyle name="20% - Énfasis2 32 13" xfId="6636" xr:uid="{00000000-0005-0000-0000-00009A0E0000}"/>
    <cellStyle name="20% - Énfasis2 32 14" xfId="6637" xr:uid="{00000000-0005-0000-0000-00009B0E0000}"/>
    <cellStyle name="20% - Énfasis2 32 2" xfId="6638" xr:uid="{00000000-0005-0000-0000-00009C0E0000}"/>
    <cellStyle name="20% - Énfasis2 32 2 2" xfId="6639" xr:uid="{00000000-0005-0000-0000-00009D0E0000}"/>
    <cellStyle name="20% - Énfasis2 32 2 3" xfId="6640" xr:uid="{00000000-0005-0000-0000-00009E0E0000}"/>
    <cellStyle name="20% - Énfasis2 32 2 4" xfId="6641" xr:uid="{00000000-0005-0000-0000-00009F0E0000}"/>
    <cellStyle name="20% - Énfasis2 32 2 5" xfId="6642" xr:uid="{00000000-0005-0000-0000-0000A00E0000}"/>
    <cellStyle name="20% - Énfasis2 32 2 6" xfId="6643" xr:uid="{00000000-0005-0000-0000-0000A10E0000}"/>
    <cellStyle name="20% - Énfasis2 32 3" xfId="6644" xr:uid="{00000000-0005-0000-0000-0000A20E0000}"/>
    <cellStyle name="20% - Énfasis2 32 3 2" xfId="6645" xr:uid="{00000000-0005-0000-0000-0000A30E0000}"/>
    <cellStyle name="20% - Énfasis2 32 3 3" xfId="6646" xr:uid="{00000000-0005-0000-0000-0000A40E0000}"/>
    <cellStyle name="20% - Énfasis2 32 3 4" xfId="6647" xr:uid="{00000000-0005-0000-0000-0000A50E0000}"/>
    <cellStyle name="20% - Énfasis2 32 3 5" xfId="6648" xr:uid="{00000000-0005-0000-0000-0000A60E0000}"/>
    <cellStyle name="20% - Énfasis2 32 3 6" xfId="6649" xr:uid="{00000000-0005-0000-0000-0000A70E0000}"/>
    <cellStyle name="20% - Énfasis2 32 4" xfId="6650" xr:uid="{00000000-0005-0000-0000-0000A80E0000}"/>
    <cellStyle name="20% - Énfasis2 32 4 2" xfId="6651" xr:uid="{00000000-0005-0000-0000-0000A90E0000}"/>
    <cellStyle name="20% - Énfasis2 32 4 3" xfId="6652" xr:uid="{00000000-0005-0000-0000-0000AA0E0000}"/>
    <cellStyle name="20% - Énfasis2 32 4 4" xfId="6653" xr:uid="{00000000-0005-0000-0000-0000AB0E0000}"/>
    <cellStyle name="20% - Énfasis2 32 4 5" xfId="6654" xr:uid="{00000000-0005-0000-0000-0000AC0E0000}"/>
    <cellStyle name="20% - Énfasis2 32 4 6" xfId="6655" xr:uid="{00000000-0005-0000-0000-0000AD0E0000}"/>
    <cellStyle name="20% - Énfasis2 32 5" xfId="6656" xr:uid="{00000000-0005-0000-0000-0000AE0E0000}"/>
    <cellStyle name="20% - Énfasis2 32 5 2" xfId="6657" xr:uid="{00000000-0005-0000-0000-0000AF0E0000}"/>
    <cellStyle name="20% - Énfasis2 32 5 3" xfId="6658" xr:uid="{00000000-0005-0000-0000-0000B00E0000}"/>
    <cellStyle name="20% - Énfasis2 32 5 4" xfId="6659" xr:uid="{00000000-0005-0000-0000-0000B10E0000}"/>
    <cellStyle name="20% - Énfasis2 32 5 5" xfId="6660" xr:uid="{00000000-0005-0000-0000-0000B20E0000}"/>
    <cellStyle name="20% - Énfasis2 32 5 6" xfId="6661" xr:uid="{00000000-0005-0000-0000-0000B30E0000}"/>
    <cellStyle name="20% - Énfasis2 32 6" xfId="6662" xr:uid="{00000000-0005-0000-0000-0000B40E0000}"/>
    <cellStyle name="20% - Énfasis2 32 6 2" xfId="6663" xr:uid="{00000000-0005-0000-0000-0000B50E0000}"/>
    <cellStyle name="20% - Énfasis2 32 6 3" xfId="6664" xr:uid="{00000000-0005-0000-0000-0000B60E0000}"/>
    <cellStyle name="20% - Énfasis2 32 6 4" xfId="6665" xr:uid="{00000000-0005-0000-0000-0000B70E0000}"/>
    <cellStyle name="20% - Énfasis2 32 6 5" xfId="6666" xr:uid="{00000000-0005-0000-0000-0000B80E0000}"/>
    <cellStyle name="20% - Énfasis2 32 6 6" xfId="6667" xr:uid="{00000000-0005-0000-0000-0000B90E0000}"/>
    <cellStyle name="20% - Énfasis2 32 7" xfId="6668" xr:uid="{00000000-0005-0000-0000-0000BA0E0000}"/>
    <cellStyle name="20% - Énfasis2 32 7 2" xfId="6669" xr:uid="{00000000-0005-0000-0000-0000BB0E0000}"/>
    <cellStyle name="20% - Énfasis2 32 7 3" xfId="6670" xr:uid="{00000000-0005-0000-0000-0000BC0E0000}"/>
    <cellStyle name="20% - Énfasis2 32 7 4" xfId="6671" xr:uid="{00000000-0005-0000-0000-0000BD0E0000}"/>
    <cellStyle name="20% - Énfasis2 32 7 5" xfId="6672" xr:uid="{00000000-0005-0000-0000-0000BE0E0000}"/>
    <cellStyle name="20% - Énfasis2 32 7 6" xfId="6673" xr:uid="{00000000-0005-0000-0000-0000BF0E0000}"/>
    <cellStyle name="20% - Énfasis2 32 8" xfId="6674" xr:uid="{00000000-0005-0000-0000-0000C00E0000}"/>
    <cellStyle name="20% - Énfasis2 32 8 2" xfId="6675" xr:uid="{00000000-0005-0000-0000-0000C10E0000}"/>
    <cellStyle name="20% - Énfasis2 32 8 3" xfId="6676" xr:uid="{00000000-0005-0000-0000-0000C20E0000}"/>
    <cellStyle name="20% - Énfasis2 32 8 4" xfId="6677" xr:uid="{00000000-0005-0000-0000-0000C30E0000}"/>
    <cellStyle name="20% - Énfasis2 32 8 5" xfId="6678" xr:uid="{00000000-0005-0000-0000-0000C40E0000}"/>
    <cellStyle name="20% - Énfasis2 32 8 6" xfId="6679" xr:uid="{00000000-0005-0000-0000-0000C50E0000}"/>
    <cellStyle name="20% - Énfasis2 32 9" xfId="6680" xr:uid="{00000000-0005-0000-0000-0000C60E0000}"/>
    <cellStyle name="20% - Énfasis2 32 9 2" xfId="6681" xr:uid="{00000000-0005-0000-0000-0000C70E0000}"/>
    <cellStyle name="20% - Énfasis2 32 9 3" xfId="6682" xr:uid="{00000000-0005-0000-0000-0000C80E0000}"/>
    <cellStyle name="20% - Énfasis2 32 9 4" xfId="6683" xr:uid="{00000000-0005-0000-0000-0000C90E0000}"/>
    <cellStyle name="20% - Énfasis2 32 9 5" xfId="6684" xr:uid="{00000000-0005-0000-0000-0000CA0E0000}"/>
    <cellStyle name="20% - Énfasis2 32 9 6" xfId="6685" xr:uid="{00000000-0005-0000-0000-0000CB0E0000}"/>
    <cellStyle name="20% - Énfasis2 33" xfId="327" xr:uid="{00000000-0005-0000-0000-0000CC0E0000}"/>
    <cellStyle name="20% - Énfasis2 33 10" xfId="6686" xr:uid="{00000000-0005-0000-0000-0000CD0E0000}"/>
    <cellStyle name="20% - Énfasis2 33 11" xfId="6687" xr:uid="{00000000-0005-0000-0000-0000CE0E0000}"/>
    <cellStyle name="20% - Énfasis2 33 12" xfId="6688" xr:uid="{00000000-0005-0000-0000-0000CF0E0000}"/>
    <cellStyle name="20% - Énfasis2 33 13" xfId="6689" xr:uid="{00000000-0005-0000-0000-0000D00E0000}"/>
    <cellStyle name="20% - Énfasis2 33 14" xfId="6690" xr:uid="{00000000-0005-0000-0000-0000D10E0000}"/>
    <cellStyle name="20% - Énfasis2 33 2" xfId="6691" xr:uid="{00000000-0005-0000-0000-0000D20E0000}"/>
    <cellStyle name="20% - Énfasis2 33 2 2" xfId="6692" xr:uid="{00000000-0005-0000-0000-0000D30E0000}"/>
    <cellStyle name="20% - Énfasis2 33 2 3" xfId="6693" xr:uid="{00000000-0005-0000-0000-0000D40E0000}"/>
    <cellStyle name="20% - Énfasis2 33 2 4" xfId="6694" xr:uid="{00000000-0005-0000-0000-0000D50E0000}"/>
    <cellStyle name="20% - Énfasis2 33 2 5" xfId="6695" xr:uid="{00000000-0005-0000-0000-0000D60E0000}"/>
    <cellStyle name="20% - Énfasis2 33 2 6" xfId="6696" xr:uid="{00000000-0005-0000-0000-0000D70E0000}"/>
    <cellStyle name="20% - Énfasis2 33 3" xfId="6697" xr:uid="{00000000-0005-0000-0000-0000D80E0000}"/>
    <cellStyle name="20% - Énfasis2 33 3 2" xfId="6698" xr:uid="{00000000-0005-0000-0000-0000D90E0000}"/>
    <cellStyle name="20% - Énfasis2 33 3 3" xfId="6699" xr:uid="{00000000-0005-0000-0000-0000DA0E0000}"/>
    <cellStyle name="20% - Énfasis2 33 3 4" xfId="6700" xr:uid="{00000000-0005-0000-0000-0000DB0E0000}"/>
    <cellStyle name="20% - Énfasis2 33 3 5" xfId="6701" xr:uid="{00000000-0005-0000-0000-0000DC0E0000}"/>
    <cellStyle name="20% - Énfasis2 33 3 6" xfId="6702" xr:uid="{00000000-0005-0000-0000-0000DD0E0000}"/>
    <cellStyle name="20% - Énfasis2 33 4" xfId="6703" xr:uid="{00000000-0005-0000-0000-0000DE0E0000}"/>
    <cellStyle name="20% - Énfasis2 33 4 2" xfId="6704" xr:uid="{00000000-0005-0000-0000-0000DF0E0000}"/>
    <cellStyle name="20% - Énfasis2 33 4 3" xfId="6705" xr:uid="{00000000-0005-0000-0000-0000E00E0000}"/>
    <cellStyle name="20% - Énfasis2 33 4 4" xfId="6706" xr:uid="{00000000-0005-0000-0000-0000E10E0000}"/>
    <cellStyle name="20% - Énfasis2 33 4 5" xfId="6707" xr:uid="{00000000-0005-0000-0000-0000E20E0000}"/>
    <cellStyle name="20% - Énfasis2 33 4 6" xfId="6708" xr:uid="{00000000-0005-0000-0000-0000E30E0000}"/>
    <cellStyle name="20% - Énfasis2 33 5" xfId="6709" xr:uid="{00000000-0005-0000-0000-0000E40E0000}"/>
    <cellStyle name="20% - Énfasis2 33 5 2" xfId="6710" xr:uid="{00000000-0005-0000-0000-0000E50E0000}"/>
    <cellStyle name="20% - Énfasis2 33 5 3" xfId="6711" xr:uid="{00000000-0005-0000-0000-0000E60E0000}"/>
    <cellStyle name="20% - Énfasis2 33 5 4" xfId="6712" xr:uid="{00000000-0005-0000-0000-0000E70E0000}"/>
    <cellStyle name="20% - Énfasis2 33 5 5" xfId="6713" xr:uid="{00000000-0005-0000-0000-0000E80E0000}"/>
    <cellStyle name="20% - Énfasis2 33 5 6" xfId="6714" xr:uid="{00000000-0005-0000-0000-0000E90E0000}"/>
    <cellStyle name="20% - Énfasis2 33 6" xfId="6715" xr:uid="{00000000-0005-0000-0000-0000EA0E0000}"/>
    <cellStyle name="20% - Énfasis2 33 6 2" xfId="6716" xr:uid="{00000000-0005-0000-0000-0000EB0E0000}"/>
    <cellStyle name="20% - Énfasis2 33 6 3" xfId="6717" xr:uid="{00000000-0005-0000-0000-0000EC0E0000}"/>
    <cellStyle name="20% - Énfasis2 33 6 4" xfId="6718" xr:uid="{00000000-0005-0000-0000-0000ED0E0000}"/>
    <cellStyle name="20% - Énfasis2 33 6 5" xfId="6719" xr:uid="{00000000-0005-0000-0000-0000EE0E0000}"/>
    <cellStyle name="20% - Énfasis2 33 6 6" xfId="6720" xr:uid="{00000000-0005-0000-0000-0000EF0E0000}"/>
    <cellStyle name="20% - Énfasis2 33 7" xfId="6721" xr:uid="{00000000-0005-0000-0000-0000F00E0000}"/>
    <cellStyle name="20% - Énfasis2 33 7 2" xfId="6722" xr:uid="{00000000-0005-0000-0000-0000F10E0000}"/>
    <cellStyle name="20% - Énfasis2 33 7 3" xfId="6723" xr:uid="{00000000-0005-0000-0000-0000F20E0000}"/>
    <cellStyle name="20% - Énfasis2 33 7 4" xfId="6724" xr:uid="{00000000-0005-0000-0000-0000F30E0000}"/>
    <cellStyle name="20% - Énfasis2 33 7 5" xfId="6725" xr:uid="{00000000-0005-0000-0000-0000F40E0000}"/>
    <cellStyle name="20% - Énfasis2 33 7 6" xfId="6726" xr:uid="{00000000-0005-0000-0000-0000F50E0000}"/>
    <cellStyle name="20% - Énfasis2 33 8" xfId="6727" xr:uid="{00000000-0005-0000-0000-0000F60E0000}"/>
    <cellStyle name="20% - Énfasis2 33 8 2" xfId="6728" xr:uid="{00000000-0005-0000-0000-0000F70E0000}"/>
    <cellStyle name="20% - Énfasis2 33 8 3" xfId="6729" xr:uid="{00000000-0005-0000-0000-0000F80E0000}"/>
    <cellStyle name="20% - Énfasis2 33 8 4" xfId="6730" xr:uid="{00000000-0005-0000-0000-0000F90E0000}"/>
    <cellStyle name="20% - Énfasis2 33 8 5" xfId="6731" xr:uid="{00000000-0005-0000-0000-0000FA0E0000}"/>
    <cellStyle name="20% - Énfasis2 33 8 6" xfId="6732" xr:uid="{00000000-0005-0000-0000-0000FB0E0000}"/>
    <cellStyle name="20% - Énfasis2 33 9" xfId="6733" xr:uid="{00000000-0005-0000-0000-0000FC0E0000}"/>
    <cellStyle name="20% - Énfasis2 33 9 2" xfId="6734" xr:uid="{00000000-0005-0000-0000-0000FD0E0000}"/>
    <cellStyle name="20% - Énfasis2 33 9 3" xfId="6735" xr:uid="{00000000-0005-0000-0000-0000FE0E0000}"/>
    <cellStyle name="20% - Énfasis2 33 9 4" xfId="6736" xr:uid="{00000000-0005-0000-0000-0000FF0E0000}"/>
    <cellStyle name="20% - Énfasis2 33 9 5" xfId="6737" xr:uid="{00000000-0005-0000-0000-0000000F0000}"/>
    <cellStyle name="20% - Énfasis2 33 9 6" xfId="6738" xr:uid="{00000000-0005-0000-0000-0000010F0000}"/>
    <cellStyle name="20% - Énfasis2 34" xfId="328" xr:uid="{00000000-0005-0000-0000-0000020F0000}"/>
    <cellStyle name="20% - Énfasis2 34 2" xfId="6739" xr:uid="{00000000-0005-0000-0000-0000030F0000}"/>
    <cellStyle name="20% - Énfasis2 34 2 2" xfId="6740" xr:uid="{00000000-0005-0000-0000-0000040F0000}"/>
    <cellStyle name="20% - Énfasis2 34 2 3" xfId="6741" xr:uid="{00000000-0005-0000-0000-0000050F0000}"/>
    <cellStyle name="20% - Énfasis2 34 2 4" xfId="6742" xr:uid="{00000000-0005-0000-0000-0000060F0000}"/>
    <cellStyle name="20% - Énfasis2 34 2 5" xfId="6743" xr:uid="{00000000-0005-0000-0000-0000070F0000}"/>
    <cellStyle name="20% - Énfasis2 34 2 6" xfId="6744" xr:uid="{00000000-0005-0000-0000-0000080F0000}"/>
    <cellStyle name="20% - Énfasis2 34 3" xfId="6745" xr:uid="{00000000-0005-0000-0000-0000090F0000}"/>
    <cellStyle name="20% - Énfasis2 34 4" xfId="6746" xr:uid="{00000000-0005-0000-0000-00000A0F0000}"/>
    <cellStyle name="20% - Énfasis2 34 5" xfId="6747" xr:uid="{00000000-0005-0000-0000-00000B0F0000}"/>
    <cellStyle name="20% - Énfasis2 34 6" xfId="6748" xr:uid="{00000000-0005-0000-0000-00000C0F0000}"/>
    <cellStyle name="20% - Énfasis2 34 7" xfId="6749" xr:uid="{00000000-0005-0000-0000-00000D0F0000}"/>
    <cellStyle name="20% - Énfasis2 35" xfId="329" xr:uid="{00000000-0005-0000-0000-00000E0F0000}"/>
    <cellStyle name="20% - Énfasis2 35 2" xfId="6750" xr:uid="{00000000-0005-0000-0000-00000F0F0000}"/>
    <cellStyle name="20% - Énfasis2 35 2 2" xfId="6751" xr:uid="{00000000-0005-0000-0000-0000100F0000}"/>
    <cellStyle name="20% - Énfasis2 35 2 3" xfId="6752" xr:uid="{00000000-0005-0000-0000-0000110F0000}"/>
    <cellStyle name="20% - Énfasis2 35 2 4" xfId="6753" xr:uid="{00000000-0005-0000-0000-0000120F0000}"/>
    <cellStyle name="20% - Énfasis2 35 2 5" xfId="6754" xr:uid="{00000000-0005-0000-0000-0000130F0000}"/>
    <cellStyle name="20% - Énfasis2 35 2 6" xfId="6755" xr:uid="{00000000-0005-0000-0000-0000140F0000}"/>
    <cellStyle name="20% - Énfasis2 35 3" xfId="6756" xr:uid="{00000000-0005-0000-0000-0000150F0000}"/>
    <cellStyle name="20% - Énfasis2 35 4" xfId="6757" xr:uid="{00000000-0005-0000-0000-0000160F0000}"/>
    <cellStyle name="20% - Énfasis2 35 5" xfId="6758" xr:uid="{00000000-0005-0000-0000-0000170F0000}"/>
    <cellStyle name="20% - Énfasis2 35 6" xfId="6759" xr:uid="{00000000-0005-0000-0000-0000180F0000}"/>
    <cellStyle name="20% - Énfasis2 35 7" xfId="6760" xr:uid="{00000000-0005-0000-0000-0000190F0000}"/>
    <cellStyle name="20% - Énfasis2 35 8" xfId="40384" xr:uid="{00000000-0005-0000-0000-00001A0F0000}"/>
    <cellStyle name="20% - Énfasis2 36" xfId="330" xr:uid="{00000000-0005-0000-0000-00001B0F0000}"/>
    <cellStyle name="20% - Énfasis2 36 2" xfId="6761" xr:uid="{00000000-0005-0000-0000-00001C0F0000}"/>
    <cellStyle name="20% - Énfasis2 36 2 2" xfId="6762" xr:uid="{00000000-0005-0000-0000-00001D0F0000}"/>
    <cellStyle name="20% - Énfasis2 36 2 3" xfId="6763" xr:uid="{00000000-0005-0000-0000-00001E0F0000}"/>
    <cellStyle name="20% - Énfasis2 36 2 4" xfId="6764" xr:uid="{00000000-0005-0000-0000-00001F0F0000}"/>
    <cellStyle name="20% - Énfasis2 36 2 5" xfId="6765" xr:uid="{00000000-0005-0000-0000-0000200F0000}"/>
    <cellStyle name="20% - Énfasis2 36 2 6" xfId="6766" xr:uid="{00000000-0005-0000-0000-0000210F0000}"/>
    <cellStyle name="20% - Énfasis2 36 3" xfId="6767" xr:uid="{00000000-0005-0000-0000-0000220F0000}"/>
    <cellStyle name="20% - Énfasis2 36 4" xfId="6768" xr:uid="{00000000-0005-0000-0000-0000230F0000}"/>
    <cellStyle name="20% - Énfasis2 36 5" xfId="6769" xr:uid="{00000000-0005-0000-0000-0000240F0000}"/>
    <cellStyle name="20% - Énfasis2 36 6" xfId="6770" xr:uid="{00000000-0005-0000-0000-0000250F0000}"/>
    <cellStyle name="20% - Énfasis2 36 7" xfId="6771" xr:uid="{00000000-0005-0000-0000-0000260F0000}"/>
    <cellStyle name="20% - Énfasis2 36 8" xfId="40385" xr:uid="{00000000-0005-0000-0000-0000270F0000}"/>
    <cellStyle name="20% - Énfasis2 37" xfId="331" xr:uid="{00000000-0005-0000-0000-0000280F0000}"/>
    <cellStyle name="20% - Énfasis2 37 2" xfId="6772" xr:uid="{00000000-0005-0000-0000-0000290F0000}"/>
    <cellStyle name="20% - Énfasis2 37 2 2" xfId="6773" xr:uid="{00000000-0005-0000-0000-00002A0F0000}"/>
    <cellStyle name="20% - Énfasis2 37 2 3" xfId="6774" xr:uid="{00000000-0005-0000-0000-00002B0F0000}"/>
    <cellStyle name="20% - Énfasis2 37 2 4" xfId="6775" xr:uid="{00000000-0005-0000-0000-00002C0F0000}"/>
    <cellStyle name="20% - Énfasis2 37 2 5" xfId="6776" xr:uid="{00000000-0005-0000-0000-00002D0F0000}"/>
    <cellStyle name="20% - Énfasis2 37 2 6" xfId="6777" xr:uid="{00000000-0005-0000-0000-00002E0F0000}"/>
    <cellStyle name="20% - Énfasis2 37 3" xfId="6778" xr:uid="{00000000-0005-0000-0000-00002F0F0000}"/>
    <cellStyle name="20% - Énfasis2 37 4" xfId="6779" xr:uid="{00000000-0005-0000-0000-0000300F0000}"/>
    <cellStyle name="20% - Énfasis2 37 5" xfId="6780" xr:uid="{00000000-0005-0000-0000-0000310F0000}"/>
    <cellStyle name="20% - Énfasis2 37 6" xfId="6781" xr:uid="{00000000-0005-0000-0000-0000320F0000}"/>
    <cellStyle name="20% - Énfasis2 37 7" xfId="6782" xr:uid="{00000000-0005-0000-0000-0000330F0000}"/>
    <cellStyle name="20% - Énfasis2 37 8" xfId="40386" xr:uid="{00000000-0005-0000-0000-0000340F0000}"/>
    <cellStyle name="20% - Énfasis2 38" xfId="332" xr:uid="{00000000-0005-0000-0000-0000350F0000}"/>
    <cellStyle name="20% - Énfasis2 38 2" xfId="6783" xr:uid="{00000000-0005-0000-0000-0000360F0000}"/>
    <cellStyle name="20% - Énfasis2 38 2 2" xfId="6784" xr:uid="{00000000-0005-0000-0000-0000370F0000}"/>
    <cellStyle name="20% - Énfasis2 38 2 3" xfId="6785" xr:uid="{00000000-0005-0000-0000-0000380F0000}"/>
    <cellStyle name="20% - Énfasis2 38 2 4" xfId="6786" xr:uid="{00000000-0005-0000-0000-0000390F0000}"/>
    <cellStyle name="20% - Énfasis2 38 2 5" xfId="6787" xr:uid="{00000000-0005-0000-0000-00003A0F0000}"/>
    <cellStyle name="20% - Énfasis2 38 2 6" xfId="6788" xr:uid="{00000000-0005-0000-0000-00003B0F0000}"/>
    <cellStyle name="20% - Énfasis2 38 3" xfId="6789" xr:uid="{00000000-0005-0000-0000-00003C0F0000}"/>
    <cellStyle name="20% - Énfasis2 38 4" xfId="6790" xr:uid="{00000000-0005-0000-0000-00003D0F0000}"/>
    <cellStyle name="20% - Énfasis2 38 5" xfId="6791" xr:uid="{00000000-0005-0000-0000-00003E0F0000}"/>
    <cellStyle name="20% - Énfasis2 38 6" xfId="6792" xr:uid="{00000000-0005-0000-0000-00003F0F0000}"/>
    <cellStyle name="20% - Énfasis2 38 7" xfId="6793" xr:uid="{00000000-0005-0000-0000-0000400F0000}"/>
    <cellStyle name="20% - Énfasis2 38 8" xfId="40387" xr:uid="{00000000-0005-0000-0000-0000410F0000}"/>
    <cellStyle name="20% - Énfasis2 39" xfId="333" xr:uid="{00000000-0005-0000-0000-0000420F0000}"/>
    <cellStyle name="20% - Énfasis2 39 2" xfId="6794" xr:uid="{00000000-0005-0000-0000-0000430F0000}"/>
    <cellStyle name="20% - Énfasis2 39 2 2" xfId="6795" xr:uid="{00000000-0005-0000-0000-0000440F0000}"/>
    <cellStyle name="20% - Énfasis2 39 2 3" xfId="6796" xr:uid="{00000000-0005-0000-0000-0000450F0000}"/>
    <cellStyle name="20% - Énfasis2 39 2 4" xfId="6797" xr:uid="{00000000-0005-0000-0000-0000460F0000}"/>
    <cellStyle name="20% - Énfasis2 39 2 5" xfId="6798" xr:uid="{00000000-0005-0000-0000-0000470F0000}"/>
    <cellStyle name="20% - Énfasis2 39 2 6" xfId="6799" xr:uid="{00000000-0005-0000-0000-0000480F0000}"/>
    <cellStyle name="20% - Énfasis2 39 3" xfId="6800" xr:uid="{00000000-0005-0000-0000-0000490F0000}"/>
    <cellStyle name="20% - Énfasis2 39 4" xfId="6801" xr:uid="{00000000-0005-0000-0000-00004A0F0000}"/>
    <cellStyle name="20% - Énfasis2 39 5" xfId="6802" xr:uid="{00000000-0005-0000-0000-00004B0F0000}"/>
    <cellStyle name="20% - Énfasis2 39 6" xfId="6803" xr:uid="{00000000-0005-0000-0000-00004C0F0000}"/>
    <cellStyle name="20% - Énfasis2 39 7" xfId="6804" xr:uid="{00000000-0005-0000-0000-00004D0F0000}"/>
    <cellStyle name="20% - Énfasis2 39 8" xfId="40388" xr:uid="{00000000-0005-0000-0000-00004E0F0000}"/>
    <cellStyle name="20% - Énfasis2 4" xfId="334" xr:uid="{00000000-0005-0000-0000-00004F0F0000}"/>
    <cellStyle name="20% - Énfasis2 4 10" xfId="6805" xr:uid="{00000000-0005-0000-0000-0000500F0000}"/>
    <cellStyle name="20% - Énfasis2 4 11" xfId="6806" xr:uid="{00000000-0005-0000-0000-0000510F0000}"/>
    <cellStyle name="20% - Énfasis2 4 12" xfId="6807" xr:uid="{00000000-0005-0000-0000-0000520F0000}"/>
    <cellStyle name="20% - Énfasis2 4 13" xfId="6808" xr:uid="{00000000-0005-0000-0000-0000530F0000}"/>
    <cellStyle name="20% - Énfasis2 4 14" xfId="6809" xr:uid="{00000000-0005-0000-0000-0000540F0000}"/>
    <cellStyle name="20% - Énfasis2 4 15" xfId="40389" xr:uid="{00000000-0005-0000-0000-0000550F0000}"/>
    <cellStyle name="20% - Énfasis2 4 2" xfId="335" xr:uid="{00000000-0005-0000-0000-0000560F0000}"/>
    <cellStyle name="20% - Énfasis2 4 2 2" xfId="6810" xr:uid="{00000000-0005-0000-0000-0000570F0000}"/>
    <cellStyle name="20% - Énfasis2 4 2 3" xfId="6811" xr:uid="{00000000-0005-0000-0000-0000580F0000}"/>
    <cellStyle name="20% - Énfasis2 4 2 4" xfId="6812" xr:uid="{00000000-0005-0000-0000-0000590F0000}"/>
    <cellStyle name="20% - Énfasis2 4 2 5" xfId="6813" xr:uid="{00000000-0005-0000-0000-00005A0F0000}"/>
    <cellStyle name="20% - Énfasis2 4 2 6" xfId="6814" xr:uid="{00000000-0005-0000-0000-00005B0F0000}"/>
    <cellStyle name="20% - Énfasis2 4 3" xfId="336" xr:uid="{00000000-0005-0000-0000-00005C0F0000}"/>
    <cellStyle name="20% - Énfasis2 4 3 2" xfId="6815" xr:uid="{00000000-0005-0000-0000-00005D0F0000}"/>
    <cellStyle name="20% - Énfasis2 4 3 3" xfId="6816" xr:uid="{00000000-0005-0000-0000-00005E0F0000}"/>
    <cellStyle name="20% - Énfasis2 4 3 4" xfId="6817" xr:uid="{00000000-0005-0000-0000-00005F0F0000}"/>
    <cellStyle name="20% - Énfasis2 4 3 5" xfId="6818" xr:uid="{00000000-0005-0000-0000-0000600F0000}"/>
    <cellStyle name="20% - Énfasis2 4 3 6" xfId="6819" xr:uid="{00000000-0005-0000-0000-0000610F0000}"/>
    <cellStyle name="20% - Énfasis2 4 4" xfId="6820" xr:uid="{00000000-0005-0000-0000-0000620F0000}"/>
    <cellStyle name="20% - Énfasis2 4 4 2" xfId="6821" xr:uid="{00000000-0005-0000-0000-0000630F0000}"/>
    <cellStyle name="20% - Énfasis2 4 4 3" xfId="6822" xr:uid="{00000000-0005-0000-0000-0000640F0000}"/>
    <cellStyle name="20% - Énfasis2 4 4 4" xfId="6823" xr:uid="{00000000-0005-0000-0000-0000650F0000}"/>
    <cellStyle name="20% - Énfasis2 4 4 5" xfId="6824" xr:uid="{00000000-0005-0000-0000-0000660F0000}"/>
    <cellStyle name="20% - Énfasis2 4 4 6" xfId="6825" xr:uid="{00000000-0005-0000-0000-0000670F0000}"/>
    <cellStyle name="20% - Énfasis2 4 5" xfId="6826" xr:uid="{00000000-0005-0000-0000-0000680F0000}"/>
    <cellStyle name="20% - Énfasis2 4 5 2" xfId="6827" xr:uid="{00000000-0005-0000-0000-0000690F0000}"/>
    <cellStyle name="20% - Énfasis2 4 5 3" xfId="6828" xr:uid="{00000000-0005-0000-0000-00006A0F0000}"/>
    <cellStyle name="20% - Énfasis2 4 5 4" xfId="6829" xr:uid="{00000000-0005-0000-0000-00006B0F0000}"/>
    <cellStyle name="20% - Énfasis2 4 5 5" xfId="6830" xr:uid="{00000000-0005-0000-0000-00006C0F0000}"/>
    <cellStyle name="20% - Énfasis2 4 5 6" xfId="6831" xr:uid="{00000000-0005-0000-0000-00006D0F0000}"/>
    <cellStyle name="20% - Énfasis2 4 6" xfId="6832" xr:uid="{00000000-0005-0000-0000-00006E0F0000}"/>
    <cellStyle name="20% - Énfasis2 4 6 2" xfId="6833" xr:uid="{00000000-0005-0000-0000-00006F0F0000}"/>
    <cellStyle name="20% - Énfasis2 4 6 3" xfId="6834" xr:uid="{00000000-0005-0000-0000-0000700F0000}"/>
    <cellStyle name="20% - Énfasis2 4 6 4" xfId="6835" xr:uid="{00000000-0005-0000-0000-0000710F0000}"/>
    <cellStyle name="20% - Énfasis2 4 6 5" xfId="6836" xr:uid="{00000000-0005-0000-0000-0000720F0000}"/>
    <cellStyle name="20% - Énfasis2 4 6 6" xfId="6837" xr:uid="{00000000-0005-0000-0000-0000730F0000}"/>
    <cellStyle name="20% - Énfasis2 4 7" xfId="6838" xr:uid="{00000000-0005-0000-0000-0000740F0000}"/>
    <cellStyle name="20% - Énfasis2 4 7 2" xfId="6839" xr:uid="{00000000-0005-0000-0000-0000750F0000}"/>
    <cellStyle name="20% - Énfasis2 4 7 3" xfId="6840" xr:uid="{00000000-0005-0000-0000-0000760F0000}"/>
    <cellStyle name="20% - Énfasis2 4 7 4" xfId="6841" xr:uid="{00000000-0005-0000-0000-0000770F0000}"/>
    <cellStyle name="20% - Énfasis2 4 7 5" xfId="6842" xr:uid="{00000000-0005-0000-0000-0000780F0000}"/>
    <cellStyle name="20% - Énfasis2 4 7 6" xfId="6843" xr:uid="{00000000-0005-0000-0000-0000790F0000}"/>
    <cellStyle name="20% - Énfasis2 4 8" xfId="6844" xr:uid="{00000000-0005-0000-0000-00007A0F0000}"/>
    <cellStyle name="20% - Énfasis2 4 8 2" xfId="6845" xr:uid="{00000000-0005-0000-0000-00007B0F0000}"/>
    <cellStyle name="20% - Énfasis2 4 8 3" xfId="6846" xr:uid="{00000000-0005-0000-0000-00007C0F0000}"/>
    <cellStyle name="20% - Énfasis2 4 8 4" xfId="6847" xr:uid="{00000000-0005-0000-0000-00007D0F0000}"/>
    <cellStyle name="20% - Énfasis2 4 8 5" xfId="6848" xr:uid="{00000000-0005-0000-0000-00007E0F0000}"/>
    <cellStyle name="20% - Énfasis2 4 8 6" xfId="6849" xr:uid="{00000000-0005-0000-0000-00007F0F0000}"/>
    <cellStyle name="20% - Énfasis2 4 9" xfId="6850" xr:uid="{00000000-0005-0000-0000-0000800F0000}"/>
    <cellStyle name="20% - Énfasis2 4 9 2" xfId="6851" xr:uid="{00000000-0005-0000-0000-0000810F0000}"/>
    <cellStyle name="20% - Énfasis2 4 9 3" xfId="6852" xr:uid="{00000000-0005-0000-0000-0000820F0000}"/>
    <cellStyle name="20% - Énfasis2 4 9 4" xfId="6853" xr:uid="{00000000-0005-0000-0000-0000830F0000}"/>
    <cellStyle name="20% - Énfasis2 4 9 5" xfId="6854" xr:uid="{00000000-0005-0000-0000-0000840F0000}"/>
    <cellStyle name="20% - Énfasis2 4 9 6" xfId="6855" xr:uid="{00000000-0005-0000-0000-0000850F0000}"/>
    <cellStyle name="20% - Énfasis2 40" xfId="337" xr:uid="{00000000-0005-0000-0000-0000860F0000}"/>
    <cellStyle name="20% - Énfasis2 40 2" xfId="6856" xr:uid="{00000000-0005-0000-0000-0000870F0000}"/>
    <cellStyle name="20% - Énfasis2 40 2 2" xfId="6857" xr:uid="{00000000-0005-0000-0000-0000880F0000}"/>
    <cellStyle name="20% - Énfasis2 40 2 3" xfId="6858" xr:uid="{00000000-0005-0000-0000-0000890F0000}"/>
    <cellStyle name="20% - Énfasis2 40 2 4" xfId="6859" xr:uid="{00000000-0005-0000-0000-00008A0F0000}"/>
    <cellStyle name="20% - Énfasis2 40 2 5" xfId="6860" xr:uid="{00000000-0005-0000-0000-00008B0F0000}"/>
    <cellStyle name="20% - Énfasis2 40 2 6" xfId="6861" xr:uid="{00000000-0005-0000-0000-00008C0F0000}"/>
    <cellStyle name="20% - Énfasis2 40 3" xfId="6862" xr:uid="{00000000-0005-0000-0000-00008D0F0000}"/>
    <cellStyle name="20% - Énfasis2 40 4" xfId="6863" xr:uid="{00000000-0005-0000-0000-00008E0F0000}"/>
    <cellStyle name="20% - Énfasis2 40 5" xfId="6864" xr:uid="{00000000-0005-0000-0000-00008F0F0000}"/>
    <cellStyle name="20% - Énfasis2 40 6" xfId="6865" xr:uid="{00000000-0005-0000-0000-0000900F0000}"/>
    <cellStyle name="20% - Énfasis2 40 7" xfId="6866" xr:uid="{00000000-0005-0000-0000-0000910F0000}"/>
    <cellStyle name="20% - Énfasis2 40 8" xfId="40390" xr:uid="{00000000-0005-0000-0000-0000920F0000}"/>
    <cellStyle name="20% - Énfasis2 41" xfId="338" xr:uid="{00000000-0005-0000-0000-0000930F0000}"/>
    <cellStyle name="20% - Énfasis2 41 2" xfId="6867" xr:uid="{00000000-0005-0000-0000-0000940F0000}"/>
    <cellStyle name="20% - Énfasis2 41 2 2" xfId="6868" xr:uid="{00000000-0005-0000-0000-0000950F0000}"/>
    <cellStyle name="20% - Énfasis2 41 2 3" xfId="6869" xr:uid="{00000000-0005-0000-0000-0000960F0000}"/>
    <cellStyle name="20% - Énfasis2 41 2 4" xfId="6870" xr:uid="{00000000-0005-0000-0000-0000970F0000}"/>
    <cellStyle name="20% - Énfasis2 41 2 5" xfId="6871" xr:uid="{00000000-0005-0000-0000-0000980F0000}"/>
    <cellStyle name="20% - Énfasis2 41 2 6" xfId="6872" xr:uid="{00000000-0005-0000-0000-0000990F0000}"/>
    <cellStyle name="20% - Énfasis2 41 3" xfId="6873" xr:uid="{00000000-0005-0000-0000-00009A0F0000}"/>
    <cellStyle name="20% - Énfasis2 41 4" xfId="6874" xr:uid="{00000000-0005-0000-0000-00009B0F0000}"/>
    <cellStyle name="20% - Énfasis2 41 5" xfId="6875" xr:uid="{00000000-0005-0000-0000-00009C0F0000}"/>
    <cellStyle name="20% - Énfasis2 41 6" xfId="6876" xr:uid="{00000000-0005-0000-0000-00009D0F0000}"/>
    <cellStyle name="20% - Énfasis2 41 7" xfId="6877" xr:uid="{00000000-0005-0000-0000-00009E0F0000}"/>
    <cellStyle name="20% - Énfasis2 41 8" xfId="40391" xr:uid="{00000000-0005-0000-0000-00009F0F0000}"/>
    <cellStyle name="20% - Énfasis2 42" xfId="6878" xr:uid="{00000000-0005-0000-0000-0000A00F0000}"/>
    <cellStyle name="20% - Énfasis2 42 2" xfId="6879" xr:uid="{00000000-0005-0000-0000-0000A10F0000}"/>
    <cellStyle name="20% - Énfasis2 42 2 2" xfId="6880" xr:uid="{00000000-0005-0000-0000-0000A20F0000}"/>
    <cellStyle name="20% - Énfasis2 42 2 3" xfId="6881" xr:uid="{00000000-0005-0000-0000-0000A30F0000}"/>
    <cellStyle name="20% - Énfasis2 42 2 4" xfId="6882" xr:uid="{00000000-0005-0000-0000-0000A40F0000}"/>
    <cellStyle name="20% - Énfasis2 42 2 5" xfId="6883" xr:uid="{00000000-0005-0000-0000-0000A50F0000}"/>
    <cellStyle name="20% - Énfasis2 42 2 6" xfId="6884" xr:uid="{00000000-0005-0000-0000-0000A60F0000}"/>
    <cellStyle name="20% - Énfasis2 42 3" xfId="6885" xr:uid="{00000000-0005-0000-0000-0000A70F0000}"/>
    <cellStyle name="20% - Énfasis2 42 4" xfId="6886" xr:uid="{00000000-0005-0000-0000-0000A80F0000}"/>
    <cellStyle name="20% - Énfasis2 42 5" xfId="6887" xr:uid="{00000000-0005-0000-0000-0000A90F0000}"/>
    <cellStyle name="20% - Énfasis2 42 6" xfId="6888" xr:uid="{00000000-0005-0000-0000-0000AA0F0000}"/>
    <cellStyle name="20% - Énfasis2 42 7" xfId="6889" xr:uid="{00000000-0005-0000-0000-0000AB0F0000}"/>
    <cellStyle name="20% - Énfasis2 43" xfId="6890" xr:uid="{00000000-0005-0000-0000-0000AC0F0000}"/>
    <cellStyle name="20% - Énfasis2 43 2" xfId="6891" xr:uid="{00000000-0005-0000-0000-0000AD0F0000}"/>
    <cellStyle name="20% - Énfasis2 43 2 2" xfId="6892" xr:uid="{00000000-0005-0000-0000-0000AE0F0000}"/>
    <cellStyle name="20% - Énfasis2 43 2 3" xfId="6893" xr:uid="{00000000-0005-0000-0000-0000AF0F0000}"/>
    <cellStyle name="20% - Énfasis2 43 2 4" xfId="6894" xr:uid="{00000000-0005-0000-0000-0000B00F0000}"/>
    <cellStyle name="20% - Énfasis2 43 2 5" xfId="6895" xr:uid="{00000000-0005-0000-0000-0000B10F0000}"/>
    <cellStyle name="20% - Énfasis2 43 2 6" xfId="6896" xr:uid="{00000000-0005-0000-0000-0000B20F0000}"/>
    <cellStyle name="20% - Énfasis2 43 3" xfId="6897" xr:uid="{00000000-0005-0000-0000-0000B30F0000}"/>
    <cellStyle name="20% - Énfasis2 43 4" xfId="6898" xr:uid="{00000000-0005-0000-0000-0000B40F0000}"/>
    <cellStyle name="20% - Énfasis2 43 5" xfId="6899" xr:uid="{00000000-0005-0000-0000-0000B50F0000}"/>
    <cellStyle name="20% - Énfasis2 43 6" xfId="6900" xr:uid="{00000000-0005-0000-0000-0000B60F0000}"/>
    <cellStyle name="20% - Énfasis2 43 7" xfId="6901" xr:uid="{00000000-0005-0000-0000-0000B70F0000}"/>
    <cellStyle name="20% - Énfasis2 44" xfId="6902" xr:uid="{00000000-0005-0000-0000-0000B80F0000}"/>
    <cellStyle name="20% - Énfasis2 44 2" xfId="6903" xr:uid="{00000000-0005-0000-0000-0000B90F0000}"/>
    <cellStyle name="20% - Énfasis2 44 2 2" xfId="6904" xr:uid="{00000000-0005-0000-0000-0000BA0F0000}"/>
    <cellStyle name="20% - Énfasis2 44 2 3" xfId="6905" xr:uid="{00000000-0005-0000-0000-0000BB0F0000}"/>
    <cellStyle name="20% - Énfasis2 44 2 4" xfId="6906" xr:uid="{00000000-0005-0000-0000-0000BC0F0000}"/>
    <cellStyle name="20% - Énfasis2 44 2 5" xfId="6907" xr:uid="{00000000-0005-0000-0000-0000BD0F0000}"/>
    <cellStyle name="20% - Énfasis2 44 2 6" xfId="6908" xr:uid="{00000000-0005-0000-0000-0000BE0F0000}"/>
    <cellStyle name="20% - Énfasis2 44 3" xfId="6909" xr:uid="{00000000-0005-0000-0000-0000BF0F0000}"/>
    <cellStyle name="20% - Énfasis2 44 4" xfId="6910" xr:uid="{00000000-0005-0000-0000-0000C00F0000}"/>
    <cellStyle name="20% - Énfasis2 44 5" xfId="6911" xr:uid="{00000000-0005-0000-0000-0000C10F0000}"/>
    <cellStyle name="20% - Énfasis2 44 6" xfId="6912" xr:uid="{00000000-0005-0000-0000-0000C20F0000}"/>
    <cellStyle name="20% - Énfasis2 44 7" xfId="6913" xr:uid="{00000000-0005-0000-0000-0000C30F0000}"/>
    <cellStyle name="20% - Énfasis2 45" xfId="6914" xr:uid="{00000000-0005-0000-0000-0000C40F0000}"/>
    <cellStyle name="20% - Énfasis2 45 2" xfId="6915" xr:uid="{00000000-0005-0000-0000-0000C50F0000}"/>
    <cellStyle name="20% - Énfasis2 45 2 2" xfId="6916" xr:uid="{00000000-0005-0000-0000-0000C60F0000}"/>
    <cellStyle name="20% - Énfasis2 45 2 3" xfId="6917" xr:uid="{00000000-0005-0000-0000-0000C70F0000}"/>
    <cellStyle name="20% - Énfasis2 45 2 4" xfId="6918" xr:uid="{00000000-0005-0000-0000-0000C80F0000}"/>
    <cellStyle name="20% - Énfasis2 45 2 5" xfId="6919" xr:uid="{00000000-0005-0000-0000-0000C90F0000}"/>
    <cellStyle name="20% - Énfasis2 45 2 6" xfId="6920" xr:uid="{00000000-0005-0000-0000-0000CA0F0000}"/>
    <cellStyle name="20% - Énfasis2 45 3" xfId="6921" xr:uid="{00000000-0005-0000-0000-0000CB0F0000}"/>
    <cellStyle name="20% - Énfasis2 45 4" xfId="6922" xr:uid="{00000000-0005-0000-0000-0000CC0F0000}"/>
    <cellStyle name="20% - Énfasis2 45 5" xfId="6923" xr:uid="{00000000-0005-0000-0000-0000CD0F0000}"/>
    <cellStyle name="20% - Énfasis2 45 6" xfId="6924" xr:uid="{00000000-0005-0000-0000-0000CE0F0000}"/>
    <cellStyle name="20% - Énfasis2 45 7" xfId="6925" xr:uid="{00000000-0005-0000-0000-0000CF0F0000}"/>
    <cellStyle name="20% - Énfasis2 46" xfId="6926" xr:uid="{00000000-0005-0000-0000-0000D00F0000}"/>
    <cellStyle name="20% - Énfasis2 46 2" xfId="6927" xr:uid="{00000000-0005-0000-0000-0000D10F0000}"/>
    <cellStyle name="20% - Énfasis2 46 2 2" xfId="6928" xr:uid="{00000000-0005-0000-0000-0000D20F0000}"/>
    <cellStyle name="20% - Énfasis2 46 2 3" xfId="6929" xr:uid="{00000000-0005-0000-0000-0000D30F0000}"/>
    <cellStyle name="20% - Énfasis2 46 2 4" xfId="6930" xr:uid="{00000000-0005-0000-0000-0000D40F0000}"/>
    <cellStyle name="20% - Énfasis2 46 2 5" xfId="6931" xr:uid="{00000000-0005-0000-0000-0000D50F0000}"/>
    <cellStyle name="20% - Énfasis2 46 2 6" xfId="6932" xr:uid="{00000000-0005-0000-0000-0000D60F0000}"/>
    <cellStyle name="20% - Énfasis2 46 3" xfId="6933" xr:uid="{00000000-0005-0000-0000-0000D70F0000}"/>
    <cellStyle name="20% - Énfasis2 46 4" xfId="6934" xr:uid="{00000000-0005-0000-0000-0000D80F0000}"/>
    <cellStyle name="20% - Énfasis2 46 5" xfId="6935" xr:uid="{00000000-0005-0000-0000-0000D90F0000}"/>
    <cellStyle name="20% - Énfasis2 46 6" xfId="6936" xr:uid="{00000000-0005-0000-0000-0000DA0F0000}"/>
    <cellStyle name="20% - Énfasis2 46 7" xfId="6937" xr:uid="{00000000-0005-0000-0000-0000DB0F0000}"/>
    <cellStyle name="20% - Énfasis2 47" xfId="6938" xr:uid="{00000000-0005-0000-0000-0000DC0F0000}"/>
    <cellStyle name="20% - Énfasis2 47 2" xfId="6939" xr:uid="{00000000-0005-0000-0000-0000DD0F0000}"/>
    <cellStyle name="20% - Énfasis2 47 2 2" xfId="6940" xr:uid="{00000000-0005-0000-0000-0000DE0F0000}"/>
    <cellStyle name="20% - Énfasis2 47 2 3" xfId="6941" xr:uid="{00000000-0005-0000-0000-0000DF0F0000}"/>
    <cellStyle name="20% - Énfasis2 47 2 4" xfId="6942" xr:uid="{00000000-0005-0000-0000-0000E00F0000}"/>
    <cellStyle name="20% - Énfasis2 47 2 5" xfId="6943" xr:uid="{00000000-0005-0000-0000-0000E10F0000}"/>
    <cellStyle name="20% - Énfasis2 47 2 6" xfId="6944" xr:uid="{00000000-0005-0000-0000-0000E20F0000}"/>
    <cellStyle name="20% - Énfasis2 47 3" xfId="6945" xr:uid="{00000000-0005-0000-0000-0000E30F0000}"/>
    <cellStyle name="20% - Énfasis2 47 4" xfId="6946" xr:uid="{00000000-0005-0000-0000-0000E40F0000}"/>
    <cellStyle name="20% - Énfasis2 47 5" xfId="6947" xr:uid="{00000000-0005-0000-0000-0000E50F0000}"/>
    <cellStyle name="20% - Énfasis2 47 6" xfId="6948" xr:uid="{00000000-0005-0000-0000-0000E60F0000}"/>
    <cellStyle name="20% - Énfasis2 47 7" xfId="6949" xr:uid="{00000000-0005-0000-0000-0000E70F0000}"/>
    <cellStyle name="20% - Énfasis2 48" xfId="6950" xr:uid="{00000000-0005-0000-0000-0000E80F0000}"/>
    <cellStyle name="20% - Énfasis2 48 2" xfId="6951" xr:uid="{00000000-0005-0000-0000-0000E90F0000}"/>
    <cellStyle name="20% - Énfasis2 48 3" xfId="6952" xr:uid="{00000000-0005-0000-0000-0000EA0F0000}"/>
    <cellStyle name="20% - Énfasis2 48 4" xfId="6953" xr:uid="{00000000-0005-0000-0000-0000EB0F0000}"/>
    <cellStyle name="20% - Énfasis2 48 5" xfId="6954" xr:uid="{00000000-0005-0000-0000-0000EC0F0000}"/>
    <cellStyle name="20% - Énfasis2 48 6" xfId="6955" xr:uid="{00000000-0005-0000-0000-0000ED0F0000}"/>
    <cellStyle name="20% - Énfasis2 49" xfId="6956" xr:uid="{00000000-0005-0000-0000-0000EE0F0000}"/>
    <cellStyle name="20% - Énfasis2 49 2" xfId="6957" xr:uid="{00000000-0005-0000-0000-0000EF0F0000}"/>
    <cellStyle name="20% - Énfasis2 49 3" xfId="6958" xr:uid="{00000000-0005-0000-0000-0000F00F0000}"/>
    <cellStyle name="20% - Énfasis2 49 4" xfId="6959" xr:uid="{00000000-0005-0000-0000-0000F10F0000}"/>
    <cellStyle name="20% - Énfasis2 49 5" xfId="6960" xr:uid="{00000000-0005-0000-0000-0000F20F0000}"/>
    <cellStyle name="20% - Énfasis2 49 6" xfId="6961" xr:uid="{00000000-0005-0000-0000-0000F30F0000}"/>
    <cellStyle name="20% - Énfasis2 5" xfId="339" xr:uid="{00000000-0005-0000-0000-0000F40F0000}"/>
    <cellStyle name="20% - Énfasis2 5 10" xfId="6962" xr:uid="{00000000-0005-0000-0000-0000F50F0000}"/>
    <cellStyle name="20% - Énfasis2 5 11" xfId="6963" xr:uid="{00000000-0005-0000-0000-0000F60F0000}"/>
    <cellStyle name="20% - Énfasis2 5 12" xfId="6964" xr:uid="{00000000-0005-0000-0000-0000F70F0000}"/>
    <cellStyle name="20% - Énfasis2 5 13" xfId="6965" xr:uid="{00000000-0005-0000-0000-0000F80F0000}"/>
    <cellStyle name="20% - Énfasis2 5 14" xfId="6966" xr:uid="{00000000-0005-0000-0000-0000F90F0000}"/>
    <cellStyle name="20% - Énfasis2 5 15" xfId="40392" xr:uid="{00000000-0005-0000-0000-0000FA0F0000}"/>
    <cellStyle name="20% - Énfasis2 5 2" xfId="6967" xr:uid="{00000000-0005-0000-0000-0000FB0F0000}"/>
    <cellStyle name="20% - Énfasis2 5 2 2" xfId="6968" xr:uid="{00000000-0005-0000-0000-0000FC0F0000}"/>
    <cellStyle name="20% - Énfasis2 5 2 3" xfId="6969" xr:uid="{00000000-0005-0000-0000-0000FD0F0000}"/>
    <cellStyle name="20% - Énfasis2 5 2 4" xfId="6970" xr:uid="{00000000-0005-0000-0000-0000FE0F0000}"/>
    <cellStyle name="20% - Énfasis2 5 2 5" xfId="6971" xr:uid="{00000000-0005-0000-0000-0000FF0F0000}"/>
    <cellStyle name="20% - Énfasis2 5 2 6" xfId="6972" xr:uid="{00000000-0005-0000-0000-000000100000}"/>
    <cellStyle name="20% - Énfasis2 5 3" xfId="6973" xr:uid="{00000000-0005-0000-0000-000001100000}"/>
    <cellStyle name="20% - Énfasis2 5 3 2" xfId="6974" xr:uid="{00000000-0005-0000-0000-000002100000}"/>
    <cellStyle name="20% - Énfasis2 5 3 3" xfId="6975" xr:uid="{00000000-0005-0000-0000-000003100000}"/>
    <cellStyle name="20% - Énfasis2 5 3 4" xfId="6976" xr:uid="{00000000-0005-0000-0000-000004100000}"/>
    <cellStyle name="20% - Énfasis2 5 3 5" xfId="6977" xr:uid="{00000000-0005-0000-0000-000005100000}"/>
    <cellStyle name="20% - Énfasis2 5 3 6" xfId="6978" xr:uid="{00000000-0005-0000-0000-000006100000}"/>
    <cellStyle name="20% - Énfasis2 5 4" xfId="6979" xr:uid="{00000000-0005-0000-0000-000007100000}"/>
    <cellStyle name="20% - Énfasis2 5 4 2" xfId="6980" xr:uid="{00000000-0005-0000-0000-000008100000}"/>
    <cellStyle name="20% - Énfasis2 5 4 3" xfId="6981" xr:uid="{00000000-0005-0000-0000-000009100000}"/>
    <cellStyle name="20% - Énfasis2 5 4 4" xfId="6982" xr:uid="{00000000-0005-0000-0000-00000A100000}"/>
    <cellStyle name="20% - Énfasis2 5 4 5" xfId="6983" xr:uid="{00000000-0005-0000-0000-00000B100000}"/>
    <cellStyle name="20% - Énfasis2 5 4 6" xfId="6984" xr:uid="{00000000-0005-0000-0000-00000C100000}"/>
    <cellStyle name="20% - Énfasis2 5 5" xfId="6985" xr:uid="{00000000-0005-0000-0000-00000D100000}"/>
    <cellStyle name="20% - Énfasis2 5 5 2" xfId="6986" xr:uid="{00000000-0005-0000-0000-00000E100000}"/>
    <cellStyle name="20% - Énfasis2 5 5 3" xfId="6987" xr:uid="{00000000-0005-0000-0000-00000F100000}"/>
    <cellStyle name="20% - Énfasis2 5 5 4" xfId="6988" xr:uid="{00000000-0005-0000-0000-000010100000}"/>
    <cellStyle name="20% - Énfasis2 5 5 5" xfId="6989" xr:uid="{00000000-0005-0000-0000-000011100000}"/>
    <cellStyle name="20% - Énfasis2 5 5 6" xfId="6990" xr:uid="{00000000-0005-0000-0000-000012100000}"/>
    <cellStyle name="20% - Énfasis2 5 6" xfId="6991" xr:uid="{00000000-0005-0000-0000-000013100000}"/>
    <cellStyle name="20% - Énfasis2 5 6 2" xfId="6992" xr:uid="{00000000-0005-0000-0000-000014100000}"/>
    <cellStyle name="20% - Énfasis2 5 6 3" xfId="6993" xr:uid="{00000000-0005-0000-0000-000015100000}"/>
    <cellStyle name="20% - Énfasis2 5 6 4" xfId="6994" xr:uid="{00000000-0005-0000-0000-000016100000}"/>
    <cellStyle name="20% - Énfasis2 5 6 5" xfId="6995" xr:uid="{00000000-0005-0000-0000-000017100000}"/>
    <cellStyle name="20% - Énfasis2 5 6 6" xfId="6996" xr:uid="{00000000-0005-0000-0000-000018100000}"/>
    <cellStyle name="20% - Énfasis2 5 7" xfId="6997" xr:uid="{00000000-0005-0000-0000-000019100000}"/>
    <cellStyle name="20% - Énfasis2 5 7 2" xfId="6998" xr:uid="{00000000-0005-0000-0000-00001A100000}"/>
    <cellStyle name="20% - Énfasis2 5 7 3" xfId="6999" xr:uid="{00000000-0005-0000-0000-00001B100000}"/>
    <cellStyle name="20% - Énfasis2 5 7 4" xfId="7000" xr:uid="{00000000-0005-0000-0000-00001C100000}"/>
    <cellStyle name="20% - Énfasis2 5 7 5" xfId="7001" xr:uid="{00000000-0005-0000-0000-00001D100000}"/>
    <cellStyle name="20% - Énfasis2 5 7 6" xfId="7002" xr:uid="{00000000-0005-0000-0000-00001E100000}"/>
    <cellStyle name="20% - Énfasis2 5 8" xfId="7003" xr:uid="{00000000-0005-0000-0000-00001F100000}"/>
    <cellStyle name="20% - Énfasis2 5 8 2" xfId="7004" xr:uid="{00000000-0005-0000-0000-000020100000}"/>
    <cellStyle name="20% - Énfasis2 5 8 3" xfId="7005" xr:uid="{00000000-0005-0000-0000-000021100000}"/>
    <cellStyle name="20% - Énfasis2 5 8 4" xfId="7006" xr:uid="{00000000-0005-0000-0000-000022100000}"/>
    <cellStyle name="20% - Énfasis2 5 8 5" xfId="7007" xr:uid="{00000000-0005-0000-0000-000023100000}"/>
    <cellStyle name="20% - Énfasis2 5 8 6" xfId="7008" xr:uid="{00000000-0005-0000-0000-000024100000}"/>
    <cellStyle name="20% - Énfasis2 5 9" xfId="7009" xr:uid="{00000000-0005-0000-0000-000025100000}"/>
    <cellStyle name="20% - Énfasis2 5 9 2" xfId="7010" xr:uid="{00000000-0005-0000-0000-000026100000}"/>
    <cellStyle name="20% - Énfasis2 5 9 3" xfId="7011" xr:uid="{00000000-0005-0000-0000-000027100000}"/>
    <cellStyle name="20% - Énfasis2 5 9 4" xfId="7012" xr:uid="{00000000-0005-0000-0000-000028100000}"/>
    <cellStyle name="20% - Énfasis2 5 9 5" xfId="7013" xr:uid="{00000000-0005-0000-0000-000029100000}"/>
    <cellStyle name="20% - Énfasis2 5 9 6" xfId="7014" xr:uid="{00000000-0005-0000-0000-00002A100000}"/>
    <cellStyle name="20% - Énfasis2 50" xfId="7015" xr:uid="{00000000-0005-0000-0000-00002B100000}"/>
    <cellStyle name="20% - Énfasis2 50 2" xfId="7016" xr:uid="{00000000-0005-0000-0000-00002C100000}"/>
    <cellStyle name="20% - Énfasis2 50 3" xfId="7017" xr:uid="{00000000-0005-0000-0000-00002D100000}"/>
    <cellStyle name="20% - Énfasis2 50 4" xfId="7018" xr:uid="{00000000-0005-0000-0000-00002E100000}"/>
    <cellStyle name="20% - Énfasis2 50 5" xfId="7019" xr:uid="{00000000-0005-0000-0000-00002F100000}"/>
    <cellStyle name="20% - Énfasis2 50 6" xfId="7020" xr:uid="{00000000-0005-0000-0000-000030100000}"/>
    <cellStyle name="20% - Énfasis2 51" xfId="7021" xr:uid="{00000000-0005-0000-0000-000031100000}"/>
    <cellStyle name="20% - Énfasis2 51 2" xfId="7022" xr:uid="{00000000-0005-0000-0000-000032100000}"/>
    <cellStyle name="20% - Énfasis2 51 3" xfId="7023" xr:uid="{00000000-0005-0000-0000-000033100000}"/>
    <cellStyle name="20% - Énfasis2 51 4" xfId="7024" xr:uid="{00000000-0005-0000-0000-000034100000}"/>
    <cellStyle name="20% - Énfasis2 51 5" xfId="7025" xr:uid="{00000000-0005-0000-0000-000035100000}"/>
    <cellStyle name="20% - Énfasis2 51 6" xfId="7026" xr:uid="{00000000-0005-0000-0000-000036100000}"/>
    <cellStyle name="20% - Énfasis2 52" xfId="7027" xr:uid="{00000000-0005-0000-0000-000037100000}"/>
    <cellStyle name="20% - Énfasis2 52 2" xfId="7028" xr:uid="{00000000-0005-0000-0000-000038100000}"/>
    <cellStyle name="20% - Énfasis2 52 3" xfId="7029" xr:uid="{00000000-0005-0000-0000-000039100000}"/>
    <cellStyle name="20% - Énfasis2 52 4" xfId="7030" xr:uid="{00000000-0005-0000-0000-00003A100000}"/>
    <cellStyle name="20% - Énfasis2 52 5" xfId="7031" xr:uid="{00000000-0005-0000-0000-00003B100000}"/>
    <cellStyle name="20% - Énfasis2 52 6" xfId="7032" xr:uid="{00000000-0005-0000-0000-00003C100000}"/>
    <cellStyle name="20% - Énfasis2 53" xfId="7033" xr:uid="{00000000-0005-0000-0000-00003D100000}"/>
    <cellStyle name="20% - Énfasis2 53 2" xfId="7034" xr:uid="{00000000-0005-0000-0000-00003E100000}"/>
    <cellStyle name="20% - Énfasis2 53 3" xfId="7035" xr:uid="{00000000-0005-0000-0000-00003F100000}"/>
    <cellStyle name="20% - Énfasis2 53 4" xfId="7036" xr:uid="{00000000-0005-0000-0000-000040100000}"/>
    <cellStyle name="20% - Énfasis2 53 5" xfId="7037" xr:uid="{00000000-0005-0000-0000-000041100000}"/>
    <cellStyle name="20% - Énfasis2 53 6" xfId="7038" xr:uid="{00000000-0005-0000-0000-000042100000}"/>
    <cellStyle name="20% - Énfasis2 54" xfId="7039" xr:uid="{00000000-0005-0000-0000-000043100000}"/>
    <cellStyle name="20% - Énfasis2 54 2" xfId="7040" xr:uid="{00000000-0005-0000-0000-000044100000}"/>
    <cellStyle name="20% - Énfasis2 54 3" xfId="7041" xr:uid="{00000000-0005-0000-0000-000045100000}"/>
    <cellStyle name="20% - Énfasis2 54 4" xfId="7042" xr:uid="{00000000-0005-0000-0000-000046100000}"/>
    <cellStyle name="20% - Énfasis2 54 5" xfId="7043" xr:uid="{00000000-0005-0000-0000-000047100000}"/>
    <cellStyle name="20% - Énfasis2 54 6" xfId="7044" xr:uid="{00000000-0005-0000-0000-000048100000}"/>
    <cellStyle name="20% - Énfasis2 55" xfId="7045" xr:uid="{00000000-0005-0000-0000-000049100000}"/>
    <cellStyle name="20% - Énfasis2 55 2" xfId="7046" xr:uid="{00000000-0005-0000-0000-00004A100000}"/>
    <cellStyle name="20% - Énfasis2 55 3" xfId="7047" xr:uid="{00000000-0005-0000-0000-00004B100000}"/>
    <cellStyle name="20% - Énfasis2 55 4" xfId="7048" xr:uid="{00000000-0005-0000-0000-00004C100000}"/>
    <cellStyle name="20% - Énfasis2 55 5" xfId="7049" xr:uid="{00000000-0005-0000-0000-00004D100000}"/>
    <cellStyle name="20% - Énfasis2 55 6" xfId="7050" xr:uid="{00000000-0005-0000-0000-00004E100000}"/>
    <cellStyle name="20% - Énfasis2 56" xfId="7051" xr:uid="{00000000-0005-0000-0000-00004F100000}"/>
    <cellStyle name="20% - Énfasis2 56 2" xfId="7052" xr:uid="{00000000-0005-0000-0000-000050100000}"/>
    <cellStyle name="20% - Énfasis2 56 3" xfId="7053" xr:uid="{00000000-0005-0000-0000-000051100000}"/>
    <cellStyle name="20% - Énfasis2 56 4" xfId="7054" xr:uid="{00000000-0005-0000-0000-000052100000}"/>
    <cellStyle name="20% - Énfasis2 56 5" xfId="7055" xr:uid="{00000000-0005-0000-0000-000053100000}"/>
    <cellStyle name="20% - Énfasis2 56 6" xfId="7056" xr:uid="{00000000-0005-0000-0000-000054100000}"/>
    <cellStyle name="20% - Énfasis2 57" xfId="7057" xr:uid="{00000000-0005-0000-0000-000055100000}"/>
    <cellStyle name="20% - Énfasis2 57 2" xfId="7058" xr:uid="{00000000-0005-0000-0000-000056100000}"/>
    <cellStyle name="20% - Énfasis2 57 3" xfId="7059" xr:uid="{00000000-0005-0000-0000-000057100000}"/>
    <cellStyle name="20% - Énfasis2 57 4" xfId="7060" xr:uid="{00000000-0005-0000-0000-000058100000}"/>
    <cellStyle name="20% - Énfasis2 57 5" xfId="7061" xr:uid="{00000000-0005-0000-0000-000059100000}"/>
    <cellStyle name="20% - Énfasis2 57 6" xfId="7062" xr:uid="{00000000-0005-0000-0000-00005A100000}"/>
    <cellStyle name="20% - Énfasis2 58" xfId="7063" xr:uid="{00000000-0005-0000-0000-00005B100000}"/>
    <cellStyle name="20% - Énfasis2 58 2" xfId="7064" xr:uid="{00000000-0005-0000-0000-00005C100000}"/>
    <cellStyle name="20% - Énfasis2 58 3" xfId="7065" xr:uid="{00000000-0005-0000-0000-00005D100000}"/>
    <cellStyle name="20% - Énfasis2 58 4" xfId="7066" xr:uid="{00000000-0005-0000-0000-00005E100000}"/>
    <cellStyle name="20% - Énfasis2 58 5" xfId="7067" xr:uid="{00000000-0005-0000-0000-00005F100000}"/>
    <cellStyle name="20% - Énfasis2 58 6" xfId="7068" xr:uid="{00000000-0005-0000-0000-000060100000}"/>
    <cellStyle name="20% - Énfasis2 59" xfId="7069" xr:uid="{00000000-0005-0000-0000-000061100000}"/>
    <cellStyle name="20% - Énfasis2 6" xfId="340" xr:uid="{00000000-0005-0000-0000-000062100000}"/>
    <cellStyle name="20% - Énfasis2 6 10" xfId="7070" xr:uid="{00000000-0005-0000-0000-000063100000}"/>
    <cellStyle name="20% - Énfasis2 6 11" xfId="7071" xr:uid="{00000000-0005-0000-0000-000064100000}"/>
    <cellStyle name="20% - Énfasis2 6 12" xfId="7072" xr:uid="{00000000-0005-0000-0000-000065100000}"/>
    <cellStyle name="20% - Énfasis2 6 13" xfId="7073" xr:uid="{00000000-0005-0000-0000-000066100000}"/>
    <cellStyle name="20% - Énfasis2 6 14" xfId="7074" xr:uid="{00000000-0005-0000-0000-000067100000}"/>
    <cellStyle name="20% - Énfasis2 6 15" xfId="40393" xr:uid="{00000000-0005-0000-0000-000068100000}"/>
    <cellStyle name="20% - Énfasis2 6 2" xfId="7075" xr:uid="{00000000-0005-0000-0000-000069100000}"/>
    <cellStyle name="20% - Énfasis2 6 2 2" xfId="7076" xr:uid="{00000000-0005-0000-0000-00006A100000}"/>
    <cellStyle name="20% - Énfasis2 6 2 3" xfId="7077" xr:uid="{00000000-0005-0000-0000-00006B100000}"/>
    <cellStyle name="20% - Énfasis2 6 2 4" xfId="7078" xr:uid="{00000000-0005-0000-0000-00006C100000}"/>
    <cellStyle name="20% - Énfasis2 6 2 5" xfId="7079" xr:uid="{00000000-0005-0000-0000-00006D100000}"/>
    <cellStyle name="20% - Énfasis2 6 2 6" xfId="7080" xr:uid="{00000000-0005-0000-0000-00006E100000}"/>
    <cellStyle name="20% - Énfasis2 6 3" xfId="7081" xr:uid="{00000000-0005-0000-0000-00006F100000}"/>
    <cellStyle name="20% - Énfasis2 6 3 2" xfId="7082" xr:uid="{00000000-0005-0000-0000-000070100000}"/>
    <cellStyle name="20% - Énfasis2 6 3 3" xfId="7083" xr:uid="{00000000-0005-0000-0000-000071100000}"/>
    <cellStyle name="20% - Énfasis2 6 3 4" xfId="7084" xr:uid="{00000000-0005-0000-0000-000072100000}"/>
    <cellStyle name="20% - Énfasis2 6 3 5" xfId="7085" xr:uid="{00000000-0005-0000-0000-000073100000}"/>
    <cellStyle name="20% - Énfasis2 6 3 6" xfId="7086" xr:uid="{00000000-0005-0000-0000-000074100000}"/>
    <cellStyle name="20% - Énfasis2 6 4" xfId="7087" xr:uid="{00000000-0005-0000-0000-000075100000}"/>
    <cellStyle name="20% - Énfasis2 6 4 2" xfId="7088" xr:uid="{00000000-0005-0000-0000-000076100000}"/>
    <cellStyle name="20% - Énfasis2 6 4 3" xfId="7089" xr:uid="{00000000-0005-0000-0000-000077100000}"/>
    <cellStyle name="20% - Énfasis2 6 4 4" xfId="7090" xr:uid="{00000000-0005-0000-0000-000078100000}"/>
    <cellStyle name="20% - Énfasis2 6 4 5" xfId="7091" xr:uid="{00000000-0005-0000-0000-000079100000}"/>
    <cellStyle name="20% - Énfasis2 6 4 6" xfId="7092" xr:uid="{00000000-0005-0000-0000-00007A100000}"/>
    <cellStyle name="20% - Énfasis2 6 5" xfId="7093" xr:uid="{00000000-0005-0000-0000-00007B100000}"/>
    <cellStyle name="20% - Énfasis2 6 5 2" xfId="7094" xr:uid="{00000000-0005-0000-0000-00007C100000}"/>
    <cellStyle name="20% - Énfasis2 6 5 3" xfId="7095" xr:uid="{00000000-0005-0000-0000-00007D100000}"/>
    <cellStyle name="20% - Énfasis2 6 5 4" xfId="7096" xr:uid="{00000000-0005-0000-0000-00007E100000}"/>
    <cellStyle name="20% - Énfasis2 6 5 5" xfId="7097" xr:uid="{00000000-0005-0000-0000-00007F100000}"/>
    <cellStyle name="20% - Énfasis2 6 5 6" xfId="7098" xr:uid="{00000000-0005-0000-0000-000080100000}"/>
    <cellStyle name="20% - Énfasis2 6 6" xfId="7099" xr:uid="{00000000-0005-0000-0000-000081100000}"/>
    <cellStyle name="20% - Énfasis2 6 6 2" xfId="7100" xr:uid="{00000000-0005-0000-0000-000082100000}"/>
    <cellStyle name="20% - Énfasis2 6 6 3" xfId="7101" xr:uid="{00000000-0005-0000-0000-000083100000}"/>
    <cellStyle name="20% - Énfasis2 6 6 4" xfId="7102" xr:uid="{00000000-0005-0000-0000-000084100000}"/>
    <cellStyle name="20% - Énfasis2 6 6 5" xfId="7103" xr:uid="{00000000-0005-0000-0000-000085100000}"/>
    <cellStyle name="20% - Énfasis2 6 6 6" xfId="7104" xr:uid="{00000000-0005-0000-0000-000086100000}"/>
    <cellStyle name="20% - Énfasis2 6 7" xfId="7105" xr:uid="{00000000-0005-0000-0000-000087100000}"/>
    <cellStyle name="20% - Énfasis2 6 7 2" xfId="7106" xr:uid="{00000000-0005-0000-0000-000088100000}"/>
    <cellStyle name="20% - Énfasis2 6 7 3" xfId="7107" xr:uid="{00000000-0005-0000-0000-000089100000}"/>
    <cellStyle name="20% - Énfasis2 6 7 4" xfId="7108" xr:uid="{00000000-0005-0000-0000-00008A100000}"/>
    <cellStyle name="20% - Énfasis2 6 7 5" xfId="7109" xr:uid="{00000000-0005-0000-0000-00008B100000}"/>
    <cellStyle name="20% - Énfasis2 6 7 6" xfId="7110" xr:uid="{00000000-0005-0000-0000-00008C100000}"/>
    <cellStyle name="20% - Énfasis2 6 8" xfId="7111" xr:uid="{00000000-0005-0000-0000-00008D100000}"/>
    <cellStyle name="20% - Énfasis2 6 8 2" xfId="7112" xr:uid="{00000000-0005-0000-0000-00008E100000}"/>
    <cellStyle name="20% - Énfasis2 6 8 3" xfId="7113" xr:uid="{00000000-0005-0000-0000-00008F100000}"/>
    <cellStyle name="20% - Énfasis2 6 8 4" xfId="7114" xr:uid="{00000000-0005-0000-0000-000090100000}"/>
    <cellStyle name="20% - Énfasis2 6 8 5" xfId="7115" xr:uid="{00000000-0005-0000-0000-000091100000}"/>
    <cellStyle name="20% - Énfasis2 6 8 6" xfId="7116" xr:uid="{00000000-0005-0000-0000-000092100000}"/>
    <cellStyle name="20% - Énfasis2 6 9" xfId="7117" xr:uid="{00000000-0005-0000-0000-000093100000}"/>
    <cellStyle name="20% - Énfasis2 6 9 2" xfId="7118" xr:uid="{00000000-0005-0000-0000-000094100000}"/>
    <cellStyle name="20% - Énfasis2 6 9 3" xfId="7119" xr:uid="{00000000-0005-0000-0000-000095100000}"/>
    <cellStyle name="20% - Énfasis2 6 9 4" xfId="7120" xr:uid="{00000000-0005-0000-0000-000096100000}"/>
    <cellStyle name="20% - Énfasis2 6 9 5" xfId="7121" xr:uid="{00000000-0005-0000-0000-000097100000}"/>
    <cellStyle name="20% - Énfasis2 6 9 6" xfId="7122" xr:uid="{00000000-0005-0000-0000-000098100000}"/>
    <cellStyle name="20% - Énfasis2 60" xfId="7123" xr:uid="{00000000-0005-0000-0000-000099100000}"/>
    <cellStyle name="20% - Énfasis2 61" xfId="7124" xr:uid="{00000000-0005-0000-0000-00009A100000}"/>
    <cellStyle name="20% - Énfasis2 62" xfId="7125" xr:uid="{00000000-0005-0000-0000-00009B100000}"/>
    <cellStyle name="20% - Énfasis2 63" xfId="7126" xr:uid="{00000000-0005-0000-0000-00009C100000}"/>
    <cellStyle name="20% - Énfasis2 7" xfId="341" xr:uid="{00000000-0005-0000-0000-00009D100000}"/>
    <cellStyle name="20% - Énfasis2 7 10" xfId="7127" xr:uid="{00000000-0005-0000-0000-00009E100000}"/>
    <cellStyle name="20% - Énfasis2 7 11" xfId="7128" xr:uid="{00000000-0005-0000-0000-00009F100000}"/>
    <cellStyle name="20% - Énfasis2 7 12" xfId="7129" xr:uid="{00000000-0005-0000-0000-0000A0100000}"/>
    <cellStyle name="20% - Énfasis2 7 13" xfId="7130" xr:uid="{00000000-0005-0000-0000-0000A1100000}"/>
    <cellStyle name="20% - Énfasis2 7 14" xfId="7131" xr:uid="{00000000-0005-0000-0000-0000A2100000}"/>
    <cellStyle name="20% - Énfasis2 7 15" xfId="40394" xr:uid="{00000000-0005-0000-0000-0000A3100000}"/>
    <cellStyle name="20% - Énfasis2 7 2" xfId="7132" xr:uid="{00000000-0005-0000-0000-0000A4100000}"/>
    <cellStyle name="20% - Énfasis2 7 2 2" xfId="7133" xr:uid="{00000000-0005-0000-0000-0000A5100000}"/>
    <cellStyle name="20% - Énfasis2 7 2 3" xfId="7134" xr:uid="{00000000-0005-0000-0000-0000A6100000}"/>
    <cellStyle name="20% - Énfasis2 7 2 4" xfId="7135" xr:uid="{00000000-0005-0000-0000-0000A7100000}"/>
    <cellStyle name="20% - Énfasis2 7 2 5" xfId="7136" xr:uid="{00000000-0005-0000-0000-0000A8100000}"/>
    <cellStyle name="20% - Énfasis2 7 2 6" xfId="7137" xr:uid="{00000000-0005-0000-0000-0000A9100000}"/>
    <cellStyle name="20% - Énfasis2 7 3" xfId="7138" xr:uid="{00000000-0005-0000-0000-0000AA100000}"/>
    <cellStyle name="20% - Énfasis2 7 3 2" xfId="7139" xr:uid="{00000000-0005-0000-0000-0000AB100000}"/>
    <cellStyle name="20% - Énfasis2 7 3 3" xfId="7140" xr:uid="{00000000-0005-0000-0000-0000AC100000}"/>
    <cellStyle name="20% - Énfasis2 7 3 4" xfId="7141" xr:uid="{00000000-0005-0000-0000-0000AD100000}"/>
    <cellStyle name="20% - Énfasis2 7 3 5" xfId="7142" xr:uid="{00000000-0005-0000-0000-0000AE100000}"/>
    <cellStyle name="20% - Énfasis2 7 3 6" xfId="7143" xr:uid="{00000000-0005-0000-0000-0000AF100000}"/>
    <cellStyle name="20% - Énfasis2 7 4" xfId="7144" xr:uid="{00000000-0005-0000-0000-0000B0100000}"/>
    <cellStyle name="20% - Énfasis2 7 4 2" xfId="7145" xr:uid="{00000000-0005-0000-0000-0000B1100000}"/>
    <cellStyle name="20% - Énfasis2 7 4 3" xfId="7146" xr:uid="{00000000-0005-0000-0000-0000B2100000}"/>
    <cellStyle name="20% - Énfasis2 7 4 4" xfId="7147" xr:uid="{00000000-0005-0000-0000-0000B3100000}"/>
    <cellStyle name="20% - Énfasis2 7 4 5" xfId="7148" xr:uid="{00000000-0005-0000-0000-0000B4100000}"/>
    <cellStyle name="20% - Énfasis2 7 4 6" xfId="7149" xr:uid="{00000000-0005-0000-0000-0000B5100000}"/>
    <cellStyle name="20% - Énfasis2 7 5" xfId="7150" xr:uid="{00000000-0005-0000-0000-0000B6100000}"/>
    <cellStyle name="20% - Énfasis2 7 5 2" xfId="7151" xr:uid="{00000000-0005-0000-0000-0000B7100000}"/>
    <cellStyle name="20% - Énfasis2 7 5 3" xfId="7152" xr:uid="{00000000-0005-0000-0000-0000B8100000}"/>
    <cellStyle name="20% - Énfasis2 7 5 4" xfId="7153" xr:uid="{00000000-0005-0000-0000-0000B9100000}"/>
    <cellStyle name="20% - Énfasis2 7 5 5" xfId="7154" xr:uid="{00000000-0005-0000-0000-0000BA100000}"/>
    <cellStyle name="20% - Énfasis2 7 5 6" xfId="7155" xr:uid="{00000000-0005-0000-0000-0000BB100000}"/>
    <cellStyle name="20% - Énfasis2 7 6" xfId="7156" xr:uid="{00000000-0005-0000-0000-0000BC100000}"/>
    <cellStyle name="20% - Énfasis2 7 6 2" xfId="7157" xr:uid="{00000000-0005-0000-0000-0000BD100000}"/>
    <cellStyle name="20% - Énfasis2 7 6 3" xfId="7158" xr:uid="{00000000-0005-0000-0000-0000BE100000}"/>
    <cellStyle name="20% - Énfasis2 7 6 4" xfId="7159" xr:uid="{00000000-0005-0000-0000-0000BF100000}"/>
    <cellStyle name="20% - Énfasis2 7 6 5" xfId="7160" xr:uid="{00000000-0005-0000-0000-0000C0100000}"/>
    <cellStyle name="20% - Énfasis2 7 6 6" xfId="7161" xr:uid="{00000000-0005-0000-0000-0000C1100000}"/>
    <cellStyle name="20% - Énfasis2 7 7" xfId="7162" xr:uid="{00000000-0005-0000-0000-0000C2100000}"/>
    <cellStyle name="20% - Énfasis2 7 7 2" xfId="7163" xr:uid="{00000000-0005-0000-0000-0000C3100000}"/>
    <cellStyle name="20% - Énfasis2 7 7 3" xfId="7164" xr:uid="{00000000-0005-0000-0000-0000C4100000}"/>
    <cellStyle name="20% - Énfasis2 7 7 4" xfId="7165" xr:uid="{00000000-0005-0000-0000-0000C5100000}"/>
    <cellStyle name="20% - Énfasis2 7 7 5" xfId="7166" xr:uid="{00000000-0005-0000-0000-0000C6100000}"/>
    <cellStyle name="20% - Énfasis2 7 7 6" xfId="7167" xr:uid="{00000000-0005-0000-0000-0000C7100000}"/>
    <cellStyle name="20% - Énfasis2 7 8" xfId="7168" xr:uid="{00000000-0005-0000-0000-0000C8100000}"/>
    <cellStyle name="20% - Énfasis2 7 8 2" xfId="7169" xr:uid="{00000000-0005-0000-0000-0000C9100000}"/>
    <cellStyle name="20% - Énfasis2 7 8 3" xfId="7170" xr:uid="{00000000-0005-0000-0000-0000CA100000}"/>
    <cellStyle name="20% - Énfasis2 7 8 4" xfId="7171" xr:uid="{00000000-0005-0000-0000-0000CB100000}"/>
    <cellStyle name="20% - Énfasis2 7 8 5" xfId="7172" xr:uid="{00000000-0005-0000-0000-0000CC100000}"/>
    <cellStyle name="20% - Énfasis2 7 8 6" xfId="7173" xr:uid="{00000000-0005-0000-0000-0000CD100000}"/>
    <cellStyle name="20% - Énfasis2 7 9" xfId="7174" xr:uid="{00000000-0005-0000-0000-0000CE100000}"/>
    <cellStyle name="20% - Énfasis2 7 9 2" xfId="7175" xr:uid="{00000000-0005-0000-0000-0000CF100000}"/>
    <cellStyle name="20% - Énfasis2 7 9 3" xfId="7176" xr:uid="{00000000-0005-0000-0000-0000D0100000}"/>
    <cellStyle name="20% - Énfasis2 7 9 4" xfId="7177" xr:uid="{00000000-0005-0000-0000-0000D1100000}"/>
    <cellStyle name="20% - Énfasis2 7 9 5" xfId="7178" xr:uid="{00000000-0005-0000-0000-0000D2100000}"/>
    <cellStyle name="20% - Énfasis2 7 9 6" xfId="7179" xr:uid="{00000000-0005-0000-0000-0000D3100000}"/>
    <cellStyle name="20% - Énfasis2 8" xfId="342" xr:uid="{00000000-0005-0000-0000-0000D4100000}"/>
    <cellStyle name="20% - Énfasis2 8 10" xfId="7180" xr:uid="{00000000-0005-0000-0000-0000D5100000}"/>
    <cellStyle name="20% - Énfasis2 8 11" xfId="7181" xr:uid="{00000000-0005-0000-0000-0000D6100000}"/>
    <cellStyle name="20% - Énfasis2 8 12" xfId="7182" xr:uid="{00000000-0005-0000-0000-0000D7100000}"/>
    <cellStyle name="20% - Énfasis2 8 13" xfId="7183" xr:uid="{00000000-0005-0000-0000-0000D8100000}"/>
    <cellStyle name="20% - Énfasis2 8 14" xfId="7184" xr:uid="{00000000-0005-0000-0000-0000D9100000}"/>
    <cellStyle name="20% - Énfasis2 8 15" xfId="40395" xr:uid="{00000000-0005-0000-0000-0000DA100000}"/>
    <cellStyle name="20% - Énfasis2 8 2" xfId="7185" xr:uid="{00000000-0005-0000-0000-0000DB100000}"/>
    <cellStyle name="20% - Énfasis2 8 2 2" xfId="7186" xr:uid="{00000000-0005-0000-0000-0000DC100000}"/>
    <cellStyle name="20% - Énfasis2 8 2 3" xfId="7187" xr:uid="{00000000-0005-0000-0000-0000DD100000}"/>
    <cellStyle name="20% - Énfasis2 8 2 4" xfId="7188" xr:uid="{00000000-0005-0000-0000-0000DE100000}"/>
    <cellStyle name="20% - Énfasis2 8 2 5" xfId="7189" xr:uid="{00000000-0005-0000-0000-0000DF100000}"/>
    <cellStyle name="20% - Énfasis2 8 2 6" xfId="7190" xr:uid="{00000000-0005-0000-0000-0000E0100000}"/>
    <cellStyle name="20% - Énfasis2 8 3" xfId="7191" xr:uid="{00000000-0005-0000-0000-0000E1100000}"/>
    <cellStyle name="20% - Énfasis2 8 3 2" xfId="7192" xr:uid="{00000000-0005-0000-0000-0000E2100000}"/>
    <cellStyle name="20% - Énfasis2 8 3 3" xfId="7193" xr:uid="{00000000-0005-0000-0000-0000E3100000}"/>
    <cellStyle name="20% - Énfasis2 8 3 4" xfId="7194" xr:uid="{00000000-0005-0000-0000-0000E4100000}"/>
    <cellStyle name="20% - Énfasis2 8 3 5" xfId="7195" xr:uid="{00000000-0005-0000-0000-0000E5100000}"/>
    <cellStyle name="20% - Énfasis2 8 3 6" xfId="7196" xr:uid="{00000000-0005-0000-0000-0000E6100000}"/>
    <cellStyle name="20% - Énfasis2 8 4" xfId="7197" xr:uid="{00000000-0005-0000-0000-0000E7100000}"/>
    <cellStyle name="20% - Énfasis2 8 4 2" xfId="7198" xr:uid="{00000000-0005-0000-0000-0000E8100000}"/>
    <cellStyle name="20% - Énfasis2 8 4 3" xfId="7199" xr:uid="{00000000-0005-0000-0000-0000E9100000}"/>
    <cellStyle name="20% - Énfasis2 8 4 4" xfId="7200" xr:uid="{00000000-0005-0000-0000-0000EA100000}"/>
    <cellStyle name="20% - Énfasis2 8 4 5" xfId="7201" xr:uid="{00000000-0005-0000-0000-0000EB100000}"/>
    <cellStyle name="20% - Énfasis2 8 4 6" xfId="7202" xr:uid="{00000000-0005-0000-0000-0000EC100000}"/>
    <cellStyle name="20% - Énfasis2 8 5" xfId="7203" xr:uid="{00000000-0005-0000-0000-0000ED100000}"/>
    <cellStyle name="20% - Énfasis2 8 5 2" xfId="7204" xr:uid="{00000000-0005-0000-0000-0000EE100000}"/>
    <cellStyle name="20% - Énfasis2 8 5 3" xfId="7205" xr:uid="{00000000-0005-0000-0000-0000EF100000}"/>
    <cellStyle name="20% - Énfasis2 8 5 4" xfId="7206" xr:uid="{00000000-0005-0000-0000-0000F0100000}"/>
    <cellStyle name="20% - Énfasis2 8 5 5" xfId="7207" xr:uid="{00000000-0005-0000-0000-0000F1100000}"/>
    <cellStyle name="20% - Énfasis2 8 5 6" xfId="7208" xr:uid="{00000000-0005-0000-0000-0000F2100000}"/>
    <cellStyle name="20% - Énfasis2 8 6" xfId="7209" xr:uid="{00000000-0005-0000-0000-0000F3100000}"/>
    <cellStyle name="20% - Énfasis2 8 6 2" xfId="7210" xr:uid="{00000000-0005-0000-0000-0000F4100000}"/>
    <cellStyle name="20% - Énfasis2 8 6 3" xfId="7211" xr:uid="{00000000-0005-0000-0000-0000F5100000}"/>
    <cellStyle name="20% - Énfasis2 8 6 4" xfId="7212" xr:uid="{00000000-0005-0000-0000-0000F6100000}"/>
    <cellStyle name="20% - Énfasis2 8 6 5" xfId="7213" xr:uid="{00000000-0005-0000-0000-0000F7100000}"/>
    <cellStyle name="20% - Énfasis2 8 6 6" xfId="7214" xr:uid="{00000000-0005-0000-0000-0000F8100000}"/>
    <cellStyle name="20% - Énfasis2 8 7" xfId="7215" xr:uid="{00000000-0005-0000-0000-0000F9100000}"/>
    <cellStyle name="20% - Énfasis2 8 7 2" xfId="7216" xr:uid="{00000000-0005-0000-0000-0000FA100000}"/>
    <cellStyle name="20% - Énfasis2 8 7 3" xfId="7217" xr:uid="{00000000-0005-0000-0000-0000FB100000}"/>
    <cellStyle name="20% - Énfasis2 8 7 4" xfId="7218" xr:uid="{00000000-0005-0000-0000-0000FC100000}"/>
    <cellStyle name="20% - Énfasis2 8 7 5" xfId="7219" xr:uid="{00000000-0005-0000-0000-0000FD100000}"/>
    <cellStyle name="20% - Énfasis2 8 7 6" xfId="7220" xr:uid="{00000000-0005-0000-0000-0000FE100000}"/>
    <cellStyle name="20% - Énfasis2 8 8" xfId="7221" xr:uid="{00000000-0005-0000-0000-0000FF100000}"/>
    <cellStyle name="20% - Énfasis2 8 8 2" xfId="7222" xr:uid="{00000000-0005-0000-0000-000000110000}"/>
    <cellStyle name="20% - Énfasis2 8 8 3" xfId="7223" xr:uid="{00000000-0005-0000-0000-000001110000}"/>
    <cellStyle name="20% - Énfasis2 8 8 4" xfId="7224" xr:uid="{00000000-0005-0000-0000-000002110000}"/>
    <cellStyle name="20% - Énfasis2 8 8 5" xfId="7225" xr:uid="{00000000-0005-0000-0000-000003110000}"/>
    <cellStyle name="20% - Énfasis2 8 8 6" xfId="7226" xr:uid="{00000000-0005-0000-0000-000004110000}"/>
    <cellStyle name="20% - Énfasis2 8 9" xfId="7227" xr:uid="{00000000-0005-0000-0000-000005110000}"/>
    <cellStyle name="20% - Énfasis2 8 9 2" xfId="7228" xr:uid="{00000000-0005-0000-0000-000006110000}"/>
    <cellStyle name="20% - Énfasis2 8 9 3" xfId="7229" xr:uid="{00000000-0005-0000-0000-000007110000}"/>
    <cellStyle name="20% - Énfasis2 8 9 4" xfId="7230" xr:uid="{00000000-0005-0000-0000-000008110000}"/>
    <cellStyle name="20% - Énfasis2 8 9 5" xfId="7231" xr:uid="{00000000-0005-0000-0000-000009110000}"/>
    <cellStyle name="20% - Énfasis2 8 9 6" xfId="7232" xr:uid="{00000000-0005-0000-0000-00000A110000}"/>
    <cellStyle name="20% - Énfasis2 9" xfId="343" xr:uid="{00000000-0005-0000-0000-00000B110000}"/>
    <cellStyle name="20% - Énfasis2 9 10" xfId="7233" xr:uid="{00000000-0005-0000-0000-00000C110000}"/>
    <cellStyle name="20% - Énfasis2 9 11" xfId="7234" xr:uid="{00000000-0005-0000-0000-00000D110000}"/>
    <cellStyle name="20% - Énfasis2 9 12" xfId="7235" xr:uid="{00000000-0005-0000-0000-00000E110000}"/>
    <cellStyle name="20% - Énfasis2 9 13" xfId="7236" xr:uid="{00000000-0005-0000-0000-00000F110000}"/>
    <cellStyle name="20% - Énfasis2 9 14" xfId="7237" xr:uid="{00000000-0005-0000-0000-000010110000}"/>
    <cellStyle name="20% - Énfasis2 9 15" xfId="40396" xr:uid="{00000000-0005-0000-0000-000011110000}"/>
    <cellStyle name="20% - Énfasis2 9 2" xfId="7238" xr:uid="{00000000-0005-0000-0000-000012110000}"/>
    <cellStyle name="20% - Énfasis2 9 2 2" xfId="7239" xr:uid="{00000000-0005-0000-0000-000013110000}"/>
    <cellStyle name="20% - Énfasis2 9 2 3" xfId="7240" xr:uid="{00000000-0005-0000-0000-000014110000}"/>
    <cellStyle name="20% - Énfasis2 9 2 4" xfId="7241" xr:uid="{00000000-0005-0000-0000-000015110000}"/>
    <cellStyle name="20% - Énfasis2 9 2 5" xfId="7242" xr:uid="{00000000-0005-0000-0000-000016110000}"/>
    <cellStyle name="20% - Énfasis2 9 2 6" xfId="7243" xr:uid="{00000000-0005-0000-0000-000017110000}"/>
    <cellStyle name="20% - Énfasis2 9 3" xfId="7244" xr:uid="{00000000-0005-0000-0000-000018110000}"/>
    <cellStyle name="20% - Énfasis2 9 3 2" xfId="7245" xr:uid="{00000000-0005-0000-0000-000019110000}"/>
    <cellStyle name="20% - Énfasis2 9 3 3" xfId="7246" xr:uid="{00000000-0005-0000-0000-00001A110000}"/>
    <cellStyle name="20% - Énfasis2 9 3 4" xfId="7247" xr:uid="{00000000-0005-0000-0000-00001B110000}"/>
    <cellStyle name="20% - Énfasis2 9 3 5" xfId="7248" xr:uid="{00000000-0005-0000-0000-00001C110000}"/>
    <cellStyle name="20% - Énfasis2 9 3 6" xfId="7249" xr:uid="{00000000-0005-0000-0000-00001D110000}"/>
    <cellStyle name="20% - Énfasis2 9 4" xfId="7250" xr:uid="{00000000-0005-0000-0000-00001E110000}"/>
    <cellStyle name="20% - Énfasis2 9 4 2" xfId="7251" xr:uid="{00000000-0005-0000-0000-00001F110000}"/>
    <cellStyle name="20% - Énfasis2 9 4 3" xfId="7252" xr:uid="{00000000-0005-0000-0000-000020110000}"/>
    <cellStyle name="20% - Énfasis2 9 4 4" xfId="7253" xr:uid="{00000000-0005-0000-0000-000021110000}"/>
    <cellStyle name="20% - Énfasis2 9 4 5" xfId="7254" xr:uid="{00000000-0005-0000-0000-000022110000}"/>
    <cellStyle name="20% - Énfasis2 9 4 6" xfId="7255" xr:uid="{00000000-0005-0000-0000-000023110000}"/>
    <cellStyle name="20% - Énfasis2 9 5" xfId="7256" xr:uid="{00000000-0005-0000-0000-000024110000}"/>
    <cellStyle name="20% - Énfasis2 9 5 2" xfId="7257" xr:uid="{00000000-0005-0000-0000-000025110000}"/>
    <cellStyle name="20% - Énfasis2 9 5 3" xfId="7258" xr:uid="{00000000-0005-0000-0000-000026110000}"/>
    <cellStyle name="20% - Énfasis2 9 5 4" xfId="7259" xr:uid="{00000000-0005-0000-0000-000027110000}"/>
    <cellStyle name="20% - Énfasis2 9 5 5" xfId="7260" xr:uid="{00000000-0005-0000-0000-000028110000}"/>
    <cellStyle name="20% - Énfasis2 9 5 6" xfId="7261" xr:uid="{00000000-0005-0000-0000-000029110000}"/>
    <cellStyle name="20% - Énfasis2 9 6" xfId="7262" xr:uid="{00000000-0005-0000-0000-00002A110000}"/>
    <cellStyle name="20% - Énfasis2 9 6 2" xfId="7263" xr:uid="{00000000-0005-0000-0000-00002B110000}"/>
    <cellStyle name="20% - Énfasis2 9 6 3" xfId="7264" xr:uid="{00000000-0005-0000-0000-00002C110000}"/>
    <cellStyle name="20% - Énfasis2 9 6 4" xfId="7265" xr:uid="{00000000-0005-0000-0000-00002D110000}"/>
    <cellStyle name="20% - Énfasis2 9 6 5" xfId="7266" xr:uid="{00000000-0005-0000-0000-00002E110000}"/>
    <cellStyle name="20% - Énfasis2 9 6 6" xfId="7267" xr:uid="{00000000-0005-0000-0000-00002F110000}"/>
    <cellStyle name="20% - Énfasis2 9 7" xfId="7268" xr:uid="{00000000-0005-0000-0000-000030110000}"/>
    <cellStyle name="20% - Énfasis2 9 7 2" xfId="7269" xr:uid="{00000000-0005-0000-0000-000031110000}"/>
    <cellStyle name="20% - Énfasis2 9 7 3" xfId="7270" xr:uid="{00000000-0005-0000-0000-000032110000}"/>
    <cellStyle name="20% - Énfasis2 9 7 4" xfId="7271" xr:uid="{00000000-0005-0000-0000-000033110000}"/>
    <cellStyle name="20% - Énfasis2 9 7 5" xfId="7272" xr:uid="{00000000-0005-0000-0000-000034110000}"/>
    <cellStyle name="20% - Énfasis2 9 7 6" xfId="7273" xr:uid="{00000000-0005-0000-0000-000035110000}"/>
    <cellStyle name="20% - Énfasis2 9 8" xfId="7274" xr:uid="{00000000-0005-0000-0000-000036110000}"/>
    <cellStyle name="20% - Énfasis2 9 8 2" xfId="7275" xr:uid="{00000000-0005-0000-0000-000037110000}"/>
    <cellStyle name="20% - Énfasis2 9 8 3" xfId="7276" xr:uid="{00000000-0005-0000-0000-000038110000}"/>
    <cellStyle name="20% - Énfasis2 9 8 4" xfId="7277" xr:uid="{00000000-0005-0000-0000-000039110000}"/>
    <cellStyle name="20% - Énfasis2 9 8 5" xfId="7278" xr:uid="{00000000-0005-0000-0000-00003A110000}"/>
    <cellStyle name="20% - Énfasis2 9 8 6" xfId="7279" xr:uid="{00000000-0005-0000-0000-00003B110000}"/>
    <cellStyle name="20% - Énfasis2 9 9" xfId="7280" xr:uid="{00000000-0005-0000-0000-00003C110000}"/>
    <cellStyle name="20% - Énfasis2 9 9 2" xfId="7281" xr:uid="{00000000-0005-0000-0000-00003D110000}"/>
    <cellStyle name="20% - Énfasis2 9 9 3" xfId="7282" xr:uid="{00000000-0005-0000-0000-00003E110000}"/>
    <cellStyle name="20% - Énfasis2 9 9 4" xfId="7283" xr:uid="{00000000-0005-0000-0000-00003F110000}"/>
    <cellStyle name="20% - Énfasis2 9 9 5" xfId="7284" xr:uid="{00000000-0005-0000-0000-000040110000}"/>
    <cellStyle name="20% - Énfasis2 9 9 6" xfId="7285" xr:uid="{00000000-0005-0000-0000-000041110000}"/>
    <cellStyle name="20% - Énfasis3 10" xfId="344" xr:uid="{00000000-0005-0000-0000-000042110000}"/>
    <cellStyle name="20% - Énfasis3 10 10" xfId="7286" xr:uid="{00000000-0005-0000-0000-000043110000}"/>
    <cellStyle name="20% - Énfasis3 10 11" xfId="7287" xr:uid="{00000000-0005-0000-0000-000044110000}"/>
    <cellStyle name="20% - Énfasis3 10 12" xfId="7288" xr:uid="{00000000-0005-0000-0000-000045110000}"/>
    <cellStyle name="20% - Énfasis3 10 13" xfId="7289" xr:uid="{00000000-0005-0000-0000-000046110000}"/>
    <cellStyle name="20% - Énfasis3 10 14" xfId="7290" xr:uid="{00000000-0005-0000-0000-000047110000}"/>
    <cellStyle name="20% - Énfasis3 10 15" xfId="40397" xr:uid="{00000000-0005-0000-0000-000048110000}"/>
    <cellStyle name="20% - Énfasis3 10 2" xfId="7291" xr:uid="{00000000-0005-0000-0000-000049110000}"/>
    <cellStyle name="20% - Énfasis3 10 2 2" xfId="7292" xr:uid="{00000000-0005-0000-0000-00004A110000}"/>
    <cellStyle name="20% - Énfasis3 10 2 3" xfId="7293" xr:uid="{00000000-0005-0000-0000-00004B110000}"/>
    <cellStyle name="20% - Énfasis3 10 2 4" xfId="7294" xr:uid="{00000000-0005-0000-0000-00004C110000}"/>
    <cellStyle name="20% - Énfasis3 10 2 5" xfId="7295" xr:uid="{00000000-0005-0000-0000-00004D110000}"/>
    <cellStyle name="20% - Énfasis3 10 2 6" xfId="7296" xr:uid="{00000000-0005-0000-0000-00004E110000}"/>
    <cellStyle name="20% - Énfasis3 10 3" xfId="7297" xr:uid="{00000000-0005-0000-0000-00004F110000}"/>
    <cellStyle name="20% - Énfasis3 10 3 2" xfId="7298" xr:uid="{00000000-0005-0000-0000-000050110000}"/>
    <cellStyle name="20% - Énfasis3 10 3 3" xfId="7299" xr:uid="{00000000-0005-0000-0000-000051110000}"/>
    <cellStyle name="20% - Énfasis3 10 3 4" xfId="7300" xr:uid="{00000000-0005-0000-0000-000052110000}"/>
    <cellStyle name="20% - Énfasis3 10 3 5" xfId="7301" xr:uid="{00000000-0005-0000-0000-000053110000}"/>
    <cellStyle name="20% - Énfasis3 10 3 6" xfId="7302" xr:uid="{00000000-0005-0000-0000-000054110000}"/>
    <cellStyle name="20% - Énfasis3 10 4" xfId="7303" xr:uid="{00000000-0005-0000-0000-000055110000}"/>
    <cellStyle name="20% - Énfasis3 10 4 2" xfId="7304" xr:uid="{00000000-0005-0000-0000-000056110000}"/>
    <cellStyle name="20% - Énfasis3 10 4 3" xfId="7305" xr:uid="{00000000-0005-0000-0000-000057110000}"/>
    <cellStyle name="20% - Énfasis3 10 4 4" xfId="7306" xr:uid="{00000000-0005-0000-0000-000058110000}"/>
    <cellStyle name="20% - Énfasis3 10 4 5" xfId="7307" xr:uid="{00000000-0005-0000-0000-000059110000}"/>
    <cellStyle name="20% - Énfasis3 10 4 6" xfId="7308" xr:uid="{00000000-0005-0000-0000-00005A110000}"/>
    <cellStyle name="20% - Énfasis3 10 5" xfId="7309" xr:uid="{00000000-0005-0000-0000-00005B110000}"/>
    <cellStyle name="20% - Énfasis3 10 5 2" xfId="7310" xr:uid="{00000000-0005-0000-0000-00005C110000}"/>
    <cellStyle name="20% - Énfasis3 10 5 3" xfId="7311" xr:uid="{00000000-0005-0000-0000-00005D110000}"/>
    <cellStyle name="20% - Énfasis3 10 5 4" xfId="7312" xr:uid="{00000000-0005-0000-0000-00005E110000}"/>
    <cellStyle name="20% - Énfasis3 10 5 5" xfId="7313" xr:uid="{00000000-0005-0000-0000-00005F110000}"/>
    <cellStyle name="20% - Énfasis3 10 5 6" xfId="7314" xr:uid="{00000000-0005-0000-0000-000060110000}"/>
    <cellStyle name="20% - Énfasis3 10 6" xfId="7315" xr:uid="{00000000-0005-0000-0000-000061110000}"/>
    <cellStyle name="20% - Énfasis3 10 6 2" xfId="7316" xr:uid="{00000000-0005-0000-0000-000062110000}"/>
    <cellStyle name="20% - Énfasis3 10 6 3" xfId="7317" xr:uid="{00000000-0005-0000-0000-000063110000}"/>
    <cellStyle name="20% - Énfasis3 10 6 4" xfId="7318" xr:uid="{00000000-0005-0000-0000-000064110000}"/>
    <cellStyle name="20% - Énfasis3 10 6 5" xfId="7319" xr:uid="{00000000-0005-0000-0000-000065110000}"/>
    <cellStyle name="20% - Énfasis3 10 6 6" xfId="7320" xr:uid="{00000000-0005-0000-0000-000066110000}"/>
    <cellStyle name="20% - Énfasis3 10 7" xfId="7321" xr:uid="{00000000-0005-0000-0000-000067110000}"/>
    <cellStyle name="20% - Énfasis3 10 7 2" xfId="7322" xr:uid="{00000000-0005-0000-0000-000068110000}"/>
    <cellStyle name="20% - Énfasis3 10 7 3" xfId="7323" xr:uid="{00000000-0005-0000-0000-000069110000}"/>
    <cellStyle name="20% - Énfasis3 10 7 4" xfId="7324" xr:uid="{00000000-0005-0000-0000-00006A110000}"/>
    <cellStyle name="20% - Énfasis3 10 7 5" xfId="7325" xr:uid="{00000000-0005-0000-0000-00006B110000}"/>
    <cellStyle name="20% - Énfasis3 10 7 6" xfId="7326" xr:uid="{00000000-0005-0000-0000-00006C110000}"/>
    <cellStyle name="20% - Énfasis3 10 8" xfId="7327" xr:uid="{00000000-0005-0000-0000-00006D110000}"/>
    <cellStyle name="20% - Énfasis3 10 8 2" xfId="7328" xr:uid="{00000000-0005-0000-0000-00006E110000}"/>
    <cellStyle name="20% - Énfasis3 10 8 3" xfId="7329" xr:uid="{00000000-0005-0000-0000-00006F110000}"/>
    <cellStyle name="20% - Énfasis3 10 8 4" xfId="7330" xr:uid="{00000000-0005-0000-0000-000070110000}"/>
    <cellStyle name="20% - Énfasis3 10 8 5" xfId="7331" xr:uid="{00000000-0005-0000-0000-000071110000}"/>
    <cellStyle name="20% - Énfasis3 10 8 6" xfId="7332" xr:uid="{00000000-0005-0000-0000-000072110000}"/>
    <cellStyle name="20% - Énfasis3 10 9" xfId="7333" xr:uid="{00000000-0005-0000-0000-000073110000}"/>
    <cellStyle name="20% - Énfasis3 10 9 2" xfId="7334" xr:uid="{00000000-0005-0000-0000-000074110000}"/>
    <cellStyle name="20% - Énfasis3 10 9 3" xfId="7335" xr:uid="{00000000-0005-0000-0000-000075110000}"/>
    <cellStyle name="20% - Énfasis3 10 9 4" xfId="7336" xr:uid="{00000000-0005-0000-0000-000076110000}"/>
    <cellStyle name="20% - Énfasis3 10 9 5" xfId="7337" xr:uid="{00000000-0005-0000-0000-000077110000}"/>
    <cellStyle name="20% - Énfasis3 10 9 6" xfId="7338" xr:uid="{00000000-0005-0000-0000-000078110000}"/>
    <cellStyle name="20% - Énfasis3 11" xfId="345" xr:uid="{00000000-0005-0000-0000-000079110000}"/>
    <cellStyle name="20% - Énfasis3 11 10" xfId="7339" xr:uid="{00000000-0005-0000-0000-00007A110000}"/>
    <cellStyle name="20% - Énfasis3 11 11" xfId="7340" xr:uid="{00000000-0005-0000-0000-00007B110000}"/>
    <cellStyle name="20% - Énfasis3 11 12" xfId="7341" xr:uid="{00000000-0005-0000-0000-00007C110000}"/>
    <cellStyle name="20% - Énfasis3 11 13" xfId="7342" xr:uid="{00000000-0005-0000-0000-00007D110000}"/>
    <cellStyle name="20% - Énfasis3 11 14" xfId="7343" xr:uid="{00000000-0005-0000-0000-00007E110000}"/>
    <cellStyle name="20% - Énfasis3 11 15" xfId="40398" xr:uid="{00000000-0005-0000-0000-00007F110000}"/>
    <cellStyle name="20% - Énfasis3 11 2" xfId="7344" xr:uid="{00000000-0005-0000-0000-000080110000}"/>
    <cellStyle name="20% - Énfasis3 11 2 2" xfId="7345" xr:uid="{00000000-0005-0000-0000-000081110000}"/>
    <cellStyle name="20% - Énfasis3 11 2 3" xfId="7346" xr:uid="{00000000-0005-0000-0000-000082110000}"/>
    <cellStyle name="20% - Énfasis3 11 2 4" xfId="7347" xr:uid="{00000000-0005-0000-0000-000083110000}"/>
    <cellStyle name="20% - Énfasis3 11 2 5" xfId="7348" xr:uid="{00000000-0005-0000-0000-000084110000}"/>
    <cellStyle name="20% - Énfasis3 11 2 6" xfId="7349" xr:uid="{00000000-0005-0000-0000-000085110000}"/>
    <cellStyle name="20% - Énfasis3 11 3" xfId="7350" xr:uid="{00000000-0005-0000-0000-000086110000}"/>
    <cellStyle name="20% - Énfasis3 11 3 2" xfId="7351" xr:uid="{00000000-0005-0000-0000-000087110000}"/>
    <cellStyle name="20% - Énfasis3 11 3 3" xfId="7352" xr:uid="{00000000-0005-0000-0000-000088110000}"/>
    <cellStyle name="20% - Énfasis3 11 3 4" xfId="7353" xr:uid="{00000000-0005-0000-0000-000089110000}"/>
    <cellStyle name="20% - Énfasis3 11 3 5" xfId="7354" xr:uid="{00000000-0005-0000-0000-00008A110000}"/>
    <cellStyle name="20% - Énfasis3 11 3 6" xfId="7355" xr:uid="{00000000-0005-0000-0000-00008B110000}"/>
    <cellStyle name="20% - Énfasis3 11 4" xfId="7356" xr:uid="{00000000-0005-0000-0000-00008C110000}"/>
    <cellStyle name="20% - Énfasis3 11 4 2" xfId="7357" xr:uid="{00000000-0005-0000-0000-00008D110000}"/>
    <cellStyle name="20% - Énfasis3 11 4 3" xfId="7358" xr:uid="{00000000-0005-0000-0000-00008E110000}"/>
    <cellStyle name="20% - Énfasis3 11 4 4" xfId="7359" xr:uid="{00000000-0005-0000-0000-00008F110000}"/>
    <cellStyle name="20% - Énfasis3 11 4 5" xfId="7360" xr:uid="{00000000-0005-0000-0000-000090110000}"/>
    <cellStyle name="20% - Énfasis3 11 4 6" xfId="7361" xr:uid="{00000000-0005-0000-0000-000091110000}"/>
    <cellStyle name="20% - Énfasis3 11 5" xfId="7362" xr:uid="{00000000-0005-0000-0000-000092110000}"/>
    <cellStyle name="20% - Énfasis3 11 5 2" xfId="7363" xr:uid="{00000000-0005-0000-0000-000093110000}"/>
    <cellStyle name="20% - Énfasis3 11 5 3" xfId="7364" xr:uid="{00000000-0005-0000-0000-000094110000}"/>
    <cellStyle name="20% - Énfasis3 11 5 4" xfId="7365" xr:uid="{00000000-0005-0000-0000-000095110000}"/>
    <cellStyle name="20% - Énfasis3 11 5 5" xfId="7366" xr:uid="{00000000-0005-0000-0000-000096110000}"/>
    <cellStyle name="20% - Énfasis3 11 5 6" xfId="7367" xr:uid="{00000000-0005-0000-0000-000097110000}"/>
    <cellStyle name="20% - Énfasis3 11 6" xfId="7368" xr:uid="{00000000-0005-0000-0000-000098110000}"/>
    <cellStyle name="20% - Énfasis3 11 6 2" xfId="7369" xr:uid="{00000000-0005-0000-0000-000099110000}"/>
    <cellStyle name="20% - Énfasis3 11 6 3" xfId="7370" xr:uid="{00000000-0005-0000-0000-00009A110000}"/>
    <cellStyle name="20% - Énfasis3 11 6 4" xfId="7371" xr:uid="{00000000-0005-0000-0000-00009B110000}"/>
    <cellStyle name="20% - Énfasis3 11 6 5" xfId="7372" xr:uid="{00000000-0005-0000-0000-00009C110000}"/>
    <cellStyle name="20% - Énfasis3 11 6 6" xfId="7373" xr:uid="{00000000-0005-0000-0000-00009D110000}"/>
    <cellStyle name="20% - Énfasis3 11 7" xfId="7374" xr:uid="{00000000-0005-0000-0000-00009E110000}"/>
    <cellStyle name="20% - Énfasis3 11 7 2" xfId="7375" xr:uid="{00000000-0005-0000-0000-00009F110000}"/>
    <cellStyle name="20% - Énfasis3 11 7 3" xfId="7376" xr:uid="{00000000-0005-0000-0000-0000A0110000}"/>
    <cellStyle name="20% - Énfasis3 11 7 4" xfId="7377" xr:uid="{00000000-0005-0000-0000-0000A1110000}"/>
    <cellStyle name="20% - Énfasis3 11 7 5" xfId="7378" xr:uid="{00000000-0005-0000-0000-0000A2110000}"/>
    <cellStyle name="20% - Énfasis3 11 7 6" xfId="7379" xr:uid="{00000000-0005-0000-0000-0000A3110000}"/>
    <cellStyle name="20% - Énfasis3 11 8" xfId="7380" xr:uid="{00000000-0005-0000-0000-0000A4110000}"/>
    <cellStyle name="20% - Énfasis3 11 8 2" xfId="7381" xr:uid="{00000000-0005-0000-0000-0000A5110000}"/>
    <cellStyle name="20% - Énfasis3 11 8 3" xfId="7382" xr:uid="{00000000-0005-0000-0000-0000A6110000}"/>
    <cellStyle name="20% - Énfasis3 11 8 4" xfId="7383" xr:uid="{00000000-0005-0000-0000-0000A7110000}"/>
    <cellStyle name="20% - Énfasis3 11 8 5" xfId="7384" xr:uid="{00000000-0005-0000-0000-0000A8110000}"/>
    <cellStyle name="20% - Énfasis3 11 8 6" xfId="7385" xr:uid="{00000000-0005-0000-0000-0000A9110000}"/>
    <cellStyle name="20% - Énfasis3 11 9" xfId="7386" xr:uid="{00000000-0005-0000-0000-0000AA110000}"/>
    <cellStyle name="20% - Énfasis3 11 9 2" xfId="7387" xr:uid="{00000000-0005-0000-0000-0000AB110000}"/>
    <cellStyle name="20% - Énfasis3 11 9 3" xfId="7388" xr:uid="{00000000-0005-0000-0000-0000AC110000}"/>
    <cellStyle name="20% - Énfasis3 11 9 4" xfId="7389" xr:uid="{00000000-0005-0000-0000-0000AD110000}"/>
    <cellStyle name="20% - Énfasis3 11 9 5" xfId="7390" xr:uid="{00000000-0005-0000-0000-0000AE110000}"/>
    <cellStyle name="20% - Énfasis3 11 9 6" xfId="7391" xr:uid="{00000000-0005-0000-0000-0000AF110000}"/>
    <cellStyle name="20% - Énfasis3 12" xfId="346" xr:uid="{00000000-0005-0000-0000-0000B0110000}"/>
    <cellStyle name="20% - Énfasis3 12 10" xfId="7392" xr:uid="{00000000-0005-0000-0000-0000B1110000}"/>
    <cellStyle name="20% - Énfasis3 12 11" xfId="7393" xr:uid="{00000000-0005-0000-0000-0000B2110000}"/>
    <cellStyle name="20% - Énfasis3 12 12" xfId="7394" xr:uid="{00000000-0005-0000-0000-0000B3110000}"/>
    <cellStyle name="20% - Énfasis3 12 13" xfId="7395" xr:uid="{00000000-0005-0000-0000-0000B4110000}"/>
    <cellStyle name="20% - Énfasis3 12 14" xfId="7396" xr:uid="{00000000-0005-0000-0000-0000B5110000}"/>
    <cellStyle name="20% - Énfasis3 12 15" xfId="40399" xr:uid="{00000000-0005-0000-0000-0000B6110000}"/>
    <cellStyle name="20% - Énfasis3 12 2" xfId="7397" xr:uid="{00000000-0005-0000-0000-0000B7110000}"/>
    <cellStyle name="20% - Énfasis3 12 2 2" xfId="7398" xr:uid="{00000000-0005-0000-0000-0000B8110000}"/>
    <cellStyle name="20% - Énfasis3 12 2 3" xfId="7399" xr:uid="{00000000-0005-0000-0000-0000B9110000}"/>
    <cellStyle name="20% - Énfasis3 12 2 4" xfId="7400" xr:uid="{00000000-0005-0000-0000-0000BA110000}"/>
    <cellStyle name="20% - Énfasis3 12 2 5" xfId="7401" xr:uid="{00000000-0005-0000-0000-0000BB110000}"/>
    <cellStyle name="20% - Énfasis3 12 2 6" xfId="7402" xr:uid="{00000000-0005-0000-0000-0000BC110000}"/>
    <cellStyle name="20% - Énfasis3 12 3" xfId="7403" xr:uid="{00000000-0005-0000-0000-0000BD110000}"/>
    <cellStyle name="20% - Énfasis3 12 3 2" xfId="7404" xr:uid="{00000000-0005-0000-0000-0000BE110000}"/>
    <cellStyle name="20% - Énfasis3 12 3 3" xfId="7405" xr:uid="{00000000-0005-0000-0000-0000BF110000}"/>
    <cellStyle name="20% - Énfasis3 12 3 4" xfId="7406" xr:uid="{00000000-0005-0000-0000-0000C0110000}"/>
    <cellStyle name="20% - Énfasis3 12 3 5" xfId="7407" xr:uid="{00000000-0005-0000-0000-0000C1110000}"/>
    <cellStyle name="20% - Énfasis3 12 3 6" xfId="7408" xr:uid="{00000000-0005-0000-0000-0000C2110000}"/>
    <cellStyle name="20% - Énfasis3 12 4" xfId="7409" xr:uid="{00000000-0005-0000-0000-0000C3110000}"/>
    <cellStyle name="20% - Énfasis3 12 4 2" xfId="7410" xr:uid="{00000000-0005-0000-0000-0000C4110000}"/>
    <cellStyle name="20% - Énfasis3 12 4 3" xfId="7411" xr:uid="{00000000-0005-0000-0000-0000C5110000}"/>
    <cellStyle name="20% - Énfasis3 12 4 4" xfId="7412" xr:uid="{00000000-0005-0000-0000-0000C6110000}"/>
    <cellStyle name="20% - Énfasis3 12 4 5" xfId="7413" xr:uid="{00000000-0005-0000-0000-0000C7110000}"/>
    <cellStyle name="20% - Énfasis3 12 4 6" xfId="7414" xr:uid="{00000000-0005-0000-0000-0000C8110000}"/>
    <cellStyle name="20% - Énfasis3 12 5" xfId="7415" xr:uid="{00000000-0005-0000-0000-0000C9110000}"/>
    <cellStyle name="20% - Énfasis3 12 5 2" xfId="7416" xr:uid="{00000000-0005-0000-0000-0000CA110000}"/>
    <cellStyle name="20% - Énfasis3 12 5 3" xfId="7417" xr:uid="{00000000-0005-0000-0000-0000CB110000}"/>
    <cellStyle name="20% - Énfasis3 12 5 4" xfId="7418" xr:uid="{00000000-0005-0000-0000-0000CC110000}"/>
    <cellStyle name="20% - Énfasis3 12 5 5" xfId="7419" xr:uid="{00000000-0005-0000-0000-0000CD110000}"/>
    <cellStyle name="20% - Énfasis3 12 5 6" xfId="7420" xr:uid="{00000000-0005-0000-0000-0000CE110000}"/>
    <cellStyle name="20% - Énfasis3 12 6" xfId="7421" xr:uid="{00000000-0005-0000-0000-0000CF110000}"/>
    <cellStyle name="20% - Énfasis3 12 6 2" xfId="7422" xr:uid="{00000000-0005-0000-0000-0000D0110000}"/>
    <cellStyle name="20% - Énfasis3 12 6 3" xfId="7423" xr:uid="{00000000-0005-0000-0000-0000D1110000}"/>
    <cellStyle name="20% - Énfasis3 12 6 4" xfId="7424" xr:uid="{00000000-0005-0000-0000-0000D2110000}"/>
    <cellStyle name="20% - Énfasis3 12 6 5" xfId="7425" xr:uid="{00000000-0005-0000-0000-0000D3110000}"/>
    <cellStyle name="20% - Énfasis3 12 6 6" xfId="7426" xr:uid="{00000000-0005-0000-0000-0000D4110000}"/>
    <cellStyle name="20% - Énfasis3 12 7" xfId="7427" xr:uid="{00000000-0005-0000-0000-0000D5110000}"/>
    <cellStyle name="20% - Énfasis3 12 7 2" xfId="7428" xr:uid="{00000000-0005-0000-0000-0000D6110000}"/>
    <cellStyle name="20% - Énfasis3 12 7 3" xfId="7429" xr:uid="{00000000-0005-0000-0000-0000D7110000}"/>
    <cellStyle name="20% - Énfasis3 12 7 4" xfId="7430" xr:uid="{00000000-0005-0000-0000-0000D8110000}"/>
    <cellStyle name="20% - Énfasis3 12 7 5" xfId="7431" xr:uid="{00000000-0005-0000-0000-0000D9110000}"/>
    <cellStyle name="20% - Énfasis3 12 7 6" xfId="7432" xr:uid="{00000000-0005-0000-0000-0000DA110000}"/>
    <cellStyle name="20% - Énfasis3 12 8" xfId="7433" xr:uid="{00000000-0005-0000-0000-0000DB110000}"/>
    <cellStyle name="20% - Énfasis3 12 8 2" xfId="7434" xr:uid="{00000000-0005-0000-0000-0000DC110000}"/>
    <cellStyle name="20% - Énfasis3 12 8 3" xfId="7435" xr:uid="{00000000-0005-0000-0000-0000DD110000}"/>
    <cellStyle name="20% - Énfasis3 12 8 4" xfId="7436" xr:uid="{00000000-0005-0000-0000-0000DE110000}"/>
    <cellStyle name="20% - Énfasis3 12 8 5" xfId="7437" xr:uid="{00000000-0005-0000-0000-0000DF110000}"/>
    <cellStyle name="20% - Énfasis3 12 8 6" xfId="7438" xr:uid="{00000000-0005-0000-0000-0000E0110000}"/>
    <cellStyle name="20% - Énfasis3 12 9" xfId="7439" xr:uid="{00000000-0005-0000-0000-0000E1110000}"/>
    <cellStyle name="20% - Énfasis3 12 9 2" xfId="7440" xr:uid="{00000000-0005-0000-0000-0000E2110000}"/>
    <cellStyle name="20% - Énfasis3 12 9 3" xfId="7441" xr:uid="{00000000-0005-0000-0000-0000E3110000}"/>
    <cellStyle name="20% - Énfasis3 12 9 4" xfId="7442" xr:uid="{00000000-0005-0000-0000-0000E4110000}"/>
    <cellStyle name="20% - Énfasis3 12 9 5" xfId="7443" xr:uid="{00000000-0005-0000-0000-0000E5110000}"/>
    <cellStyle name="20% - Énfasis3 12 9 6" xfId="7444" xr:uid="{00000000-0005-0000-0000-0000E6110000}"/>
    <cellStyle name="20% - Énfasis3 13" xfId="347" xr:uid="{00000000-0005-0000-0000-0000E7110000}"/>
    <cellStyle name="20% - Énfasis3 13 10" xfId="7445" xr:uid="{00000000-0005-0000-0000-0000E8110000}"/>
    <cellStyle name="20% - Énfasis3 13 11" xfId="7446" xr:uid="{00000000-0005-0000-0000-0000E9110000}"/>
    <cellStyle name="20% - Énfasis3 13 12" xfId="7447" xr:uid="{00000000-0005-0000-0000-0000EA110000}"/>
    <cellStyle name="20% - Énfasis3 13 13" xfId="7448" xr:uid="{00000000-0005-0000-0000-0000EB110000}"/>
    <cellStyle name="20% - Énfasis3 13 14" xfId="7449" xr:uid="{00000000-0005-0000-0000-0000EC110000}"/>
    <cellStyle name="20% - Énfasis3 13 15" xfId="40400" xr:uid="{00000000-0005-0000-0000-0000ED110000}"/>
    <cellStyle name="20% - Énfasis3 13 2" xfId="7450" xr:uid="{00000000-0005-0000-0000-0000EE110000}"/>
    <cellStyle name="20% - Énfasis3 13 2 2" xfId="7451" xr:uid="{00000000-0005-0000-0000-0000EF110000}"/>
    <cellStyle name="20% - Énfasis3 13 2 3" xfId="7452" xr:uid="{00000000-0005-0000-0000-0000F0110000}"/>
    <cellStyle name="20% - Énfasis3 13 2 4" xfId="7453" xr:uid="{00000000-0005-0000-0000-0000F1110000}"/>
    <cellStyle name="20% - Énfasis3 13 2 5" xfId="7454" xr:uid="{00000000-0005-0000-0000-0000F2110000}"/>
    <cellStyle name="20% - Énfasis3 13 2 6" xfId="7455" xr:uid="{00000000-0005-0000-0000-0000F3110000}"/>
    <cellStyle name="20% - Énfasis3 13 3" xfId="7456" xr:uid="{00000000-0005-0000-0000-0000F4110000}"/>
    <cellStyle name="20% - Énfasis3 13 3 2" xfId="7457" xr:uid="{00000000-0005-0000-0000-0000F5110000}"/>
    <cellStyle name="20% - Énfasis3 13 3 3" xfId="7458" xr:uid="{00000000-0005-0000-0000-0000F6110000}"/>
    <cellStyle name="20% - Énfasis3 13 3 4" xfId="7459" xr:uid="{00000000-0005-0000-0000-0000F7110000}"/>
    <cellStyle name="20% - Énfasis3 13 3 5" xfId="7460" xr:uid="{00000000-0005-0000-0000-0000F8110000}"/>
    <cellStyle name="20% - Énfasis3 13 3 6" xfId="7461" xr:uid="{00000000-0005-0000-0000-0000F9110000}"/>
    <cellStyle name="20% - Énfasis3 13 4" xfId="7462" xr:uid="{00000000-0005-0000-0000-0000FA110000}"/>
    <cellStyle name="20% - Énfasis3 13 4 2" xfId="7463" xr:uid="{00000000-0005-0000-0000-0000FB110000}"/>
    <cellStyle name="20% - Énfasis3 13 4 3" xfId="7464" xr:uid="{00000000-0005-0000-0000-0000FC110000}"/>
    <cellStyle name="20% - Énfasis3 13 4 4" xfId="7465" xr:uid="{00000000-0005-0000-0000-0000FD110000}"/>
    <cellStyle name="20% - Énfasis3 13 4 5" xfId="7466" xr:uid="{00000000-0005-0000-0000-0000FE110000}"/>
    <cellStyle name="20% - Énfasis3 13 4 6" xfId="7467" xr:uid="{00000000-0005-0000-0000-0000FF110000}"/>
    <cellStyle name="20% - Énfasis3 13 5" xfId="7468" xr:uid="{00000000-0005-0000-0000-000000120000}"/>
    <cellStyle name="20% - Énfasis3 13 5 2" xfId="7469" xr:uid="{00000000-0005-0000-0000-000001120000}"/>
    <cellStyle name="20% - Énfasis3 13 5 3" xfId="7470" xr:uid="{00000000-0005-0000-0000-000002120000}"/>
    <cellStyle name="20% - Énfasis3 13 5 4" xfId="7471" xr:uid="{00000000-0005-0000-0000-000003120000}"/>
    <cellStyle name="20% - Énfasis3 13 5 5" xfId="7472" xr:uid="{00000000-0005-0000-0000-000004120000}"/>
    <cellStyle name="20% - Énfasis3 13 5 6" xfId="7473" xr:uid="{00000000-0005-0000-0000-000005120000}"/>
    <cellStyle name="20% - Énfasis3 13 6" xfId="7474" xr:uid="{00000000-0005-0000-0000-000006120000}"/>
    <cellStyle name="20% - Énfasis3 13 6 2" xfId="7475" xr:uid="{00000000-0005-0000-0000-000007120000}"/>
    <cellStyle name="20% - Énfasis3 13 6 3" xfId="7476" xr:uid="{00000000-0005-0000-0000-000008120000}"/>
    <cellStyle name="20% - Énfasis3 13 6 4" xfId="7477" xr:uid="{00000000-0005-0000-0000-000009120000}"/>
    <cellStyle name="20% - Énfasis3 13 6 5" xfId="7478" xr:uid="{00000000-0005-0000-0000-00000A120000}"/>
    <cellStyle name="20% - Énfasis3 13 6 6" xfId="7479" xr:uid="{00000000-0005-0000-0000-00000B120000}"/>
    <cellStyle name="20% - Énfasis3 13 7" xfId="7480" xr:uid="{00000000-0005-0000-0000-00000C120000}"/>
    <cellStyle name="20% - Énfasis3 13 7 2" xfId="7481" xr:uid="{00000000-0005-0000-0000-00000D120000}"/>
    <cellStyle name="20% - Énfasis3 13 7 3" xfId="7482" xr:uid="{00000000-0005-0000-0000-00000E120000}"/>
    <cellStyle name="20% - Énfasis3 13 7 4" xfId="7483" xr:uid="{00000000-0005-0000-0000-00000F120000}"/>
    <cellStyle name="20% - Énfasis3 13 7 5" xfId="7484" xr:uid="{00000000-0005-0000-0000-000010120000}"/>
    <cellStyle name="20% - Énfasis3 13 7 6" xfId="7485" xr:uid="{00000000-0005-0000-0000-000011120000}"/>
    <cellStyle name="20% - Énfasis3 13 8" xfId="7486" xr:uid="{00000000-0005-0000-0000-000012120000}"/>
    <cellStyle name="20% - Énfasis3 13 8 2" xfId="7487" xr:uid="{00000000-0005-0000-0000-000013120000}"/>
    <cellStyle name="20% - Énfasis3 13 8 3" xfId="7488" xr:uid="{00000000-0005-0000-0000-000014120000}"/>
    <cellStyle name="20% - Énfasis3 13 8 4" xfId="7489" xr:uid="{00000000-0005-0000-0000-000015120000}"/>
    <cellStyle name="20% - Énfasis3 13 8 5" xfId="7490" xr:uid="{00000000-0005-0000-0000-000016120000}"/>
    <cellStyle name="20% - Énfasis3 13 8 6" xfId="7491" xr:uid="{00000000-0005-0000-0000-000017120000}"/>
    <cellStyle name="20% - Énfasis3 13 9" xfId="7492" xr:uid="{00000000-0005-0000-0000-000018120000}"/>
    <cellStyle name="20% - Énfasis3 13 9 2" xfId="7493" xr:uid="{00000000-0005-0000-0000-000019120000}"/>
    <cellStyle name="20% - Énfasis3 13 9 3" xfId="7494" xr:uid="{00000000-0005-0000-0000-00001A120000}"/>
    <cellStyle name="20% - Énfasis3 13 9 4" xfId="7495" xr:uid="{00000000-0005-0000-0000-00001B120000}"/>
    <cellStyle name="20% - Énfasis3 13 9 5" xfId="7496" xr:uid="{00000000-0005-0000-0000-00001C120000}"/>
    <cellStyle name="20% - Énfasis3 13 9 6" xfId="7497" xr:uid="{00000000-0005-0000-0000-00001D120000}"/>
    <cellStyle name="20% - Énfasis3 14" xfId="348" xr:uid="{00000000-0005-0000-0000-00001E120000}"/>
    <cellStyle name="20% - Énfasis3 14 10" xfId="7498" xr:uid="{00000000-0005-0000-0000-00001F120000}"/>
    <cellStyle name="20% - Énfasis3 14 11" xfId="7499" xr:uid="{00000000-0005-0000-0000-000020120000}"/>
    <cellStyle name="20% - Énfasis3 14 12" xfId="7500" xr:uid="{00000000-0005-0000-0000-000021120000}"/>
    <cellStyle name="20% - Énfasis3 14 13" xfId="7501" xr:uid="{00000000-0005-0000-0000-000022120000}"/>
    <cellStyle name="20% - Énfasis3 14 14" xfId="7502" xr:uid="{00000000-0005-0000-0000-000023120000}"/>
    <cellStyle name="20% - Énfasis3 14 2" xfId="7503" xr:uid="{00000000-0005-0000-0000-000024120000}"/>
    <cellStyle name="20% - Énfasis3 14 2 2" xfId="7504" xr:uid="{00000000-0005-0000-0000-000025120000}"/>
    <cellStyle name="20% - Énfasis3 14 2 3" xfId="7505" xr:uid="{00000000-0005-0000-0000-000026120000}"/>
    <cellStyle name="20% - Énfasis3 14 2 4" xfId="7506" xr:uid="{00000000-0005-0000-0000-000027120000}"/>
    <cellStyle name="20% - Énfasis3 14 2 5" xfId="7507" xr:uid="{00000000-0005-0000-0000-000028120000}"/>
    <cellStyle name="20% - Énfasis3 14 2 6" xfId="7508" xr:uid="{00000000-0005-0000-0000-000029120000}"/>
    <cellStyle name="20% - Énfasis3 14 3" xfId="7509" xr:uid="{00000000-0005-0000-0000-00002A120000}"/>
    <cellStyle name="20% - Énfasis3 14 3 2" xfId="7510" xr:uid="{00000000-0005-0000-0000-00002B120000}"/>
    <cellStyle name="20% - Énfasis3 14 3 3" xfId="7511" xr:uid="{00000000-0005-0000-0000-00002C120000}"/>
    <cellStyle name="20% - Énfasis3 14 3 4" xfId="7512" xr:uid="{00000000-0005-0000-0000-00002D120000}"/>
    <cellStyle name="20% - Énfasis3 14 3 5" xfId="7513" xr:uid="{00000000-0005-0000-0000-00002E120000}"/>
    <cellStyle name="20% - Énfasis3 14 3 6" xfId="7514" xr:uid="{00000000-0005-0000-0000-00002F120000}"/>
    <cellStyle name="20% - Énfasis3 14 4" xfId="7515" xr:uid="{00000000-0005-0000-0000-000030120000}"/>
    <cellStyle name="20% - Énfasis3 14 4 2" xfId="7516" xr:uid="{00000000-0005-0000-0000-000031120000}"/>
    <cellStyle name="20% - Énfasis3 14 4 3" xfId="7517" xr:uid="{00000000-0005-0000-0000-000032120000}"/>
    <cellStyle name="20% - Énfasis3 14 4 4" xfId="7518" xr:uid="{00000000-0005-0000-0000-000033120000}"/>
    <cellStyle name="20% - Énfasis3 14 4 5" xfId="7519" xr:uid="{00000000-0005-0000-0000-000034120000}"/>
    <cellStyle name="20% - Énfasis3 14 4 6" xfId="7520" xr:uid="{00000000-0005-0000-0000-000035120000}"/>
    <cellStyle name="20% - Énfasis3 14 5" xfId="7521" xr:uid="{00000000-0005-0000-0000-000036120000}"/>
    <cellStyle name="20% - Énfasis3 14 5 2" xfId="7522" xr:uid="{00000000-0005-0000-0000-000037120000}"/>
    <cellStyle name="20% - Énfasis3 14 5 3" xfId="7523" xr:uid="{00000000-0005-0000-0000-000038120000}"/>
    <cellStyle name="20% - Énfasis3 14 5 4" xfId="7524" xr:uid="{00000000-0005-0000-0000-000039120000}"/>
    <cellStyle name="20% - Énfasis3 14 5 5" xfId="7525" xr:uid="{00000000-0005-0000-0000-00003A120000}"/>
    <cellStyle name="20% - Énfasis3 14 5 6" xfId="7526" xr:uid="{00000000-0005-0000-0000-00003B120000}"/>
    <cellStyle name="20% - Énfasis3 14 6" xfId="7527" xr:uid="{00000000-0005-0000-0000-00003C120000}"/>
    <cellStyle name="20% - Énfasis3 14 6 2" xfId="7528" xr:uid="{00000000-0005-0000-0000-00003D120000}"/>
    <cellStyle name="20% - Énfasis3 14 6 3" xfId="7529" xr:uid="{00000000-0005-0000-0000-00003E120000}"/>
    <cellStyle name="20% - Énfasis3 14 6 4" xfId="7530" xr:uid="{00000000-0005-0000-0000-00003F120000}"/>
    <cellStyle name="20% - Énfasis3 14 6 5" xfId="7531" xr:uid="{00000000-0005-0000-0000-000040120000}"/>
    <cellStyle name="20% - Énfasis3 14 6 6" xfId="7532" xr:uid="{00000000-0005-0000-0000-000041120000}"/>
    <cellStyle name="20% - Énfasis3 14 7" xfId="7533" xr:uid="{00000000-0005-0000-0000-000042120000}"/>
    <cellStyle name="20% - Énfasis3 14 7 2" xfId="7534" xr:uid="{00000000-0005-0000-0000-000043120000}"/>
    <cellStyle name="20% - Énfasis3 14 7 3" xfId="7535" xr:uid="{00000000-0005-0000-0000-000044120000}"/>
    <cellStyle name="20% - Énfasis3 14 7 4" xfId="7536" xr:uid="{00000000-0005-0000-0000-000045120000}"/>
    <cellStyle name="20% - Énfasis3 14 7 5" xfId="7537" xr:uid="{00000000-0005-0000-0000-000046120000}"/>
    <cellStyle name="20% - Énfasis3 14 7 6" xfId="7538" xr:uid="{00000000-0005-0000-0000-000047120000}"/>
    <cellStyle name="20% - Énfasis3 14 8" xfId="7539" xr:uid="{00000000-0005-0000-0000-000048120000}"/>
    <cellStyle name="20% - Énfasis3 14 8 2" xfId="7540" xr:uid="{00000000-0005-0000-0000-000049120000}"/>
    <cellStyle name="20% - Énfasis3 14 8 3" xfId="7541" xr:uid="{00000000-0005-0000-0000-00004A120000}"/>
    <cellStyle name="20% - Énfasis3 14 8 4" xfId="7542" xr:uid="{00000000-0005-0000-0000-00004B120000}"/>
    <cellStyle name="20% - Énfasis3 14 8 5" xfId="7543" xr:uid="{00000000-0005-0000-0000-00004C120000}"/>
    <cellStyle name="20% - Énfasis3 14 8 6" xfId="7544" xr:uid="{00000000-0005-0000-0000-00004D120000}"/>
    <cellStyle name="20% - Énfasis3 14 9" xfId="7545" xr:uid="{00000000-0005-0000-0000-00004E120000}"/>
    <cellStyle name="20% - Énfasis3 14 9 2" xfId="7546" xr:uid="{00000000-0005-0000-0000-00004F120000}"/>
    <cellStyle name="20% - Énfasis3 14 9 3" xfId="7547" xr:uid="{00000000-0005-0000-0000-000050120000}"/>
    <cellStyle name="20% - Énfasis3 14 9 4" xfId="7548" xr:uid="{00000000-0005-0000-0000-000051120000}"/>
    <cellStyle name="20% - Énfasis3 14 9 5" xfId="7549" xr:uid="{00000000-0005-0000-0000-000052120000}"/>
    <cellStyle name="20% - Énfasis3 14 9 6" xfId="7550" xr:uid="{00000000-0005-0000-0000-000053120000}"/>
    <cellStyle name="20% - Énfasis3 15" xfId="349" xr:uid="{00000000-0005-0000-0000-000054120000}"/>
    <cellStyle name="20% - Énfasis3 15 10" xfId="7551" xr:uid="{00000000-0005-0000-0000-000055120000}"/>
    <cellStyle name="20% - Énfasis3 15 11" xfId="7552" xr:uid="{00000000-0005-0000-0000-000056120000}"/>
    <cellStyle name="20% - Énfasis3 15 12" xfId="7553" xr:uid="{00000000-0005-0000-0000-000057120000}"/>
    <cellStyle name="20% - Énfasis3 15 13" xfId="7554" xr:uid="{00000000-0005-0000-0000-000058120000}"/>
    <cellStyle name="20% - Énfasis3 15 14" xfId="7555" xr:uid="{00000000-0005-0000-0000-000059120000}"/>
    <cellStyle name="20% - Énfasis3 15 2" xfId="7556" xr:uid="{00000000-0005-0000-0000-00005A120000}"/>
    <cellStyle name="20% - Énfasis3 15 2 2" xfId="7557" xr:uid="{00000000-0005-0000-0000-00005B120000}"/>
    <cellStyle name="20% - Énfasis3 15 2 3" xfId="7558" xr:uid="{00000000-0005-0000-0000-00005C120000}"/>
    <cellStyle name="20% - Énfasis3 15 2 4" xfId="7559" xr:uid="{00000000-0005-0000-0000-00005D120000}"/>
    <cellStyle name="20% - Énfasis3 15 2 5" xfId="7560" xr:uid="{00000000-0005-0000-0000-00005E120000}"/>
    <cellStyle name="20% - Énfasis3 15 2 6" xfId="7561" xr:uid="{00000000-0005-0000-0000-00005F120000}"/>
    <cellStyle name="20% - Énfasis3 15 3" xfId="7562" xr:uid="{00000000-0005-0000-0000-000060120000}"/>
    <cellStyle name="20% - Énfasis3 15 3 2" xfId="7563" xr:uid="{00000000-0005-0000-0000-000061120000}"/>
    <cellStyle name="20% - Énfasis3 15 3 3" xfId="7564" xr:uid="{00000000-0005-0000-0000-000062120000}"/>
    <cellStyle name="20% - Énfasis3 15 3 4" xfId="7565" xr:uid="{00000000-0005-0000-0000-000063120000}"/>
    <cellStyle name="20% - Énfasis3 15 3 5" xfId="7566" xr:uid="{00000000-0005-0000-0000-000064120000}"/>
    <cellStyle name="20% - Énfasis3 15 3 6" xfId="7567" xr:uid="{00000000-0005-0000-0000-000065120000}"/>
    <cellStyle name="20% - Énfasis3 15 4" xfId="7568" xr:uid="{00000000-0005-0000-0000-000066120000}"/>
    <cellStyle name="20% - Énfasis3 15 4 2" xfId="7569" xr:uid="{00000000-0005-0000-0000-000067120000}"/>
    <cellStyle name="20% - Énfasis3 15 4 3" xfId="7570" xr:uid="{00000000-0005-0000-0000-000068120000}"/>
    <cellStyle name="20% - Énfasis3 15 4 4" xfId="7571" xr:uid="{00000000-0005-0000-0000-000069120000}"/>
    <cellStyle name="20% - Énfasis3 15 4 5" xfId="7572" xr:uid="{00000000-0005-0000-0000-00006A120000}"/>
    <cellStyle name="20% - Énfasis3 15 4 6" xfId="7573" xr:uid="{00000000-0005-0000-0000-00006B120000}"/>
    <cellStyle name="20% - Énfasis3 15 5" xfId="7574" xr:uid="{00000000-0005-0000-0000-00006C120000}"/>
    <cellStyle name="20% - Énfasis3 15 5 2" xfId="7575" xr:uid="{00000000-0005-0000-0000-00006D120000}"/>
    <cellStyle name="20% - Énfasis3 15 5 3" xfId="7576" xr:uid="{00000000-0005-0000-0000-00006E120000}"/>
    <cellStyle name="20% - Énfasis3 15 5 4" xfId="7577" xr:uid="{00000000-0005-0000-0000-00006F120000}"/>
    <cellStyle name="20% - Énfasis3 15 5 5" xfId="7578" xr:uid="{00000000-0005-0000-0000-000070120000}"/>
    <cellStyle name="20% - Énfasis3 15 5 6" xfId="7579" xr:uid="{00000000-0005-0000-0000-000071120000}"/>
    <cellStyle name="20% - Énfasis3 15 6" xfId="7580" xr:uid="{00000000-0005-0000-0000-000072120000}"/>
    <cellStyle name="20% - Énfasis3 15 6 2" xfId="7581" xr:uid="{00000000-0005-0000-0000-000073120000}"/>
    <cellStyle name="20% - Énfasis3 15 6 3" xfId="7582" xr:uid="{00000000-0005-0000-0000-000074120000}"/>
    <cellStyle name="20% - Énfasis3 15 6 4" xfId="7583" xr:uid="{00000000-0005-0000-0000-000075120000}"/>
    <cellStyle name="20% - Énfasis3 15 6 5" xfId="7584" xr:uid="{00000000-0005-0000-0000-000076120000}"/>
    <cellStyle name="20% - Énfasis3 15 6 6" xfId="7585" xr:uid="{00000000-0005-0000-0000-000077120000}"/>
    <cellStyle name="20% - Énfasis3 15 7" xfId="7586" xr:uid="{00000000-0005-0000-0000-000078120000}"/>
    <cellStyle name="20% - Énfasis3 15 7 2" xfId="7587" xr:uid="{00000000-0005-0000-0000-000079120000}"/>
    <cellStyle name="20% - Énfasis3 15 7 3" xfId="7588" xr:uid="{00000000-0005-0000-0000-00007A120000}"/>
    <cellStyle name="20% - Énfasis3 15 7 4" xfId="7589" xr:uid="{00000000-0005-0000-0000-00007B120000}"/>
    <cellStyle name="20% - Énfasis3 15 7 5" xfId="7590" xr:uid="{00000000-0005-0000-0000-00007C120000}"/>
    <cellStyle name="20% - Énfasis3 15 7 6" xfId="7591" xr:uid="{00000000-0005-0000-0000-00007D120000}"/>
    <cellStyle name="20% - Énfasis3 15 8" xfId="7592" xr:uid="{00000000-0005-0000-0000-00007E120000}"/>
    <cellStyle name="20% - Énfasis3 15 8 2" xfId="7593" xr:uid="{00000000-0005-0000-0000-00007F120000}"/>
    <cellStyle name="20% - Énfasis3 15 8 3" xfId="7594" xr:uid="{00000000-0005-0000-0000-000080120000}"/>
    <cellStyle name="20% - Énfasis3 15 8 4" xfId="7595" xr:uid="{00000000-0005-0000-0000-000081120000}"/>
    <cellStyle name="20% - Énfasis3 15 8 5" xfId="7596" xr:uid="{00000000-0005-0000-0000-000082120000}"/>
    <cellStyle name="20% - Énfasis3 15 8 6" xfId="7597" xr:uid="{00000000-0005-0000-0000-000083120000}"/>
    <cellStyle name="20% - Énfasis3 15 9" xfId="7598" xr:uid="{00000000-0005-0000-0000-000084120000}"/>
    <cellStyle name="20% - Énfasis3 15 9 2" xfId="7599" xr:uid="{00000000-0005-0000-0000-000085120000}"/>
    <cellStyle name="20% - Énfasis3 15 9 3" xfId="7600" xr:uid="{00000000-0005-0000-0000-000086120000}"/>
    <cellStyle name="20% - Énfasis3 15 9 4" xfId="7601" xr:uid="{00000000-0005-0000-0000-000087120000}"/>
    <cellStyle name="20% - Énfasis3 15 9 5" xfId="7602" xr:uid="{00000000-0005-0000-0000-000088120000}"/>
    <cellStyle name="20% - Énfasis3 15 9 6" xfId="7603" xr:uid="{00000000-0005-0000-0000-000089120000}"/>
    <cellStyle name="20% - Énfasis3 16" xfId="350" xr:uid="{00000000-0005-0000-0000-00008A120000}"/>
    <cellStyle name="20% - Énfasis3 16 10" xfId="7604" xr:uid="{00000000-0005-0000-0000-00008B120000}"/>
    <cellStyle name="20% - Énfasis3 16 11" xfId="7605" xr:uid="{00000000-0005-0000-0000-00008C120000}"/>
    <cellStyle name="20% - Énfasis3 16 12" xfId="7606" xr:uid="{00000000-0005-0000-0000-00008D120000}"/>
    <cellStyle name="20% - Énfasis3 16 13" xfId="7607" xr:uid="{00000000-0005-0000-0000-00008E120000}"/>
    <cellStyle name="20% - Énfasis3 16 14" xfId="7608" xr:uid="{00000000-0005-0000-0000-00008F120000}"/>
    <cellStyle name="20% - Énfasis3 16 2" xfId="7609" xr:uid="{00000000-0005-0000-0000-000090120000}"/>
    <cellStyle name="20% - Énfasis3 16 2 2" xfId="7610" xr:uid="{00000000-0005-0000-0000-000091120000}"/>
    <cellStyle name="20% - Énfasis3 16 2 3" xfId="7611" xr:uid="{00000000-0005-0000-0000-000092120000}"/>
    <cellStyle name="20% - Énfasis3 16 2 4" xfId="7612" xr:uid="{00000000-0005-0000-0000-000093120000}"/>
    <cellStyle name="20% - Énfasis3 16 2 5" xfId="7613" xr:uid="{00000000-0005-0000-0000-000094120000}"/>
    <cellStyle name="20% - Énfasis3 16 2 6" xfId="7614" xr:uid="{00000000-0005-0000-0000-000095120000}"/>
    <cellStyle name="20% - Énfasis3 16 3" xfId="7615" xr:uid="{00000000-0005-0000-0000-000096120000}"/>
    <cellStyle name="20% - Énfasis3 16 3 2" xfId="7616" xr:uid="{00000000-0005-0000-0000-000097120000}"/>
    <cellStyle name="20% - Énfasis3 16 3 3" xfId="7617" xr:uid="{00000000-0005-0000-0000-000098120000}"/>
    <cellStyle name="20% - Énfasis3 16 3 4" xfId="7618" xr:uid="{00000000-0005-0000-0000-000099120000}"/>
    <cellStyle name="20% - Énfasis3 16 3 5" xfId="7619" xr:uid="{00000000-0005-0000-0000-00009A120000}"/>
    <cellStyle name="20% - Énfasis3 16 3 6" xfId="7620" xr:uid="{00000000-0005-0000-0000-00009B120000}"/>
    <cellStyle name="20% - Énfasis3 16 4" xfId="7621" xr:uid="{00000000-0005-0000-0000-00009C120000}"/>
    <cellStyle name="20% - Énfasis3 16 4 2" xfId="7622" xr:uid="{00000000-0005-0000-0000-00009D120000}"/>
    <cellStyle name="20% - Énfasis3 16 4 3" xfId="7623" xr:uid="{00000000-0005-0000-0000-00009E120000}"/>
    <cellStyle name="20% - Énfasis3 16 4 4" xfId="7624" xr:uid="{00000000-0005-0000-0000-00009F120000}"/>
    <cellStyle name="20% - Énfasis3 16 4 5" xfId="7625" xr:uid="{00000000-0005-0000-0000-0000A0120000}"/>
    <cellStyle name="20% - Énfasis3 16 4 6" xfId="7626" xr:uid="{00000000-0005-0000-0000-0000A1120000}"/>
    <cellStyle name="20% - Énfasis3 16 5" xfId="7627" xr:uid="{00000000-0005-0000-0000-0000A2120000}"/>
    <cellStyle name="20% - Énfasis3 16 5 2" xfId="7628" xr:uid="{00000000-0005-0000-0000-0000A3120000}"/>
    <cellStyle name="20% - Énfasis3 16 5 3" xfId="7629" xr:uid="{00000000-0005-0000-0000-0000A4120000}"/>
    <cellStyle name="20% - Énfasis3 16 5 4" xfId="7630" xr:uid="{00000000-0005-0000-0000-0000A5120000}"/>
    <cellStyle name="20% - Énfasis3 16 5 5" xfId="7631" xr:uid="{00000000-0005-0000-0000-0000A6120000}"/>
    <cellStyle name="20% - Énfasis3 16 5 6" xfId="7632" xr:uid="{00000000-0005-0000-0000-0000A7120000}"/>
    <cellStyle name="20% - Énfasis3 16 6" xfId="7633" xr:uid="{00000000-0005-0000-0000-0000A8120000}"/>
    <cellStyle name="20% - Énfasis3 16 6 2" xfId="7634" xr:uid="{00000000-0005-0000-0000-0000A9120000}"/>
    <cellStyle name="20% - Énfasis3 16 6 3" xfId="7635" xr:uid="{00000000-0005-0000-0000-0000AA120000}"/>
    <cellStyle name="20% - Énfasis3 16 6 4" xfId="7636" xr:uid="{00000000-0005-0000-0000-0000AB120000}"/>
    <cellStyle name="20% - Énfasis3 16 6 5" xfId="7637" xr:uid="{00000000-0005-0000-0000-0000AC120000}"/>
    <cellStyle name="20% - Énfasis3 16 6 6" xfId="7638" xr:uid="{00000000-0005-0000-0000-0000AD120000}"/>
    <cellStyle name="20% - Énfasis3 16 7" xfId="7639" xr:uid="{00000000-0005-0000-0000-0000AE120000}"/>
    <cellStyle name="20% - Énfasis3 16 7 2" xfId="7640" xr:uid="{00000000-0005-0000-0000-0000AF120000}"/>
    <cellStyle name="20% - Énfasis3 16 7 3" xfId="7641" xr:uid="{00000000-0005-0000-0000-0000B0120000}"/>
    <cellStyle name="20% - Énfasis3 16 7 4" xfId="7642" xr:uid="{00000000-0005-0000-0000-0000B1120000}"/>
    <cellStyle name="20% - Énfasis3 16 7 5" xfId="7643" xr:uid="{00000000-0005-0000-0000-0000B2120000}"/>
    <cellStyle name="20% - Énfasis3 16 7 6" xfId="7644" xr:uid="{00000000-0005-0000-0000-0000B3120000}"/>
    <cellStyle name="20% - Énfasis3 16 8" xfId="7645" xr:uid="{00000000-0005-0000-0000-0000B4120000}"/>
    <cellStyle name="20% - Énfasis3 16 8 2" xfId="7646" xr:uid="{00000000-0005-0000-0000-0000B5120000}"/>
    <cellStyle name="20% - Énfasis3 16 8 3" xfId="7647" xr:uid="{00000000-0005-0000-0000-0000B6120000}"/>
    <cellStyle name="20% - Énfasis3 16 8 4" xfId="7648" xr:uid="{00000000-0005-0000-0000-0000B7120000}"/>
    <cellStyle name="20% - Énfasis3 16 8 5" xfId="7649" xr:uid="{00000000-0005-0000-0000-0000B8120000}"/>
    <cellStyle name="20% - Énfasis3 16 8 6" xfId="7650" xr:uid="{00000000-0005-0000-0000-0000B9120000}"/>
    <cellStyle name="20% - Énfasis3 16 9" xfId="7651" xr:uid="{00000000-0005-0000-0000-0000BA120000}"/>
    <cellStyle name="20% - Énfasis3 16 9 2" xfId="7652" xr:uid="{00000000-0005-0000-0000-0000BB120000}"/>
    <cellStyle name="20% - Énfasis3 16 9 3" xfId="7653" xr:uid="{00000000-0005-0000-0000-0000BC120000}"/>
    <cellStyle name="20% - Énfasis3 16 9 4" xfId="7654" xr:uid="{00000000-0005-0000-0000-0000BD120000}"/>
    <cellStyle name="20% - Énfasis3 16 9 5" xfId="7655" xr:uid="{00000000-0005-0000-0000-0000BE120000}"/>
    <cellStyle name="20% - Énfasis3 16 9 6" xfId="7656" xr:uid="{00000000-0005-0000-0000-0000BF120000}"/>
    <cellStyle name="20% - Énfasis3 17" xfId="351" xr:uid="{00000000-0005-0000-0000-0000C0120000}"/>
    <cellStyle name="20% - Énfasis3 17 10" xfId="7657" xr:uid="{00000000-0005-0000-0000-0000C1120000}"/>
    <cellStyle name="20% - Énfasis3 17 11" xfId="7658" xr:uid="{00000000-0005-0000-0000-0000C2120000}"/>
    <cellStyle name="20% - Énfasis3 17 12" xfId="7659" xr:uid="{00000000-0005-0000-0000-0000C3120000}"/>
    <cellStyle name="20% - Énfasis3 17 13" xfId="7660" xr:uid="{00000000-0005-0000-0000-0000C4120000}"/>
    <cellStyle name="20% - Énfasis3 17 14" xfId="7661" xr:uid="{00000000-0005-0000-0000-0000C5120000}"/>
    <cellStyle name="20% - Énfasis3 17 2" xfId="7662" xr:uid="{00000000-0005-0000-0000-0000C6120000}"/>
    <cellStyle name="20% - Énfasis3 17 2 2" xfId="7663" xr:uid="{00000000-0005-0000-0000-0000C7120000}"/>
    <cellStyle name="20% - Énfasis3 17 2 3" xfId="7664" xr:uid="{00000000-0005-0000-0000-0000C8120000}"/>
    <cellStyle name="20% - Énfasis3 17 2 4" xfId="7665" xr:uid="{00000000-0005-0000-0000-0000C9120000}"/>
    <cellStyle name="20% - Énfasis3 17 2 5" xfId="7666" xr:uid="{00000000-0005-0000-0000-0000CA120000}"/>
    <cellStyle name="20% - Énfasis3 17 2 6" xfId="7667" xr:uid="{00000000-0005-0000-0000-0000CB120000}"/>
    <cellStyle name="20% - Énfasis3 17 3" xfId="7668" xr:uid="{00000000-0005-0000-0000-0000CC120000}"/>
    <cellStyle name="20% - Énfasis3 17 3 2" xfId="7669" xr:uid="{00000000-0005-0000-0000-0000CD120000}"/>
    <cellStyle name="20% - Énfasis3 17 3 3" xfId="7670" xr:uid="{00000000-0005-0000-0000-0000CE120000}"/>
    <cellStyle name="20% - Énfasis3 17 3 4" xfId="7671" xr:uid="{00000000-0005-0000-0000-0000CF120000}"/>
    <cellStyle name="20% - Énfasis3 17 3 5" xfId="7672" xr:uid="{00000000-0005-0000-0000-0000D0120000}"/>
    <cellStyle name="20% - Énfasis3 17 3 6" xfId="7673" xr:uid="{00000000-0005-0000-0000-0000D1120000}"/>
    <cellStyle name="20% - Énfasis3 17 4" xfId="7674" xr:uid="{00000000-0005-0000-0000-0000D2120000}"/>
    <cellStyle name="20% - Énfasis3 17 4 2" xfId="7675" xr:uid="{00000000-0005-0000-0000-0000D3120000}"/>
    <cellStyle name="20% - Énfasis3 17 4 3" xfId="7676" xr:uid="{00000000-0005-0000-0000-0000D4120000}"/>
    <cellStyle name="20% - Énfasis3 17 4 4" xfId="7677" xr:uid="{00000000-0005-0000-0000-0000D5120000}"/>
    <cellStyle name="20% - Énfasis3 17 4 5" xfId="7678" xr:uid="{00000000-0005-0000-0000-0000D6120000}"/>
    <cellStyle name="20% - Énfasis3 17 4 6" xfId="7679" xr:uid="{00000000-0005-0000-0000-0000D7120000}"/>
    <cellStyle name="20% - Énfasis3 17 5" xfId="7680" xr:uid="{00000000-0005-0000-0000-0000D8120000}"/>
    <cellStyle name="20% - Énfasis3 17 5 2" xfId="7681" xr:uid="{00000000-0005-0000-0000-0000D9120000}"/>
    <cellStyle name="20% - Énfasis3 17 5 3" xfId="7682" xr:uid="{00000000-0005-0000-0000-0000DA120000}"/>
    <cellStyle name="20% - Énfasis3 17 5 4" xfId="7683" xr:uid="{00000000-0005-0000-0000-0000DB120000}"/>
    <cellStyle name="20% - Énfasis3 17 5 5" xfId="7684" xr:uid="{00000000-0005-0000-0000-0000DC120000}"/>
    <cellStyle name="20% - Énfasis3 17 5 6" xfId="7685" xr:uid="{00000000-0005-0000-0000-0000DD120000}"/>
    <cellStyle name="20% - Énfasis3 17 6" xfId="7686" xr:uid="{00000000-0005-0000-0000-0000DE120000}"/>
    <cellStyle name="20% - Énfasis3 17 6 2" xfId="7687" xr:uid="{00000000-0005-0000-0000-0000DF120000}"/>
    <cellStyle name="20% - Énfasis3 17 6 3" xfId="7688" xr:uid="{00000000-0005-0000-0000-0000E0120000}"/>
    <cellStyle name="20% - Énfasis3 17 6 4" xfId="7689" xr:uid="{00000000-0005-0000-0000-0000E1120000}"/>
    <cellStyle name="20% - Énfasis3 17 6 5" xfId="7690" xr:uid="{00000000-0005-0000-0000-0000E2120000}"/>
    <cellStyle name="20% - Énfasis3 17 6 6" xfId="7691" xr:uid="{00000000-0005-0000-0000-0000E3120000}"/>
    <cellStyle name="20% - Énfasis3 17 7" xfId="7692" xr:uid="{00000000-0005-0000-0000-0000E4120000}"/>
    <cellStyle name="20% - Énfasis3 17 7 2" xfId="7693" xr:uid="{00000000-0005-0000-0000-0000E5120000}"/>
    <cellStyle name="20% - Énfasis3 17 7 3" xfId="7694" xr:uid="{00000000-0005-0000-0000-0000E6120000}"/>
    <cellStyle name="20% - Énfasis3 17 7 4" xfId="7695" xr:uid="{00000000-0005-0000-0000-0000E7120000}"/>
    <cellStyle name="20% - Énfasis3 17 7 5" xfId="7696" xr:uid="{00000000-0005-0000-0000-0000E8120000}"/>
    <cellStyle name="20% - Énfasis3 17 7 6" xfId="7697" xr:uid="{00000000-0005-0000-0000-0000E9120000}"/>
    <cellStyle name="20% - Énfasis3 17 8" xfId="7698" xr:uid="{00000000-0005-0000-0000-0000EA120000}"/>
    <cellStyle name="20% - Énfasis3 17 8 2" xfId="7699" xr:uid="{00000000-0005-0000-0000-0000EB120000}"/>
    <cellStyle name="20% - Énfasis3 17 8 3" xfId="7700" xr:uid="{00000000-0005-0000-0000-0000EC120000}"/>
    <cellStyle name="20% - Énfasis3 17 8 4" xfId="7701" xr:uid="{00000000-0005-0000-0000-0000ED120000}"/>
    <cellStyle name="20% - Énfasis3 17 8 5" xfId="7702" xr:uid="{00000000-0005-0000-0000-0000EE120000}"/>
    <cellStyle name="20% - Énfasis3 17 8 6" xfId="7703" xr:uid="{00000000-0005-0000-0000-0000EF120000}"/>
    <cellStyle name="20% - Énfasis3 17 9" xfId="7704" xr:uid="{00000000-0005-0000-0000-0000F0120000}"/>
    <cellStyle name="20% - Énfasis3 17 9 2" xfId="7705" xr:uid="{00000000-0005-0000-0000-0000F1120000}"/>
    <cellStyle name="20% - Énfasis3 17 9 3" xfId="7706" xr:uid="{00000000-0005-0000-0000-0000F2120000}"/>
    <cellStyle name="20% - Énfasis3 17 9 4" xfId="7707" xr:uid="{00000000-0005-0000-0000-0000F3120000}"/>
    <cellStyle name="20% - Énfasis3 17 9 5" xfId="7708" xr:uid="{00000000-0005-0000-0000-0000F4120000}"/>
    <cellStyle name="20% - Énfasis3 17 9 6" xfId="7709" xr:uid="{00000000-0005-0000-0000-0000F5120000}"/>
    <cellStyle name="20% - Énfasis3 18" xfId="352" xr:uid="{00000000-0005-0000-0000-0000F6120000}"/>
    <cellStyle name="20% - Énfasis3 18 10" xfId="7710" xr:uid="{00000000-0005-0000-0000-0000F7120000}"/>
    <cellStyle name="20% - Énfasis3 18 11" xfId="7711" xr:uid="{00000000-0005-0000-0000-0000F8120000}"/>
    <cellStyle name="20% - Énfasis3 18 12" xfId="7712" xr:uid="{00000000-0005-0000-0000-0000F9120000}"/>
    <cellStyle name="20% - Énfasis3 18 13" xfId="7713" xr:uid="{00000000-0005-0000-0000-0000FA120000}"/>
    <cellStyle name="20% - Énfasis3 18 14" xfId="7714" xr:uid="{00000000-0005-0000-0000-0000FB120000}"/>
    <cellStyle name="20% - Énfasis3 18 2" xfId="7715" xr:uid="{00000000-0005-0000-0000-0000FC120000}"/>
    <cellStyle name="20% - Énfasis3 18 2 2" xfId="7716" xr:uid="{00000000-0005-0000-0000-0000FD120000}"/>
    <cellStyle name="20% - Énfasis3 18 2 3" xfId="7717" xr:uid="{00000000-0005-0000-0000-0000FE120000}"/>
    <cellStyle name="20% - Énfasis3 18 2 4" xfId="7718" xr:uid="{00000000-0005-0000-0000-0000FF120000}"/>
    <cellStyle name="20% - Énfasis3 18 2 5" xfId="7719" xr:uid="{00000000-0005-0000-0000-000000130000}"/>
    <cellStyle name="20% - Énfasis3 18 2 6" xfId="7720" xr:uid="{00000000-0005-0000-0000-000001130000}"/>
    <cellStyle name="20% - Énfasis3 18 3" xfId="7721" xr:uid="{00000000-0005-0000-0000-000002130000}"/>
    <cellStyle name="20% - Énfasis3 18 3 2" xfId="7722" xr:uid="{00000000-0005-0000-0000-000003130000}"/>
    <cellStyle name="20% - Énfasis3 18 3 3" xfId="7723" xr:uid="{00000000-0005-0000-0000-000004130000}"/>
    <cellStyle name="20% - Énfasis3 18 3 4" xfId="7724" xr:uid="{00000000-0005-0000-0000-000005130000}"/>
    <cellStyle name="20% - Énfasis3 18 3 5" xfId="7725" xr:uid="{00000000-0005-0000-0000-000006130000}"/>
    <cellStyle name="20% - Énfasis3 18 3 6" xfId="7726" xr:uid="{00000000-0005-0000-0000-000007130000}"/>
    <cellStyle name="20% - Énfasis3 18 4" xfId="7727" xr:uid="{00000000-0005-0000-0000-000008130000}"/>
    <cellStyle name="20% - Énfasis3 18 4 2" xfId="7728" xr:uid="{00000000-0005-0000-0000-000009130000}"/>
    <cellStyle name="20% - Énfasis3 18 4 3" xfId="7729" xr:uid="{00000000-0005-0000-0000-00000A130000}"/>
    <cellStyle name="20% - Énfasis3 18 4 4" xfId="7730" xr:uid="{00000000-0005-0000-0000-00000B130000}"/>
    <cellStyle name="20% - Énfasis3 18 4 5" xfId="7731" xr:uid="{00000000-0005-0000-0000-00000C130000}"/>
    <cellStyle name="20% - Énfasis3 18 4 6" xfId="7732" xr:uid="{00000000-0005-0000-0000-00000D130000}"/>
    <cellStyle name="20% - Énfasis3 18 5" xfId="7733" xr:uid="{00000000-0005-0000-0000-00000E130000}"/>
    <cellStyle name="20% - Énfasis3 18 5 2" xfId="7734" xr:uid="{00000000-0005-0000-0000-00000F130000}"/>
    <cellStyle name="20% - Énfasis3 18 5 3" xfId="7735" xr:uid="{00000000-0005-0000-0000-000010130000}"/>
    <cellStyle name="20% - Énfasis3 18 5 4" xfId="7736" xr:uid="{00000000-0005-0000-0000-000011130000}"/>
    <cellStyle name="20% - Énfasis3 18 5 5" xfId="7737" xr:uid="{00000000-0005-0000-0000-000012130000}"/>
    <cellStyle name="20% - Énfasis3 18 5 6" xfId="7738" xr:uid="{00000000-0005-0000-0000-000013130000}"/>
    <cellStyle name="20% - Énfasis3 18 6" xfId="7739" xr:uid="{00000000-0005-0000-0000-000014130000}"/>
    <cellStyle name="20% - Énfasis3 18 6 2" xfId="7740" xr:uid="{00000000-0005-0000-0000-000015130000}"/>
    <cellStyle name="20% - Énfasis3 18 6 3" xfId="7741" xr:uid="{00000000-0005-0000-0000-000016130000}"/>
    <cellStyle name="20% - Énfasis3 18 6 4" xfId="7742" xr:uid="{00000000-0005-0000-0000-000017130000}"/>
    <cellStyle name="20% - Énfasis3 18 6 5" xfId="7743" xr:uid="{00000000-0005-0000-0000-000018130000}"/>
    <cellStyle name="20% - Énfasis3 18 6 6" xfId="7744" xr:uid="{00000000-0005-0000-0000-000019130000}"/>
    <cellStyle name="20% - Énfasis3 18 7" xfId="7745" xr:uid="{00000000-0005-0000-0000-00001A130000}"/>
    <cellStyle name="20% - Énfasis3 18 7 2" xfId="7746" xr:uid="{00000000-0005-0000-0000-00001B130000}"/>
    <cellStyle name="20% - Énfasis3 18 7 3" xfId="7747" xr:uid="{00000000-0005-0000-0000-00001C130000}"/>
    <cellStyle name="20% - Énfasis3 18 7 4" xfId="7748" xr:uid="{00000000-0005-0000-0000-00001D130000}"/>
    <cellStyle name="20% - Énfasis3 18 7 5" xfId="7749" xr:uid="{00000000-0005-0000-0000-00001E130000}"/>
    <cellStyle name="20% - Énfasis3 18 7 6" xfId="7750" xr:uid="{00000000-0005-0000-0000-00001F130000}"/>
    <cellStyle name="20% - Énfasis3 18 8" xfId="7751" xr:uid="{00000000-0005-0000-0000-000020130000}"/>
    <cellStyle name="20% - Énfasis3 18 8 2" xfId="7752" xr:uid="{00000000-0005-0000-0000-000021130000}"/>
    <cellStyle name="20% - Énfasis3 18 8 3" xfId="7753" xr:uid="{00000000-0005-0000-0000-000022130000}"/>
    <cellStyle name="20% - Énfasis3 18 8 4" xfId="7754" xr:uid="{00000000-0005-0000-0000-000023130000}"/>
    <cellStyle name="20% - Énfasis3 18 8 5" xfId="7755" xr:uid="{00000000-0005-0000-0000-000024130000}"/>
    <cellStyle name="20% - Énfasis3 18 8 6" xfId="7756" xr:uid="{00000000-0005-0000-0000-000025130000}"/>
    <cellStyle name="20% - Énfasis3 18 9" xfId="7757" xr:uid="{00000000-0005-0000-0000-000026130000}"/>
    <cellStyle name="20% - Énfasis3 18 9 2" xfId="7758" xr:uid="{00000000-0005-0000-0000-000027130000}"/>
    <cellStyle name="20% - Énfasis3 18 9 3" xfId="7759" xr:uid="{00000000-0005-0000-0000-000028130000}"/>
    <cellStyle name="20% - Énfasis3 18 9 4" xfId="7760" xr:uid="{00000000-0005-0000-0000-000029130000}"/>
    <cellStyle name="20% - Énfasis3 18 9 5" xfId="7761" xr:uid="{00000000-0005-0000-0000-00002A130000}"/>
    <cellStyle name="20% - Énfasis3 18 9 6" xfId="7762" xr:uid="{00000000-0005-0000-0000-00002B130000}"/>
    <cellStyle name="20% - Énfasis3 19" xfId="353" xr:uid="{00000000-0005-0000-0000-00002C130000}"/>
    <cellStyle name="20% - Énfasis3 19 10" xfId="7763" xr:uid="{00000000-0005-0000-0000-00002D130000}"/>
    <cellStyle name="20% - Énfasis3 19 11" xfId="7764" xr:uid="{00000000-0005-0000-0000-00002E130000}"/>
    <cellStyle name="20% - Énfasis3 19 12" xfId="7765" xr:uid="{00000000-0005-0000-0000-00002F130000}"/>
    <cellStyle name="20% - Énfasis3 19 13" xfId="7766" xr:uid="{00000000-0005-0000-0000-000030130000}"/>
    <cellStyle name="20% - Énfasis3 19 14" xfId="7767" xr:uid="{00000000-0005-0000-0000-000031130000}"/>
    <cellStyle name="20% - Énfasis3 19 2" xfId="7768" xr:uid="{00000000-0005-0000-0000-000032130000}"/>
    <cellStyle name="20% - Énfasis3 19 2 2" xfId="7769" xr:uid="{00000000-0005-0000-0000-000033130000}"/>
    <cellStyle name="20% - Énfasis3 19 2 3" xfId="7770" xr:uid="{00000000-0005-0000-0000-000034130000}"/>
    <cellStyle name="20% - Énfasis3 19 2 4" xfId="7771" xr:uid="{00000000-0005-0000-0000-000035130000}"/>
    <cellStyle name="20% - Énfasis3 19 2 5" xfId="7772" xr:uid="{00000000-0005-0000-0000-000036130000}"/>
    <cellStyle name="20% - Énfasis3 19 2 6" xfId="7773" xr:uid="{00000000-0005-0000-0000-000037130000}"/>
    <cellStyle name="20% - Énfasis3 19 3" xfId="7774" xr:uid="{00000000-0005-0000-0000-000038130000}"/>
    <cellStyle name="20% - Énfasis3 19 3 2" xfId="7775" xr:uid="{00000000-0005-0000-0000-000039130000}"/>
    <cellStyle name="20% - Énfasis3 19 3 3" xfId="7776" xr:uid="{00000000-0005-0000-0000-00003A130000}"/>
    <cellStyle name="20% - Énfasis3 19 3 4" xfId="7777" xr:uid="{00000000-0005-0000-0000-00003B130000}"/>
    <cellStyle name="20% - Énfasis3 19 3 5" xfId="7778" xr:uid="{00000000-0005-0000-0000-00003C130000}"/>
    <cellStyle name="20% - Énfasis3 19 3 6" xfId="7779" xr:uid="{00000000-0005-0000-0000-00003D130000}"/>
    <cellStyle name="20% - Énfasis3 19 4" xfId="7780" xr:uid="{00000000-0005-0000-0000-00003E130000}"/>
    <cellStyle name="20% - Énfasis3 19 4 2" xfId="7781" xr:uid="{00000000-0005-0000-0000-00003F130000}"/>
    <cellStyle name="20% - Énfasis3 19 4 3" xfId="7782" xr:uid="{00000000-0005-0000-0000-000040130000}"/>
    <cellStyle name="20% - Énfasis3 19 4 4" xfId="7783" xr:uid="{00000000-0005-0000-0000-000041130000}"/>
    <cellStyle name="20% - Énfasis3 19 4 5" xfId="7784" xr:uid="{00000000-0005-0000-0000-000042130000}"/>
    <cellStyle name="20% - Énfasis3 19 4 6" xfId="7785" xr:uid="{00000000-0005-0000-0000-000043130000}"/>
    <cellStyle name="20% - Énfasis3 19 5" xfId="7786" xr:uid="{00000000-0005-0000-0000-000044130000}"/>
    <cellStyle name="20% - Énfasis3 19 5 2" xfId="7787" xr:uid="{00000000-0005-0000-0000-000045130000}"/>
    <cellStyle name="20% - Énfasis3 19 5 3" xfId="7788" xr:uid="{00000000-0005-0000-0000-000046130000}"/>
    <cellStyle name="20% - Énfasis3 19 5 4" xfId="7789" xr:uid="{00000000-0005-0000-0000-000047130000}"/>
    <cellStyle name="20% - Énfasis3 19 5 5" xfId="7790" xr:uid="{00000000-0005-0000-0000-000048130000}"/>
    <cellStyle name="20% - Énfasis3 19 5 6" xfId="7791" xr:uid="{00000000-0005-0000-0000-000049130000}"/>
    <cellStyle name="20% - Énfasis3 19 6" xfId="7792" xr:uid="{00000000-0005-0000-0000-00004A130000}"/>
    <cellStyle name="20% - Énfasis3 19 6 2" xfId="7793" xr:uid="{00000000-0005-0000-0000-00004B130000}"/>
    <cellStyle name="20% - Énfasis3 19 6 3" xfId="7794" xr:uid="{00000000-0005-0000-0000-00004C130000}"/>
    <cellStyle name="20% - Énfasis3 19 6 4" xfId="7795" xr:uid="{00000000-0005-0000-0000-00004D130000}"/>
    <cellStyle name="20% - Énfasis3 19 6 5" xfId="7796" xr:uid="{00000000-0005-0000-0000-00004E130000}"/>
    <cellStyle name="20% - Énfasis3 19 6 6" xfId="7797" xr:uid="{00000000-0005-0000-0000-00004F130000}"/>
    <cellStyle name="20% - Énfasis3 19 7" xfId="7798" xr:uid="{00000000-0005-0000-0000-000050130000}"/>
    <cellStyle name="20% - Énfasis3 19 7 2" xfId="7799" xr:uid="{00000000-0005-0000-0000-000051130000}"/>
    <cellStyle name="20% - Énfasis3 19 7 3" xfId="7800" xr:uid="{00000000-0005-0000-0000-000052130000}"/>
    <cellStyle name="20% - Énfasis3 19 7 4" xfId="7801" xr:uid="{00000000-0005-0000-0000-000053130000}"/>
    <cellStyle name="20% - Énfasis3 19 7 5" xfId="7802" xr:uid="{00000000-0005-0000-0000-000054130000}"/>
    <cellStyle name="20% - Énfasis3 19 7 6" xfId="7803" xr:uid="{00000000-0005-0000-0000-000055130000}"/>
    <cellStyle name="20% - Énfasis3 19 8" xfId="7804" xr:uid="{00000000-0005-0000-0000-000056130000}"/>
    <cellStyle name="20% - Énfasis3 19 8 2" xfId="7805" xr:uid="{00000000-0005-0000-0000-000057130000}"/>
    <cellStyle name="20% - Énfasis3 19 8 3" xfId="7806" xr:uid="{00000000-0005-0000-0000-000058130000}"/>
    <cellStyle name="20% - Énfasis3 19 8 4" xfId="7807" xr:uid="{00000000-0005-0000-0000-000059130000}"/>
    <cellStyle name="20% - Énfasis3 19 8 5" xfId="7808" xr:uid="{00000000-0005-0000-0000-00005A130000}"/>
    <cellStyle name="20% - Énfasis3 19 8 6" xfId="7809" xr:uid="{00000000-0005-0000-0000-00005B130000}"/>
    <cellStyle name="20% - Énfasis3 19 9" xfId="7810" xr:uid="{00000000-0005-0000-0000-00005C130000}"/>
    <cellStyle name="20% - Énfasis3 19 9 2" xfId="7811" xr:uid="{00000000-0005-0000-0000-00005D130000}"/>
    <cellStyle name="20% - Énfasis3 19 9 3" xfId="7812" xr:uid="{00000000-0005-0000-0000-00005E130000}"/>
    <cellStyle name="20% - Énfasis3 19 9 4" xfId="7813" xr:uid="{00000000-0005-0000-0000-00005F130000}"/>
    <cellStyle name="20% - Énfasis3 19 9 5" xfId="7814" xr:uid="{00000000-0005-0000-0000-000060130000}"/>
    <cellStyle name="20% - Énfasis3 19 9 6" xfId="7815" xr:uid="{00000000-0005-0000-0000-000061130000}"/>
    <cellStyle name="20% - Énfasis3 2" xfId="354" xr:uid="{00000000-0005-0000-0000-000062130000}"/>
    <cellStyle name="20% - Énfasis3 2 10" xfId="7816" xr:uid="{00000000-0005-0000-0000-000063130000}"/>
    <cellStyle name="20% - Énfasis3 2 10 2" xfId="7817" xr:uid="{00000000-0005-0000-0000-000064130000}"/>
    <cellStyle name="20% - Énfasis3 2 10 3" xfId="7818" xr:uid="{00000000-0005-0000-0000-000065130000}"/>
    <cellStyle name="20% - Énfasis3 2 10 4" xfId="7819" xr:uid="{00000000-0005-0000-0000-000066130000}"/>
    <cellStyle name="20% - Énfasis3 2 10 5" xfId="7820" xr:uid="{00000000-0005-0000-0000-000067130000}"/>
    <cellStyle name="20% - Énfasis3 2 10 6" xfId="7821" xr:uid="{00000000-0005-0000-0000-000068130000}"/>
    <cellStyle name="20% - Énfasis3 2 11" xfId="7822" xr:uid="{00000000-0005-0000-0000-000069130000}"/>
    <cellStyle name="20% - Énfasis3 2 11 2" xfId="7823" xr:uid="{00000000-0005-0000-0000-00006A130000}"/>
    <cellStyle name="20% - Énfasis3 2 11 3" xfId="7824" xr:uid="{00000000-0005-0000-0000-00006B130000}"/>
    <cellStyle name="20% - Énfasis3 2 11 4" xfId="7825" xr:uid="{00000000-0005-0000-0000-00006C130000}"/>
    <cellStyle name="20% - Énfasis3 2 11 5" xfId="7826" xr:uid="{00000000-0005-0000-0000-00006D130000}"/>
    <cellStyle name="20% - Énfasis3 2 11 6" xfId="7827" xr:uid="{00000000-0005-0000-0000-00006E130000}"/>
    <cellStyle name="20% - Énfasis3 2 12" xfId="7828" xr:uid="{00000000-0005-0000-0000-00006F130000}"/>
    <cellStyle name="20% - Énfasis3 2 12 2" xfId="7829" xr:uid="{00000000-0005-0000-0000-000070130000}"/>
    <cellStyle name="20% - Énfasis3 2 12 3" xfId="7830" xr:uid="{00000000-0005-0000-0000-000071130000}"/>
    <cellStyle name="20% - Énfasis3 2 12 4" xfId="7831" xr:uid="{00000000-0005-0000-0000-000072130000}"/>
    <cellStyle name="20% - Énfasis3 2 12 5" xfId="7832" xr:uid="{00000000-0005-0000-0000-000073130000}"/>
    <cellStyle name="20% - Énfasis3 2 12 6" xfId="7833" xr:uid="{00000000-0005-0000-0000-000074130000}"/>
    <cellStyle name="20% - Énfasis3 2 13" xfId="7834" xr:uid="{00000000-0005-0000-0000-000075130000}"/>
    <cellStyle name="20% - Énfasis3 2 13 2" xfId="7835" xr:uid="{00000000-0005-0000-0000-000076130000}"/>
    <cellStyle name="20% - Énfasis3 2 13 3" xfId="7836" xr:uid="{00000000-0005-0000-0000-000077130000}"/>
    <cellStyle name="20% - Énfasis3 2 13 4" xfId="7837" xr:uid="{00000000-0005-0000-0000-000078130000}"/>
    <cellStyle name="20% - Énfasis3 2 13 5" xfId="7838" xr:uid="{00000000-0005-0000-0000-000079130000}"/>
    <cellStyle name="20% - Énfasis3 2 13 6" xfId="7839" xr:uid="{00000000-0005-0000-0000-00007A130000}"/>
    <cellStyle name="20% - Énfasis3 2 14" xfId="7840" xr:uid="{00000000-0005-0000-0000-00007B130000}"/>
    <cellStyle name="20% - Énfasis3 2 14 2" xfId="7841" xr:uid="{00000000-0005-0000-0000-00007C130000}"/>
    <cellStyle name="20% - Énfasis3 2 14 3" xfId="7842" xr:uid="{00000000-0005-0000-0000-00007D130000}"/>
    <cellStyle name="20% - Énfasis3 2 14 4" xfId="7843" xr:uid="{00000000-0005-0000-0000-00007E130000}"/>
    <cellStyle name="20% - Énfasis3 2 14 5" xfId="7844" xr:uid="{00000000-0005-0000-0000-00007F130000}"/>
    <cellStyle name="20% - Énfasis3 2 14 6" xfId="7845" xr:uid="{00000000-0005-0000-0000-000080130000}"/>
    <cellStyle name="20% - Énfasis3 2 15" xfId="7846" xr:uid="{00000000-0005-0000-0000-000081130000}"/>
    <cellStyle name="20% - Énfasis3 2 16" xfId="7847" xr:uid="{00000000-0005-0000-0000-000082130000}"/>
    <cellStyle name="20% - Énfasis3 2 17" xfId="7848" xr:uid="{00000000-0005-0000-0000-000083130000}"/>
    <cellStyle name="20% - Énfasis3 2 18" xfId="7849" xr:uid="{00000000-0005-0000-0000-000084130000}"/>
    <cellStyle name="20% - Énfasis3 2 19" xfId="7850" xr:uid="{00000000-0005-0000-0000-000085130000}"/>
    <cellStyle name="20% - Énfasis3 2 2" xfId="355" xr:uid="{00000000-0005-0000-0000-000086130000}"/>
    <cellStyle name="20% - Énfasis3 2 2 10" xfId="7851" xr:uid="{00000000-0005-0000-0000-000087130000}"/>
    <cellStyle name="20% - Énfasis3 2 2 11" xfId="7852" xr:uid="{00000000-0005-0000-0000-000088130000}"/>
    <cellStyle name="20% - Énfasis3 2 2 12" xfId="7853" xr:uid="{00000000-0005-0000-0000-000089130000}"/>
    <cellStyle name="20% - Énfasis3 2 2 13" xfId="7854" xr:uid="{00000000-0005-0000-0000-00008A130000}"/>
    <cellStyle name="20% - Énfasis3 2 2 14" xfId="7855" xr:uid="{00000000-0005-0000-0000-00008B130000}"/>
    <cellStyle name="20% - Énfasis3 2 2 2" xfId="7856" xr:uid="{00000000-0005-0000-0000-00008C130000}"/>
    <cellStyle name="20% - Énfasis3 2 2 2 2" xfId="7857" xr:uid="{00000000-0005-0000-0000-00008D130000}"/>
    <cellStyle name="20% - Énfasis3 2 2 2 3" xfId="7858" xr:uid="{00000000-0005-0000-0000-00008E130000}"/>
    <cellStyle name="20% - Énfasis3 2 2 2 4" xfId="7859" xr:uid="{00000000-0005-0000-0000-00008F130000}"/>
    <cellStyle name="20% - Énfasis3 2 2 2 5" xfId="7860" xr:uid="{00000000-0005-0000-0000-000090130000}"/>
    <cellStyle name="20% - Énfasis3 2 2 2 6" xfId="7861" xr:uid="{00000000-0005-0000-0000-000091130000}"/>
    <cellStyle name="20% - Énfasis3 2 2 3" xfId="7862" xr:uid="{00000000-0005-0000-0000-000092130000}"/>
    <cellStyle name="20% - Énfasis3 2 2 3 2" xfId="7863" xr:uid="{00000000-0005-0000-0000-000093130000}"/>
    <cellStyle name="20% - Énfasis3 2 2 3 3" xfId="7864" xr:uid="{00000000-0005-0000-0000-000094130000}"/>
    <cellStyle name="20% - Énfasis3 2 2 3 4" xfId="7865" xr:uid="{00000000-0005-0000-0000-000095130000}"/>
    <cellStyle name="20% - Énfasis3 2 2 3 5" xfId="7866" xr:uid="{00000000-0005-0000-0000-000096130000}"/>
    <cellStyle name="20% - Énfasis3 2 2 3 6" xfId="7867" xr:uid="{00000000-0005-0000-0000-000097130000}"/>
    <cellStyle name="20% - Énfasis3 2 2 4" xfId="7868" xr:uid="{00000000-0005-0000-0000-000098130000}"/>
    <cellStyle name="20% - Énfasis3 2 2 4 2" xfId="7869" xr:uid="{00000000-0005-0000-0000-000099130000}"/>
    <cellStyle name="20% - Énfasis3 2 2 4 3" xfId="7870" xr:uid="{00000000-0005-0000-0000-00009A130000}"/>
    <cellStyle name="20% - Énfasis3 2 2 4 4" xfId="7871" xr:uid="{00000000-0005-0000-0000-00009B130000}"/>
    <cellStyle name="20% - Énfasis3 2 2 4 5" xfId="7872" xr:uid="{00000000-0005-0000-0000-00009C130000}"/>
    <cellStyle name="20% - Énfasis3 2 2 4 6" xfId="7873" xr:uid="{00000000-0005-0000-0000-00009D130000}"/>
    <cellStyle name="20% - Énfasis3 2 2 5" xfId="7874" xr:uid="{00000000-0005-0000-0000-00009E130000}"/>
    <cellStyle name="20% - Énfasis3 2 2 5 2" xfId="7875" xr:uid="{00000000-0005-0000-0000-00009F130000}"/>
    <cellStyle name="20% - Énfasis3 2 2 5 3" xfId="7876" xr:uid="{00000000-0005-0000-0000-0000A0130000}"/>
    <cellStyle name="20% - Énfasis3 2 2 5 4" xfId="7877" xr:uid="{00000000-0005-0000-0000-0000A1130000}"/>
    <cellStyle name="20% - Énfasis3 2 2 5 5" xfId="7878" xr:uid="{00000000-0005-0000-0000-0000A2130000}"/>
    <cellStyle name="20% - Énfasis3 2 2 5 6" xfId="7879" xr:uid="{00000000-0005-0000-0000-0000A3130000}"/>
    <cellStyle name="20% - Énfasis3 2 2 6" xfId="7880" xr:uid="{00000000-0005-0000-0000-0000A4130000}"/>
    <cellStyle name="20% - Énfasis3 2 2 6 2" xfId="7881" xr:uid="{00000000-0005-0000-0000-0000A5130000}"/>
    <cellStyle name="20% - Énfasis3 2 2 6 3" xfId="7882" xr:uid="{00000000-0005-0000-0000-0000A6130000}"/>
    <cellStyle name="20% - Énfasis3 2 2 6 4" xfId="7883" xr:uid="{00000000-0005-0000-0000-0000A7130000}"/>
    <cellStyle name="20% - Énfasis3 2 2 6 5" xfId="7884" xr:uid="{00000000-0005-0000-0000-0000A8130000}"/>
    <cellStyle name="20% - Énfasis3 2 2 6 6" xfId="7885" xr:uid="{00000000-0005-0000-0000-0000A9130000}"/>
    <cellStyle name="20% - Énfasis3 2 2 7" xfId="7886" xr:uid="{00000000-0005-0000-0000-0000AA130000}"/>
    <cellStyle name="20% - Énfasis3 2 2 7 2" xfId="7887" xr:uid="{00000000-0005-0000-0000-0000AB130000}"/>
    <cellStyle name="20% - Énfasis3 2 2 7 3" xfId="7888" xr:uid="{00000000-0005-0000-0000-0000AC130000}"/>
    <cellStyle name="20% - Énfasis3 2 2 7 4" xfId="7889" xr:uid="{00000000-0005-0000-0000-0000AD130000}"/>
    <cellStyle name="20% - Énfasis3 2 2 7 5" xfId="7890" xr:uid="{00000000-0005-0000-0000-0000AE130000}"/>
    <cellStyle name="20% - Énfasis3 2 2 7 6" xfId="7891" xr:uid="{00000000-0005-0000-0000-0000AF130000}"/>
    <cellStyle name="20% - Énfasis3 2 2 8" xfId="7892" xr:uid="{00000000-0005-0000-0000-0000B0130000}"/>
    <cellStyle name="20% - Énfasis3 2 2 8 2" xfId="7893" xr:uid="{00000000-0005-0000-0000-0000B1130000}"/>
    <cellStyle name="20% - Énfasis3 2 2 8 3" xfId="7894" xr:uid="{00000000-0005-0000-0000-0000B2130000}"/>
    <cellStyle name="20% - Énfasis3 2 2 8 4" xfId="7895" xr:uid="{00000000-0005-0000-0000-0000B3130000}"/>
    <cellStyle name="20% - Énfasis3 2 2 8 5" xfId="7896" xr:uid="{00000000-0005-0000-0000-0000B4130000}"/>
    <cellStyle name="20% - Énfasis3 2 2 8 6" xfId="7897" xr:uid="{00000000-0005-0000-0000-0000B5130000}"/>
    <cellStyle name="20% - Énfasis3 2 2 9" xfId="7898" xr:uid="{00000000-0005-0000-0000-0000B6130000}"/>
    <cellStyle name="20% - Énfasis3 2 2 9 2" xfId="7899" xr:uid="{00000000-0005-0000-0000-0000B7130000}"/>
    <cellStyle name="20% - Énfasis3 2 2 9 3" xfId="7900" xr:uid="{00000000-0005-0000-0000-0000B8130000}"/>
    <cellStyle name="20% - Énfasis3 2 2 9 4" xfId="7901" xr:uid="{00000000-0005-0000-0000-0000B9130000}"/>
    <cellStyle name="20% - Énfasis3 2 2 9 5" xfId="7902" xr:uid="{00000000-0005-0000-0000-0000BA130000}"/>
    <cellStyle name="20% - Énfasis3 2 2 9 6" xfId="7903" xr:uid="{00000000-0005-0000-0000-0000BB130000}"/>
    <cellStyle name="20% - Énfasis3 2 20" xfId="40401" xr:uid="{00000000-0005-0000-0000-0000BC130000}"/>
    <cellStyle name="20% - Énfasis3 2 3" xfId="356" xr:uid="{00000000-0005-0000-0000-0000BD130000}"/>
    <cellStyle name="20% - Énfasis3 2 3 10" xfId="7904" xr:uid="{00000000-0005-0000-0000-0000BE130000}"/>
    <cellStyle name="20% - Énfasis3 2 3 11" xfId="7905" xr:uid="{00000000-0005-0000-0000-0000BF130000}"/>
    <cellStyle name="20% - Énfasis3 2 3 12" xfId="7906" xr:uid="{00000000-0005-0000-0000-0000C0130000}"/>
    <cellStyle name="20% - Énfasis3 2 3 13" xfId="7907" xr:uid="{00000000-0005-0000-0000-0000C1130000}"/>
    <cellStyle name="20% - Énfasis3 2 3 14" xfId="7908" xr:uid="{00000000-0005-0000-0000-0000C2130000}"/>
    <cellStyle name="20% - Énfasis3 2 3 2" xfId="7909" xr:uid="{00000000-0005-0000-0000-0000C3130000}"/>
    <cellStyle name="20% - Énfasis3 2 3 2 2" xfId="7910" xr:uid="{00000000-0005-0000-0000-0000C4130000}"/>
    <cellStyle name="20% - Énfasis3 2 3 2 3" xfId="7911" xr:uid="{00000000-0005-0000-0000-0000C5130000}"/>
    <cellStyle name="20% - Énfasis3 2 3 2 4" xfId="7912" xr:uid="{00000000-0005-0000-0000-0000C6130000}"/>
    <cellStyle name="20% - Énfasis3 2 3 2 5" xfId="7913" xr:uid="{00000000-0005-0000-0000-0000C7130000}"/>
    <cellStyle name="20% - Énfasis3 2 3 2 6" xfId="7914" xr:uid="{00000000-0005-0000-0000-0000C8130000}"/>
    <cellStyle name="20% - Énfasis3 2 3 3" xfId="7915" xr:uid="{00000000-0005-0000-0000-0000C9130000}"/>
    <cellStyle name="20% - Énfasis3 2 3 3 2" xfId="7916" xr:uid="{00000000-0005-0000-0000-0000CA130000}"/>
    <cellStyle name="20% - Énfasis3 2 3 3 3" xfId="7917" xr:uid="{00000000-0005-0000-0000-0000CB130000}"/>
    <cellStyle name="20% - Énfasis3 2 3 3 4" xfId="7918" xr:uid="{00000000-0005-0000-0000-0000CC130000}"/>
    <cellStyle name="20% - Énfasis3 2 3 3 5" xfId="7919" xr:uid="{00000000-0005-0000-0000-0000CD130000}"/>
    <cellStyle name="20% - Énfasis3 2 3 3 6" xfId="7920" xr:uid="{00000000-0005-0000-0000-0000CE130000}"/>
    <cellStyle name="20% - Énfasis3 2 3 4" xfId="7921" xr:uid="{00000000-0005-0000-0000-0000CF130000}"/>
    <cellStyle name="20% - Énfasis3 2 3 4 2" xfId="7922" xr:uid="{00000000-0005-0000-0000-0000D0130000}"/>
    <cellStyle name="20% - Énfasis3 2 3 4 3" xfId="7923" xr:uid="{00000000-0005-0000-0000-0000D1130000}"/>
    <cellStyle name="20% - Énfasis3 2 3 4 4" xfId="7924" xr:uid="{00000000-0005-0000-0000-0000D2130000}"/>
    <cellStyle name="20% - Énfasis3 2 3 4 5" xfId="7925" xr:uid="{00000000-0005-0000-0000-0000D3130000}"/>
    <cellStyle name="20% - Énfasis3 2 3 4 6" xfId="7926" xr:uid="{00000000-0005-0000-0000-0000D4130000}"/>
    <cellStyle name="20% - Énfasis3 2 3 5" xfId="7927" xr:uid="{00000000-0005-0000-0000-0000D5130000}"/>
    <cellStyle name="20% - Énfasis3 2 3 5 2" xfId="7928" xr:uid="{00000000-0005-0000-0000-0000D6130000}"/>
    <cellStyle name="20% - Énfasis3 2 3 5 3" xfId="7929" xr:uid="{00000000-0005-0000-0000-0000D7130000}"/>
    <cellStyle name="20% - Énfasis3 2 3 5 4" xfId="7930" xr:uid="{00000000-0005-0000-0000-0000D8130000}"/>
    <cellStyle name="20% - Énfasis3 2 3 5 5" xfId="7931" xr:uid="{00000000-0005-0000-0000-0000D9130000}"/>
    <cellStyle name="20% - Énfasis3 2 3 5 6" xfId="7932" xr:uid="{00000000-0005-0000-0000-0000DA130000}"/>
    <cellStyle name="20% - Énfasis3 2 3 6" xfId="7933" xr:uid="{00000000-0005-0000-0000-0000DB130000}"/>
    <cellStyle name="20% - Énfasis3 2 3 6 2" xfId="7934" xr:uid="{00000000-0005-0000-0000-0000DC130000}"/>
    <cellStyle name="20% - Énfasis3 2 3 6 3" xfId="7935" xr:uid="{00000000-0005-0000-0000-0000DD130000}"/>
    <cellStyle name="20% - Énfasis3 2 3 6 4" xfId="7936" xr:uid="{00000000-0005-0000-0000-0000DE130000}"/>
    <cellStyle name="20% - Énfasis3 2 3 6 5" xfId="7937" xr:uid="{00000000-0005-0000-0000-0000DF130000}"/>
    <cellStyle name="20% - Énfasis3 2 3 6 6" xfId="7938" xr:uid="{00000000-0005-0000-0000-0000E0130000}"/>
    <cellStyle name="20% - Énfasis3 2 3 7" xfId="7939" xr:uid="{00000000-0005-0000-0000-0000E1130000}"/>
    <cellStyle name="20% - Énfasis3 2 3 7 2" xfId="7940" xr:uid="{00000000-0005-0000-0000-0000E2130000}"/>
    <cellStyle name="20% - Énfasis3 2 3 7 3" xfId="7941" xr:uid="{00000000-0005-0000-0000-0000E3130000}"/>
    <cellStyle name="20% - Énfasis3 2 3 7 4" xfId="7942" xr:uid="{00000000-0005-0000-0000-0000E4130000}"/>
    <cellStyle name="20% - Énfasis3 2 3 7 5" xfId="7943" xr:uid="{00000000-0005-0000-0000-0000E5130000}"/>
    <cellStyle name="20% - Énfasis3 2 3 7 6" xfId="7944" xr:uid="{00000000-0005-0000-0000-0000E6130000}"/>
    <cellStyle name="20% - Énfasis3 2 3 8" xfId="7945" xr:uid="{00000000-0005-0000-0000-0000E7130000}"/>
    <cellStyle name="20% - Énfasis3 2 3 8 2" xfId="7946" xr:uid="{00000000-0005-0000-0000-0000E8130000}"/>
    <cellStyle name="20% - Énfasis3 2 3 8 3" xfId="7947" xr:uid="{00000000-0005-0000-0000-0000E9130000}"/>
    <cellStyle name="20% - Énfasis3 2 3 8 4" xfId="7948" xr:uid="{00000000-0005-0000-0000-0000EA130000}"/>
    <cellStyle name="20% - Énfasis3 2 3 8 5" xfId="7949" xr:uid="{00000000-0005-0000-0000-0000EB130000}"/>
    <cellStyle name="20% - Énfasis3 2 3 8 6" xfId="7950" xr:uid="{00000000-0005-0000-0000-0000EC130000}"/>
    <cellStyle name="20% - Énfasis3 2 3 9" xfId="7951" xr:uid="{00000000-0005-0000-0000-0000ED130000}"/>
    <cellStyle name="20% - Énfasis3 2 3 9 2" xfId="7952" xr:uid="{00000000-0005-0000-0000-0000EE130000}"/>
    <cellStyle name="20% - Énfasis3 2 3 9 3" xfId="7953" xr:uid="{00000000-0005-0000-0000-0000EF130000}"/>
    <cellStyle name="20% - Énfasis3 2 3 9 4" xfId="7954" xr:uid="{00000000-0005-0000-0000-0000F0130000}"/>
    <cellStyle name="20% - Énfasis3 2 3 9 5" xfId="7955" xr:uid="{00000000-0005-0000-0000-0000F1130000}"/>
    <cellStyle name="20% - Énfasis3 2 3 9 6" xfId="7956" xr:uid="{00000000-0005-0000-0000-0000F2130000}"/>
    <cellStyle name="20% - Énfasis3 2 4" xfId="357" xr:uid="{00000000-0005-0000-0000-0000F3130000}"/>
    <cellStyle name="20% - Énfasis3 2 4 10" xfId="7957" xr:uid="{00000000-0005-0000-0000-0000F4130000}"/>
    <cellStyle name="20% - Énfasis3 2 4 11" xfId="7958" xr:uid="{00000000-0005-0000-0000-0000F5130000}"/>
    <cellStyle name="20% - Énfasis3 2 4 12" xfId="7959" xr:uid="{00000000-0005-0000-0000-0000F6130000}"/>
    <cellStyle name="20% - Énfasis3 2 4 13" xfId="7960" xr:uid="{00000000-0005-0000-0000-0000F7130000}"/>
    <cellStyle name="20% - Énfasis3 2 4 14" xfId="7961" xr:uid="{00000000-0005-0000-0000-0000F8130000}"/>
    <cellStyle name="20% - Énfasis3 2 4 2" xfId="7962" xr:uid="{00000000-0005-0000-0000-0000F9130000}"/>
    <cellStyle name="20% - Énfasis3 2 4 2 2" xfId="7963" xr:uid="{00000000-0005-0000-0000-0000FA130000}"/>
    <cellStyle name="20% - Énfasis3 2 4 2 3" xfId="7964" xr:uid="{00000000-0005-0000-0000-0000FB130000}"/>
    <cellStyle name="20% - Énfasis3 2 4 2 4" xfId="7965" xr:uid="{00000000-0005-0000-0000-0000FC130000}"/>
    <cellStyle name="20% - Énfasis3 2 4 2 5" xfId="7966" xr:uid="{00000000-0005-0000-0000-0000FD130000}"/>
    <cellStyle name="20% - Énfasis3 2 4 2 6" xfId="7967" xr:uid="{00000000-0005-0000-0000-0000FE130000}"/>
    <cellStyle name="20% - Énfasis3 2 4 3" xfId="7968" xr:uid="{00000000-0005-0000-0000-0000FF130000}"/>
    <cellStyle name="20% - Énfasis3 2 4 3 2" xfId="7969" xr:uid="{00000000-0005-0000-0000-000000140000}"/>
    <cellStyle name="20% - Énfasis3 2 4 3 3" xfId="7970" xr:uid="{00000000-0005-0000-0000-000001140000}"/>
    <cellStyle name="20% - Énfasis3 2 4 3 4" xfId="7971" xr:uid="{00000000-0005-0000-0000-000002140000}"/>
    <cellStyle name="20% - Énfasis3 2 4 3 5" xfId="7972" xr:uid="{00000000-0005-0000-0000-000003140000}"/>
    <cellStyle name="20% - Énfasis3 2 4 3 6" xfId="7973" xr:uid="{00000000-0005-0000-0000-000004140000}"/>
    <cellStyle name="20% - Énfasis3 2 4 4" xfId="7974" xr:uid="{00000000-0005-0000-0000-000005140000}"/>
    <cellStyle name="20% - Énfasis3 2 4 4 2" xfId="7975" xr:uid="{00000000-0005-0000-0000-000006140000}"/>
    <cellStyle name="20% - Énfasis3 2 4 4 3" xfId="7976" xr:uid="{00000000-0005-0000-0000-000007140000}"/>
    <cellStyle name="20% - Énfasis3 2 4 4 4" xfId="7977" xr:uid="{00000000-0005-0000-0000-000008140000}"/>
    <cellStyle name="20% - Énfasis3 2 4 4 5" xfId="7978" xr:uid="{00000000-0005-0000-0000-000009140000}"/>
    <cellStyle name="20% - Énfasis3 2 4 4 6" xfId="7979" xr:uid="{00000000-0005-0000-0000-00000A140000}"/>
    <cellStyle name="20% - Énfasis3 2 4 5" xfId="7980" xr:uid="{00000000-0005-0000-0000-00000B140000}"/>
    <cellStyle name="20% - Énfasis3 2 4 5 2" xfId="7981" xr:uid="{00000000-0005-0000-0000-00000C140000}"/>
    <cellStyle name="20% - Énfasis3 2 4 5 3" xfId="7982" xr:uid="{00000000-0005-0000-0000-00000D140000}"/>
    <cellStyle name="20% - Énfasis3 2 4 5 4" xfId="7983" xr:uid="{00000000-0005-0000-0000-00000E140000}"/>
    <cellStyle name="20% - Énfasis3 2 4 5 5" xfId="7984" xr:uid="{00000000-0005-0000-0000-00000F140000}"/>
    <cellStyle name="20% - Énfasis3 2 4 5 6" xfId="7985" xr:uid="{00000000-0005-0000-0000-000010140000}"/>
    <cellStyle name="20% - Énfasis3 2 4 6" xfId="7986" xr:uid="{00000000-0005-0000-0000-000011140000}"/>
    <cellStyle name="20% - Énfasis3 2 4 6 2" xfId="7987" xr:uid="{00000000-0005-0000-0000-000012140000}"/>
    <cellStyle name="20% - Énfasis3 2 4 6 3" xfId="7988" xr:uid="{00000000-0005-0000-0000-000013140000}"/>
    <cellStyle name="20% - Énfasis3 2 4 6 4" xfId="7989" xr:uid="{00000000-0005-0000-0000-000014140000}"/>
    <cellStyle name="20% - Énfasis3 2 4 6 5" xfId="7990" xr:uid="{00000000-0005-0000-0000-000015140000}"/>
    <cellStyle name="20% - Énfasis3 2 4 6 6" xfId="7991" xr:uid="{00000000-0005-0000-0000-000016140000}"/>
    <cellStyle name="20% - Énfasis3 2 4 7" xfId="7992" xr:uid="{00000000-0005-0000-0000-000017140000}"/>
    <cellStyle name="20% - Énfasis3 2 4 7 2" xfId="7993" xr:uid="{00000000-0005-0000-0000-000018140000}"/>
    <cellStyle name="20% - Énfasis3 2 4 7 3" xfId="7994" xr:uid="{00000000-0005-0000-0000-000019140000}"/>
    <cellStyle name="20% - Énfasis3 2 4 7 4" xfId="7995" xr:uid="{00000000-0005-0000-0000-00001A140000}"/>
    <cellStyle name="20% - Énfasis3 2 4 7 5" xfId="7996" xr:uid="{00000000-0005-0000-0000-00001B140000}"/>
    <cellStyle name="20% - Énfasis3 2 4 7 6" xfId="7997" xr:uid="{00000000-0005-0000-0000-00001C140000}"/>
    <cellStyle name="20% - Énfasis3 2 4 8" xfId="7998" xr:uid="{00000000-0005-0000-0000-00001D140000}"/>
    <cellStyle name="20% - Énfasis3 2 4 8 2" xfId="7999" xr:uid="{00000000-0005-0000-0000-00001E140000}"/>
    <cellStyle name="20% - Énfasis3 2 4 8 3" xfId="8000" xr:uid="{00000000-0005-0000-0000-00001F140000}"/>
    <cellStyle name="20% - Énfasis3 2 4 8 4" xfId="8001" xr:uid="{00000000-0005-0000-0000-000020140000}"/>
    <cellStyle name="20% - Énfasis3 2 4 8 5" xfId="8002" xr:uid="{00000000-0005-0000-0000-000021140000}"/>
    <cellStyle name="20% - Énfasis3 2 4 8 6" xfId="8003" xr:uid="{00000000-0005-0000-0000-000022140000}"/>
    <cellStyle name="20% - Énfasis3 2 4 9" xfId="8004" xr:uid="{00000000-0005-0000-0000-000023140000}"/>
    <cellStyle name="20% - Énfasis3 2 4 9 2" xfId="8005" xr:uid="{00000000-0005-0000-0000-000024140000}"/>
    <cellStyle name="20% - Énfasis3 2 4 9 3" xfId="8006" xr:uid="{00000000-0005-0000-0000-000025140000}"/>
    <cellStyle name="20% - Énfasis3 2 4 9 4" xfId="8007" xr:uid="{00000000-0005-0000-0000-000026140000}"/>
    <cellStyle name="20% - Énfasis3 2 4 9 5" xfId="8008" xr:uid="{00000000-0005-0000-0000-000027140000}"/>
    <cellStyle name="20% - Énfasis3 2 4 9 6" xfId="8009" xr:uid="{00000000-0005-0000-0000-000028140000}"/>
    <cellStyle name="20% - Énfasis3 2 5" xfId="358" xr:uid="{00000000-0005-0000-0000-000029140000}"/>
    <cellStyle name="20% - Énfasis3 2 5 10" xfId="8010" xr:uid="{00000000-0005-0000-0000-00002A140000}"/>
    <cellStyle name="20% - Énfasis3 2 5 11" xfId="8011" xr:uid="{00000000-0005-0000-0000-00002B140000}"/>
    <cellStyle name="20% - Énfasis3 2 5 12" xfId="8012" xr:uid="{00000000-0005-0000-0000-00002C140000}"/>
    <cellStyle name="20% - Énfasis3 2 5 13" xfId="8013" xr:uid="{00000000-0005-0000-0000-00002D140000}"/>
    <cellStyle name="20% - Énfasis3 2 5 14" xfId="8014" xr:uid="{00000000-0005-0000-0000-00002E140000}"/>
    <cellStyle name="20% - Énfasis3 2 5 2" xfId="8015" xr:uid="{00000000-0005-0000-0000-00002F140000}"/>
    <cellStyle name="20% - Énfasis3 2 5 2 2" xfId="8016" xr:uid="{00000000-0005-0000-0000-000030140000}"/>
    <cellStyle name="20% - Énfasis3 2 5 2 3" xfId="8017" xr:uid="{00000000-0005-0000-0000-000031140000}"/>
    <cellStyle name="20% - Énfasis3 2 5 2 4" xfId="8018" xr:uid="{00000000-0005-0000-0000-000032140000}"/>
    <cellStyle name="20% - Énfasis3 2 5 2 5" xfId="8019" xr:uid="{00000000-0005-0000-0000-000033140000}"/>
    <cellStyle name="20% - Énfasis3 2 5 2 6" xfId="8020" xr:uid="{00000000-0005-0000-0000-000034140000}"/>
    <cellStyle name="20% - Énfasis3 2 5 3" xfId="8021" xr:uid="{00000000-0005-0000-0000-000035140000}"/>
    <cellStyle name="20% - Énfasis3 2 5 3 2" xfId="8022" xr:uid="{00000000-0005-0000-0000-000036140000}"/>
    <cellStyle name="20% - Énfasis3 2 5 3 3" xfId="8023" xr:uid="{00000000-0005-0000-0000-000037140000}"/>
    <cellStyle name="20% - Énfasis3 2 5 3 4" xfId="8024" xr:uid="{00000000-0005-0000-0000-000038140000}"/>
    <cellStyle name="20% - Énfasis3 2 5 3 5" xfId="8025" xr:uid="{00000000-0005-0000-0000-000039140000}"/>
    <cellStyle name="20% - Énfasis3 2 5 3 6" xfId="8026" xr:uid="{00000000-0005-0000-0000-00003A140000}"/>
    <cellStyle name="20% - Énfasis3 2 5 4" xfId="8027" xr:uid="{00000000-0005-0000-0000-00003B140000}"/>
    <cellStyle name="20% - Énfasis3 2 5 4 2" xfId="8028" xr:uid="{00000000-0005-0000-0000-00003C140000}"/>
    <cellStyle name="20% - Énfasis3 2 5 4 3" xfId="8029" xr:uid="{00000000-0005-0000-0000-00003D140000}"/>
    <cellStyle name="20% - Énfasis3 2 5 4 4" xfId="8030" xr:uid="{00000000-0005-0000-0000-00003E140000}"/>
    <cellStyle name="20% - Énfasis3 2 5 4 5" xfId="8031" xr:uid="{00000000-0005-0000-0000-00003F140000}"/>
    <cellStyle name="20% - Énfasis3 2 5 4 6" xfId="8032" xr:uid="{00000000-0005-0000-0000-000040140000}"/>
    <cellStyle name="20% - Énfasis3 2 5 5" xfId="8033" xr:uid="{00000000-0005-0000-0000-000041140000}"/>
    <cellStyle name="20% - Énfasis3 2 5 5 2" xfId="8034" xr:uid="{00000000-0005-0000-0000-000042140000}"/>
    <cellStyle name="20% - Énfasis3 2 5 5 3" xfId="8035" xr:uid="{00000000-0005-0000-0000-000043140000}"/>
    <cellStyle name="20% - Énfasis3 2 5 5 4" xfId="8036" xr:uid="{00000000-0005-0000-0000-000044140000}"/>
    <cellStyle name="20% - Énfasis3 2 5 5 5" xfId="8037" xr:uid="{00000000-0005-0000-0000-000045140000}"/>
    <cellStyle name="20% - Énfasis3 2 5 5 6" xfId="8038" xr:uid="{00000000-0005-0000-0000-000046140000}"/>
    <cellStyle name="20% - Énfasis3 2 5 6" xfId="8039" xr:uid="{00000000-0005-0000-0000-000047140000}"/>
    <cellStyle name="20% - Énfasis3 2 5 6 2" xfId="8040" xr:uid="{00000000-0005-0000-0000-000048140000}"/>
    <cellStyle name="20% - Énfasis3 2 5 6 3" xfId="8041" xr:uid="{00000000-0005-0000-0000-000049140000}"/>
    <cellStyle name="20% - Énfasis3 2 5 6 4" xfId="8042" xr:uid="{00000000-0005-0000-0000-00004A140000}"/>
    <cellStyle name="20% - Énfasis3 2 5 6 5" xfId="8043" xr:uid="{00000000-0005-0000-0000-00004B140000}"/>
    <cellStyle name="20% - Énfasis3 2 5 6 6" xfId="8044" xr:uid="{00000000-0005-0000-0000-00004C140000}"/>
    <cellStyle name="20% - Énfasis3 2 5 7" xfId="8045" xr:uid="{00000000-0005-0000-0000-00004D140000}"/>
    <cellStyle name="20% - Énfasis3 2 5 7 2" xfId="8046" xr:uid="{00000000-0005-0000-0000-00004E140000}"/>
    <cellStyle name="20% - Énfasis3 2 5 7 3" xfId="8047" xr:uid="{00000000-0005-0000-0000-00004F140000}"/>
    <cellStyle name="20% - Énfasis3 2 5 7 4" xfId="8048" xr:uid="{00000000-0005-0000-0000-000050140000}"/>
    <cellStyle name="20% - Énfasis3 2 5 7 5" xfId="8049" xr:uid="{00000000-0005-0000-0000-000051140000}"/>
    <cellStyle name="20% - Énfasis3 2 5 7 6" xfId="8050" xr:uid="{00000000-0005-0000-0000-000052140000}"/>
    <cellStyle name="20% - Énfasis3 2 5 8" xfId="8051" xr:uid="{00000000-0005-0000-0000-000053140000}"/>
    <cellStyle name="20% - Énfasis3 2 5 8 2" xfId="8052" xr:uid="{00000000-0005-0000-0000-000054140000}"/>
    <cellStyle name="20% - Énfasis3 2 5 8 3" xfId="8053" xr:uid="{00000000-0005-0000-0000-000055140000}"/>
    <cellStyle name="20% - Énfasis3 2 5 8 4" xfId="8054" xr:uid="{00000000-0005-0000-0000-000056140000}"/>
    <cellStyle name="20% - Énfasis3 2 5 8 5" xfId="8055" xr:uid="{00000000-0005-0000-0000-000057140000}"/>
    <cellStyle name="20% - Énfasis3 2 5 8 6" xfId="8056" xr:uid="{00000000-0005-0000-0000-000058140000}"/>
    <cellStyle name="20% - Énfasis3 2 5 9" xfId="8057" xr:uid="{00000000-0005-0000-0000-000059140000}"/>
    <cellStyle name="20% - Énfasis3 2 5 9 2" xfId="8058" xr:uid="{00000000-0005-0000-0000-00005A140000}"/>
    <cellStyle name="20% - Énfasis3 2 5 9 3" xfId="8059" xr:uid="{00000000-0005-0000-0000-00005B140000}"/>
    <cellStyle name="20% - Énfasis3 2 5 9 4" xfId="8060" xr:uid="{00000000-0005-0000-0000-00005C140000}"/>
    <cellStyle name="20% - Énfasis3 2 5 9 5" xfId="8061" xr:uid="{00000000-0005-0000-0000-00005D140000}"/>
    <cellStyle name="20% - Énfasis3 2 5 9 6" xfId="8062" xr:uid="{00000000-0005-0000-0000-00005E140000}"/>
    <cellStyle name="20% - Énfasis3 2 6" xfId="8063" xr:uid="{00000000-0005-0000-0000-00005F140000}"/>
    <cellStyle name="20% - Énfasis3 2 6 10" xfId="8064" xr:uid="{00000000-0005-0000-0000-000060140000}"/>
    <cellStyle name="20% - Énfasis3 2 6 11" xfId="8065" xr:uid="{00000000-0005-0000-0000-000061140000}"/>
    <cellStyle name="20% - Énfasis3 2 6 12" xfId="8066" xr:uid="{00000000-0005-0000-0000-000062140000}"/>
    <cellStyle name="20% - Énfasis3 2 6 13" xfId="8067" xr:uid="{00000000-0005-0000-0000-000063140000}"/>
    <cellStyle name="20% - Énfasis3 2 6 14" xfId="8068" xr:uid="{00000000-0005-0000-0000-000064140000}"/>
    <cellStyle name="20% - Énfasis3 2 6 2" xfId="8069" xr:uid="{00000000-0005-0000-0000-000065140000}"/>
    <cellStyle name="20% - Énfasis3 2 6 2 2" xfId="8070" xr:uid="{00000000-0005-0000-0000-000066140000}"/>
    <cellStyle name="20% - Énfasis3 2 6 2 3" xfId="8071" xr:uid="{00000000-0005-0000-0000-000067140000}"/>
    <cellStyle name="20% - Énfasis3 2 6 2 4" xfId="8072" xr:uid="{00000000-0005-0000-0000-000068140000}"/>
    <cellStyle name="20% - Énfasis3 2 6 2 5" xfId="8073" xr:uid="{00000000-0005-0000-0000-000069140000}"/>
    <cellStyle name="20% - Énfasis3 2 6 2 6" xfId="8074" xr:uid="{00000000-0005-0000-0000-00006A140000}"/>
    <cellStyle name="20% - Énfasis3 2 6 3" xfId="8075" xr:uid="{00000000-0005-0000-0000-00006B140000}"/>
    <cellStyle name="20% - Énfasis3 2 6 3 2" xfId="8076" xr:uid="{00000000-0005-0000-0000-00006C140000}"/>
    <cellStyle name="20% - Énfasis3 2 6 3 3" xfId="8077" xr:uid="{00000000-0005-0000-0000-00006D140000}"/>
    <cellStyle name="20% - Énfasis3 2 6 3 4" xfId="8078" xr:uid="{00000000-0005-0000-0000-00006E140000}"/>
    <cellStyle name="20% - Énfasis3 2 6 3 5" xfId="8079" xr:uid="{00000000-0005-0000-0000-00006F140000}"/>
    <cellStyle name="20% - Énfasis3 2 6 3 6" xfId="8080" xr:uid="{00000000-0005-0000-0000-000070140000}"/>
    <cellStyle name="20% - Énfasis3 2 6 4" xfId="8081" xr:uid="{00000000-0005-0000-0000-000071140000}"/>
    <cellStyle name="20% - Énfasis3 2 6 4 2" xfId="8082" xr:uid="{00000000-0005-0000-0000-000072140000}"/>
    <cellStyle name="20% - Énfasis3 2 6 4 3" xfId="8083" xr:uid="{00000000-0005-0000-0000-000073140000}"/>
    <cellStyle name="20% - Énfasis3 2 6 4 4" xfId="8084" xr:uid="{00000000-0005-0000-0000-000074140000}"/>
    <cellStyle name="20% - Énfasis3 2 6 4 5" xfId="8085" xr:uid="{00000000-0005-0000-0000-000075140000}"/>
    <cellStyle name="20% - Énfasis3 2 6 4 6" xfId="8086" xr:uid="{00000000-0005-0000-0000-000076140000}"/>
    <cellStyle name="20% - Énfasis3 2 6 5" xfId="8087" xr:uid="{00000000-0005-0000-0000-000077140000}"/>
    <cellStyle name="20% - Énfasis3 2 6 5 2" xfId="8088" xr:uid="{00000000-0005-0000-0000-000078140000}"/>
    <cellStyle name="20% - Énfasis3 2 6 5 3" xfId="8089" xr:uid="{00000000-0005-0000-0000-000079140000}"/>
    <cellStyle name="20% - Énfasis3 2 6 5 4" xfId="8090" xr:uid="{00000000-0005-0000-0000-00007A140000}"/>
    <cellStyle name="20% - Énfasis3 2 6 5 5" xfId="8091" xr:uid="{00000000-0005-0000-0000-00007B140000}"/>
    <cellStyle name="20% - Énfasis3 2 6 5 6" xfId="8092" xr:uid="{00000000-0005-0000-0000-00007C140000}"/>
    <cellStyle name="20% - Énfasis3 2 6 6" xfId="8093" xr:uid="{00000000-0005-0000-0000-00007D140000}"/>
    <cellStyle name="20% - Énfasis3 2 6 6 2" xfId="8094" xr:uid="{00000000-0005-0000-0000-00007E140000}"/>
    <cellStyle name="20% - Énfasis3 2 6 6 3" xfId="8095" xr:uid="{00000000-0005-0000-0000-00007F140000}"/>
    <cellStyle name="20% - Énfasis3 2 6 6 4" xfId="8096" xr:uid="{00000000-0005-0000-0000-000080140000}"/>
    <cellStyle name="20% - Énfasis3 2 6 6 5" xfId="8097" xr:uid="{00000000-0005-0000-0000-000081140000}"/>
    <cellStyle name="20% - Énfasis3 2 6 6 6" xfId="8098" xr:uid="{00000000-0005-0000-0000-000082140000}"/>
    <cellStyle name="20% - Énfasis3 2 6 7" xfId="8099" xr:uid="{00000000-0005-0000-0000-000083140000}"/>
    <cellStyle name="20% - Énfasis3 2 6 7 2" xfId="8100" xr:uid="{00000000-0005-0000-0000-000084140000}"/>
    <cellStyle name="20% - Énfasis3 2 6 7 3" xfId="8101" xr:uid="{00000000-0005-0000-0000-000085140000}"/>
    <cellStyle name="20% - Énfasis3 2 6 7 4" xfId="8102" xr:uid="{00000000-0005-0000-0000-000086140000}"/>
    <cellStyle name="20% - Énfasis3 2 6 7 5" xfId="8103" xr:uid="{00000000-0005-0000-0000-000087140000}"/>
    <cellStyle name="20% - Énfasis3 2 6 7 6" xfId="8104" xr:uid="{00000000-0005-0000-0000-000088140000}"/>
    <cellStyle name="20% - Énfasis3 2 6 8" xfId="8105" xr:uid="{00000000-0005-0000-0000-000089140000}"/>
    <cellStyle name="20% - Énfasis3 2 6 8 2" xfId="8106" xr:uid="{00000000-0005-0000-0000-00008A140000}"/>
    <cellStyle name="20% - Énfasis3 2 6 8 3" xfId="8107" xr:uid="{00000000-0005-0000-0000-00008B140000}"/>
    <cellStyle name="20% - Énfasis3 2 6 8 4" xfId="8108" xr:uid="{00000000-0005-0000-0000-00008C140000}"/>
    <cellStyle name="20% - Énfasis3 2 6 8 5" xfId="8109" xr:uid="{00000000-0005-0000-0000-00008D140000}"/>
    <cellStyle name="20% - Énfasis3 2 6 8 6" xfId="8110" xr:uid="{00000000-0005-0000-0000-00008E140000}"/>
    <cellStyle name="20% - Énfasis3 2 6 9" xfId="8111" xr:uid="{00000000-0005-0000-0000-00008F140000}"/>
    <cellStyle name="20% - Énfasis3 2 6 9 2" xfId="8112" xr:uid="{00000000-0005-0000-0000-000090140000}"/>
    <cellStyle name="20% - Énfasis3 2 6 9 3" xfId="8113" xr:uid="{00000000-0005-0000-0000-000091140000}"/>
    <cellStyle name="20% - Énfasis3 2 6 9 4" xfId="8114" xr:uid="{00000000-0005-0000-0000-000092140000}"/>
    <cellStyle name="20% - Énfasis3 2 6 9 5" xfId="8115" xr:uid="{00000000-0005-0000-0000-000093140000}"/>
    <cellStyle name="20% - Énfasis3 2 6 9 6" xfId="8116" xr:uid="{00000000-0005-0000-0000-000094140000}"/>
    <cellStyle name="20% - Énfasis3 2 7" xfId="8117" xr:uid="{00000000-0005-0000-0000-000095140000}"/>
    <cellStyle name="20% - Énfasis3 2 7 2" xfId="8118" xr:uid="{00000000-0005-0000-0000-000096140000}"/>
    <cellStyle name="20% - Énfasis3 2 7 3" xfId="8119" xr:uid="{00000000-0005-0000-0000-000097140000}"/>
    <cellStyle name="20% - Énfasis3 2 7 4" xfId="8120" xr:uid="{00000000-0005-0000-0000-000098140000}"/>
    <cellStyle name="20% - Énfasis3 2 7 5" xfId="8121" xr:uid="{00000000-0005-0000-0000-000099140000}"/>
    <cellStyle name="20% - Énfasis3 2 7 6" xfId="8122" xr:uid="{00000000-0005-0000-0000-00009A140000}"/>
    <cellStyle name="20% - Énfasis3 2 8" xfId="8123" xr:uid="{00000000-0005-0000-0000-00009B140000}"/>
    <cellStyle name="20% - Énfasis3 2 8 2" xfId="8124" xr:uid="{00000000-0005-0000-0000-00009C140000}"/>
    <cellStyle name="20% - Énfasis3 2 8 3" xfId="8125" xr:uid="{00000000-0005-0000-0000-00009D140000}"/>
    <cellStyle name="20% - Énfasis3 2 8 4" xfId="8126" xr:uid="{00000000-0005-0000-0000-00009E140000}"/>
    <cellStyle name="20% - Énfasis3 2 8 5" xfId="8127" xr:uid="{00000000-0005-0000-0000-00009F140000}"/>
    <cellStyle name="20% - Énfasis3 2 8 6" xfId="8128" xr:uid="{00000000-0005-0000-0000-0000A0140000}"/>
    <cellStyle name="20% - Énfasis3 2 9" xfId="8129" xr:uid="{00000000-0005-0000-0000-0000A1140000}"/>
    <cellStyle name="20% - Énfasis3 2 9 2" xfId="8130" xr:uid="{00000000-0005-0000-0000-0000A2140000}"/>
    <cellStyle name="20% - Énfasis3 2 9 3" xfId="8131" xr:uid="{00000000-0005-0000-0000-0000A3140000}"/>
    <cellStyle name="20% - Énfasis3 2 9 4" xfId="8132" xr:uid="{00000000-0005-0000-0000-0000A4140000}"/>
    <cellStyle name="20% - Énfasis3 2 9 5" xfId="8133" xr:uid="{00000000-0005-0000-0000-0000A5140000}"/>
    <cellStyle name="20% - Énfasis3 2 9 6" xfId="8134" xr:uid="{00000000-0005-0000-0000-0000A6140000}"/>
    <cellStyle name="20% - Énfasis3 20" xfId="359" xr:uid="{00000000-0005-0000-0000-0000A7140000}"/>
    <cellStyle name="20% - Énfasis3 20 10" xfId="8135" xr:uid="{00000000-0005-0000-0000-0000A8140000}"/>
    <cellStyle name="20% - Énfasis3 20 11" xfId="8136" xr:uid="{00000000-0005-0000-0000-0000A9140000}"/>
    <cellStyle name="20% - Énfasis3 20 12" xfId="8137" xr:uid="{00000000-0005-0000-0000-0000AA140000}"/>
    <cellStyle name="20% - Énfasis3 20 13" xfId="8138" xr:uid="{00000000-0005-0000-0000-0000AB140000}"/>
    <cellStyle name="20% - Énfasis3 20 14" xfId="8139" xr:uid="{00000000-0005-0000-0000-0000AC140000}"/>
    <cellStyle name="20% - Énfasis3 20 2" xfId="8140" xr:uid="{00000000-0005-0000-0000-0000AD140000}"/>
    <cellStyle name="20% - Énfasis3 20 2 2" xfId="8141" xr:uid="{00000000-0005-0000-0000-0000AE140000}"/>
    <cellStyle name="20% - Énfasis3 20 2 3" xfId="8142" xr:uid="{00000000-0005-0000-0000-0000AF140000}"/>
    <cellStyle name="20% - Énfasis3 20 2 4" xfId="8143" xr:uid="{00000000-0005-0000-0000-0000B0140000}"/>
    <cellStyle name="20% - Énfasis3 20 2 5" xfId="8144" xr:uid="{00000000-0005-0000-0000-0000B1140000}"/>
    <cellStyle name="20% - Énfasis3 20 2 6" xfId="8145" xr:uid="{00000000-0005-0000-0000-0000B2140000}"/>
    <cellStyle name="20% - Énfasis3 20 3" xfId="8146" xr:uid="{00000000-0005-0000-0000-0000B3140000}"/>
    <cellStyle name="20% - Énfasis3 20 3 2" xfId="8147" xr:uid="{00000000-0005-0000-0000-0000B4140000}"/>
    <cellStyle name="20% - Énfasis3 20 3 3" xfId="8148" xr:uid="{00000000-0005-0000-0000-0000B5140000}"/>
    <cellStyle name="20% - Énfasis3 20 3 4" xfId="8149" xr:uid="{00000000-0005-0000-0000-0000B6140000}"/>
    <cellStyle name="20% - Énfasis3 20 3 5" xfId="8150" xr:uid="{00000000-0005-0000-0000-0000B7140000}"/>
    <cellStyle name="20% - Énfasis3 20 3 6" xfId="8151" xr:uid="{00000000-0005-0000-0000-0000B8140000}"/>
    <cellStyle name="20% - Énfasis3 20 4" xfId="8152" xr:uid="{00000000-0005-0000-0000-0000B9140000}"/>
    <cellStyle name="20% - Énfasis3 20 4 2" xfId="8153" xr:uid="{00000000-0005-0000-0000-0000BA140000}"/>
    <cellStyle name="20% - Énfasis3 20 4 3" xfId="8154" xr:uid="{00000000-0005-0000-0000-0000BB140000}"/>
    <cellStyle name="20% - Énfasis3 20 4 4" xfId="8155" xr:uid="{00000000-0005-0000-0000-0000BC140000}"/>
    <cellStyle name="20% - Énfasis3 20 4 5" xfId="8156" xr:uid="{00000000-0005-0000-0000-0000BD140000}"/>
    <cellStyle name="20% - Énfasis3 20 4 6" xfId="8157" xr:uid="{00000000-0005-0000-0000-0000BE140000}"/>
    <cellStyle name="20% - Énfasis3 20 5" xfId="8158" xr:uid="{00000000-0005-0000-0000-0000BF140000}"/>
    <cellStyle name="20% - Énfasis3 20 5 2" xfId="8159" xr:uid="{00000000-0005-0000-0000-0000C0140000}"/>
    <cellStyle name="20% - Énfasis3 20 5 3" xfId="8160" xr:uid="{00000000-0005-0000-0000-0000C1140000}"/>
    <cellStyle name="20% - Énfasis3 20 5 4" xfId="8161" xr:uid="{00000000-0005-0000-0000-0000C2140000}"/>
    <cellStyle name="20% - Énfasis3 20 5 5" xfId="8162" xr:uid="{00000000-0005-0000-0000-0000C3140000}"/>
    <cellStyle name="20% - Énfasis3 20 5 6" xfId="8163" xr:uid="{00000000-0005-0000-0000-0000C4140000}"/>
    <cellStyle name="20% - Énfasis3 20 6" xfId="8164" xr:uid="{00000000-0005-0000-0000-0000C5140000}"/>
    <cellStyle name="20% - Énfasis3 20 6 2" xfId="8165" xr:uid="{00000000-0005-0000-0000-0000C6140000}"/>
    <cellStyle name="20% - Énfasis3 20 6 3" xfId="8166" xr:uid="{00000000-0005-0000-0000-0000C7140000}"/>
    <cellStyle name="20% - Énfasis3 20 6 4" xfId="8167" xr:uid="{00000000-0005-0000-0000-0000C8140000}"/>
    <cellStyle name="20% - Énfasis3 20 6 5" xfId="8168" xr:uid="{00000000-0005-0000-0000-0000C9140000}"/>
    <cellStyle name="20% - Énfasis3 20 6 6" xfId="8169" xr:uid="{00000000-0005-0000-0000-0000CA140000}"/>
    <cellStyle name="20% - Énfasis3 20 7" xfId="8170" xr:uid="{00000000-0005-0000-0000-0000CB140000}"/>
    <cellStyle name="20% - Énfasis3 20 7 2" xfId="8171" xr:uid="{00000000-0005-0000-0000-0000CC140000}"/>
    <cellStyle name="20% - Énfasis3 20 7 3" xfId="8172" xr:uid="{00000000-0005-0000-0000-0000CD140000}"/>
    <cellStyle name="20% - Énfasis3 20 7 4" xfId="8173" xr:uid="{00000000-0005-0000-0000-0000CE140000}"/>
    <cellStyle name="20% - Énfasis3 20 7 5" xfId="8174" xr:uid="{00000000-0005-0000-0000-0000CF140000}"/>
    <cellStyle name="20% - Énfasis3 20 7 6" xfId="8175" xr:uid="{00000000-0005-0000-0000-0000D0140000}"/>
    <cellStyle name="20% - Énfasis3 20 8" xfId="8176" xr:uid="{00000000-0005-0000-0000-0000D1140000}"/>
    <cellStyle name="20% - Énfasis3 20 8 2" xfId="8177" xr:uid="{00000000-0005-0000-0000-0000D2140000}"/>
    <cellStyle name="20% - Énfasis3 20 8 3" xfId="8178" xr:uid="{00000000-0005-0000-0000-0000D3140000}"/>
    <cellStyle name="20% - Énfasis3 20 8 4" xfId="8179" xr:uid="{00000000-0005-0000-0000-0000D4140000}"/>
    <cellStyle name="20% - Énfasis3 20 8 5" xfId="8180" xr:uid="{00000000-0005-0000-0000-0000D5140000}"/>
    <cellStyle name="20% - Énfasis3 20 8 6" xfId="8181" xr:uid="{00000000-0005-0000-0000-0000D6140000}"/>
    <cellStyle name="20% - Énfasis3 20 9" xfId="8182" xr:uid="{00000000-0005-0000-0000-0000D7140000}"/>
    <cellStyle name="20% - Énfasis3 20 9 2" xfId="8183" xr:uid="{00000000-0005-0000-0000-0000D8140000}"/>
    <cellStyle name="20% - Énfasis3 20 9 3" xfId="8184" xr:uid="{00000000-0005-0000-0000-0000D9140000}"/>
    <cellStyle name="20% - Énfasis3 20 9 4" xfId="8185" xr:uid="{00000000-0005-0000-0000-0000DA140000}"/>
    <cellStyle name="20% - Énfasis3 20 9 5" xfId="8186" xr:uid="{00000000-0005-0000-0000-0000DB140000}"/>
    <cellStyle name="20% - Énfasis3 20 9 6" xfId="8187" xr:uid="{00000000-0005-0000-0000-0000DC140000}"/>
    <cellStyle name="20% - Énfasis3 21" xfId="360" xr:uid="{00000000-0005-0000-0000-0000DD140000}"/>
    <cellStyle name="20% - Énfasis3 21 10" xfId="8188" xr:uid="{00000000-0005-0000-0000-0000DE140000}"/>
    <cellStyle name="20% - Énfasis3 21 11" xfId="8189" xr:uid="{00000000-0005-0000-0000-0000DF140000}"/>
    <cellStyle name="20% - Énfasis3 21 12" xfId="8190" xr:uid="{00000000-0005-0000-0000-0000E0140000}"/>
    <cellStyle name="20% - Énfasis3 21 13" xfId="8191" xr:uid="{00000000-0005-0000-0000-0000E1140000}"/>
    <cellStyle name="20% - Énfasis3 21 14" xfId="8192" xr:uid="{00000000-0005-0000-0000-0000E2140000}"/>
    <cellStyle name="20% - Énfasis3 21 2" xfId="8193" xr:uid="{00000000-0005-0000-0000-0000E3140000}"/>
    <cellStyle name="20% - Énfasis3 21 2 2" xfId="8194" xr:uid="{00000000-0005-0000-0000-0000E4140000}"/>
    <cellStyle name="20% - Énfasis3 21 2 3" xfId="8195" xr:uid="{00000000-0005-0000-0000-0000E5140000}"/>
    <cellStyle name="20% - Énfasis3 21 2 4" xfId="8196" xr:uid="{00000000-0005-0000-0000-0000E6140000}"/>
    <cellStyle name="20% - Énfasis3 21 2 5" xfId="8197" xr:uid="{00000000-0005-0000-0000-0000E7140000}"/>
    <cellStyle name="20% - Énfasis3 21 2 6" xfId="8198" xr:uid="{00000000-0005-0000-0000-0000E8140000}"/>
    <cellStyle name="20% - Énfasis3 21 3" xfId="8199" xr:uid="{00000000-0005-0000-0000-0000E9140000}"/>
    <cellStyle name="20% - Énfasis3 21 3 2" xfId="8200" xr:uid="{00000000-0005-0000-0000-0000EA140000}"/>
    <cellStyle name="20% - Énfasis3 21 3 3" xfId="8201" xr:uid="{00000000-0005-0000-0000-0000EB140000}"/>
    <cellStyle name="20% - Énfasis3 21 3 4" xfId="8202" xr:uid="{00000000-0005-0000-0000-0000EC140000}"/>
    <cellStyle name="20% - Énfasis3 21 3 5" xfId="8203" xr:uid="{00000000-0005-0000-0000-0000ED140000}"/>
    <cellStyle name="20% - Énfasis3 21 3 6" xfId="8204" xr:uid="{00000000-0005-0000-0000-0000EE140000}"/>
    <cellStyle name="20% - Énfasis3 21 4" xfId="8205" xr:uid="{00000000-0005-0000-0000-0000EF140000}"/>
    <cellStyle name="20% - Énfasis3 21 4 2" xfId="8206" xr:uid="{00000000-0005-0000-0000-0000F0140000}"/>
    <cellStyle name="20% - Énfasis3 21 4 3" xfId="8207" xr:uid="{00000000-0005-0000-0000-0000F1140000}"/>
    <cellStyle name="20% - Énfasis3 21 4 4" xfId="8208" xr:uid="{00000000-0005-0000-0000-0000F2140000}"/>
    <cellStyle name="20% - Énfasis3 21 4 5" xfId="8209" xr:uid="{00000000-0005-0000-0000-0000F3140000}"/>
    <cellStyle name="20% - Énfasis3 21 4 6" xfId="8210" xr:uid="{00000000-0005-0000-0000-0000F4140000}"/>
    <cellStyle name="20% - Énfasis3 21 5" xfId="8211" xr:uid="{00000000-0005-0000-0000-0000F5140000}"/>
    <cellStyle name="20% - Énfasis3 21 5 2" xfId="8212" xr:uid="{00000000-0005-0000-0000-0000F6140000}"/>
    <cellStyle name="20% - Énfasis3 21 5 3" xfId="8213" xr:uid="{00000000-0005-0000-0000-0000F7140000}"/>
    <cellStyle name="20% - Énfasis3 21 5 4" xfId="8214" xr:uid="{00000000-0005-0000-0000-0000F8140000}"/>
    <cellStyle name="20% - Énfasis3 21 5 5" xfId="8215" xr:uid="{00000000-0005-0000-0000-0000F9140000}"/>
    <cellStyle name="20% - Énfasis3 21 5 6" xfId="8216" xr:uid="{00000000-0005-0000-0000-0000FA140000}"/>
    <cellStyle name="20% - Énfasis3 21 6" xfId="8217" xr:uid="{00000000-0005-0000-0000-0000FB140000}"/>
    <cellStyle name="20% - Énfasis3 21 6 2" xfId="8218" xr:uid="{00000000-0005-0000-0000-0000FC140000}"/>
    <cellStyle name="20% - Énfasis3 21 6 3" xfId="8219" xr:uid="{00000000-0005-0000-0000-0000FD140000}"/>
    <cellStyle name="20% - Énfasis3 21 6 4" xfId="8220" xr:uid="{00000000-0005-0000-0000-0000FE140000}"/>
    <cellStyle name="20% - Énfasis3 21 6 5" xfId="8221" xr:uid="{00000000-0005-0000-0000-0000FF140000}"/>
    <cellStyle name="20% - Énfasis3 21 6 6" xfId="8222" xr:uid="{00000000-0005-0000-0000-000000150000}"/>
    <cellStyle name="20% - Énfasis3 21 7" xfId="8223" xr:uid="{00000000-0005-0000-0000-000001150000}"/>
    <cellStyle name="20% - Énfasis3 21 7 2" xfId="8224" xr:uid="{00000000-0005-0000-0000-000002150000}"/>
    <cellStyle name="20% - Énfasis3 21 7 3" xfId="8225" xr:uid="{00000000-0005-0000-0000-000003150000}"/>
    <cellStyle name="20% - Énfasis3 21 7 4" xfId="8226" xr:uid="{00000000-0005-0000-0000-000004150000}"/>
    <cellStyle name="20% - Énfasis3 21 7 5" xfId="8227" xr:uid="{00000000-0005-0000-0000-000005150000}"/>
    <cellStyle name="20% - Énfasis3 21 7 6" xfId="8228" xr:uid="{00000000-0005-0000-0000-000006150000}"/>
    <cellStyle name="20% - Énfasis3 21 8" xfId="8229" xr:uid="{00000000-0005-0000-0000-000007150000}"/>
    <cellStyle name="20% - Énfasis3 21 8 2" xfId="8230" xr:uid="{00000000-0005-0000-0000-000008150000}"/>
    <cellStyle name="20% - Énfasis3 21 8 3" xfId="8231" xr:uid="{00000000-0005-0000-0000-000009150000}"/>
    <cellStyle name="20% - Énfasis3 21 8 4" xfId="8232" xr:uid="{00000000-0005-0000-0000-00000A150000}"/>
    <cellStyle name="20% - Énfasis3 21 8 5" xfId="8233" xr:uid="{00000000-0005-0000-0000-00000B150000}"/>
    <cellStyle name="20% - Énfasis3 21 8 6" xfId="8234" xr:uid="{00000000-0005-0000-0000-00000C150000}"/>
    <cellStyle name="20% - Énfasis3 21 9" xfId="8235" xr:uid="{00000000-0005-0000-0000-00000D150000}"/>
    <cellStyle name="20% - Énfasis3 21 9 2" xfId="8236" xr:uid="{00000000-0005-0000-0000-00000E150000}"/>
    <cellStyle name="20% - Énfasis3 21 9 3" xfId="8237" xr:uid="{00000000-0005-0000-0000-00000F150000}"/>
    <cellStyle name="20% - Énfasis3 21 9 4" xfId="8238" xr:uid="{00000000-0005-0000-0000-000010150000}"/>
    <cellStyle name="20% - Énfasis3 21 9 5" xfId="8239" xr:uid="{00000000-0005-0000-0000-000011150000}"/>
    <cellStyle name="20% - Énfasis3 21 9 6" xfId="8240" xr:uid="{00000000-0005-0000-0000-000012150000}"/>
    <cellStyle name="20% - Énfasis3 22" xfId="361" xr:uid="{00000000-0005-0000-0000-000013150000}"/>
    <cellStyle name="20% - Énfasis3 22 10" xfId="8241" xr:uid="{00000000-0005-0000-0000-000014150000}"/>
    <cellStyle name="20% - Énfasis3 22 11" xfId="8242" xr:uid="{00000000-0005-0000-0000-000015150000}"/>
    <cellStyle name="20% - Énfasis3 22 12" xfId="8243" xr:uid="{00000000-0005-0000-0000-000016150000}"/>
    <cellStyle name="20% - Énfasis3 22 13" xfId="8244" xr:uid="{00000000-0005-0000-0000-000017150000}"/>
    <cellStyle name="20% - Énfasis3 22 14" xfId="8245" xr:uid="{00000000-0005-0000-0000-000018150000}"/>
    <cellStyle name="20% - Énfasis3 22 2" xfId="8246" xr:uid="{00000000-0005-0000-0000-000019150000}"/>
    <cellStyle name="20% - Énfasis3 22 2 2" xfId="8247" xr:uid="{00000000-0005-0000-0000-00001A150000}"/>
    <cellStyle name="20% - Énfasis3 22 2 3" xfId="8248" xr:uid="{00000000-0005-0000-0000-00001B150000}"/>
    <cellStyle name="20% - Énfasis3 22 2 4" xfId="8249" xr:uid="{00000000-0005-0000-0000-00001C150000}"/>
    <cellStyle name="20% - Énfasis3 22 2 5" xfId="8250" xr:uid="{00000000-0005-0000-0000-00001D150000}"/>
    <cellStyle name="20% - Énfasis3 22 2 6" xfId="8251" xr:uid="{00000000-0005-0000-0000-00001E150000}"/>
    <cellStyle name="20% - Énfasis3 22 3" xfId="8252" xr:uid="{00000000-0005-0000-0000-00001F150000}"/>
    <cellStyle name="20% - Énfasis3 22 3 2" xfId="8253" xr:uid="{00000000-0005-0000-0000-000020150000}"/>
    <cellStyle name="20% - Énfasis3 22 3 3" xfId="8254" xr:uid="{00000000-0005-0000-0000-000021150000}"/>
    <cellStyle name="20% - Énfasis3 22 3 4" xfId="8255" xr:uid="{00000000-0005-0000-0000-000022150000}"/>
    <cellStyle name="20% - Énfasis3 22 3 5" xfId="8256" xr:uid="{00000000-0005-0000-0000-000023150000}"/>
    <cellStyle name="20% - Énfasis3 22 3 6" xfId="8257" xr:uid="{00000000-0005-0000-0000-000024150000}"/>
    <cellStyle name="20% - Énfasis3 22 4" xfId="8258" xr:uid="{00000000-0005-0000-0000-000025150000}"/>
    <cellStyle name="20% - Énfasis3 22 4 2" xfId="8259" xr:uid="{00000000-0005-0000-0000-000026150000}"/>
    <cellStyle name="20% - Énfasis3 22 4 3" xfId="8260" xr:uid="{00000000-0005-0000-0000-000027150000}"/>
    <cellStyle name="20% - Énfasis3 22 4 4" xfId="8261" xr:uid="{00000000-0005-0000-0000-000028150000}"/>
    <cellStyle name="20% - Énfasis3 22 4 5" xfId="8262" xr:uid="{00000000-0005-0000-0000-000029150000}"/>
    <cellStyle name="20% - Énfasis3 22 4 6" xfId="8263" xr:uid="{00000000-0005-0000-0000-00002A150000}"/>
    <cellStyle name="20% - Énfasis3 22 5" xfId="8264" xr:uid="{00000000-0005-0000-0000-00002B150000}"/>
    <cellStyle name="20% - Énfasis3 22 5 2" xfId="8265" xr:uid="{00000000-0005-0000-0000-00002C150000}"/>
    <cellStyle name="20% - Énfasis3 22 5 3" xfId="8266" xr:uid="{00000000-0005-0000-0000-00002D150000}"/>
    <cellStyle name="20% - Énfasis3 22 5 4" xfId="8267" xr:uid="{00000000-0005-0000-0000-00002E150000}"/>
    <cellStyle name="20% - Énfasis3 22 5 5" xfId="8268" xr:uid="{00000000-0005-0000-0000-00002F150000}"/>
    <cellStyle name="20% - Énfasis3 22 5 6" xfId="8269" xr:uid="{00000000-0005-0000-0000-000030150000}"/>
    <cellStyle name="20% - Énfasis3 22 6" xfId="8270" xr:uid="{00000000-0005-0000-0000-000031150000}"/>
    <cellStyle name="20% - Énfasis3 22 6 2" xfId="8271" xr:uid="{00000000-0005-0000-0000-000032150000}"/>
    <cellStyle name="20% - Énfasis3 22 6 3" xfId="8272" xr:uid="{00000000-0005-0000-0000-000033150000}"/>
    <cellStyle name="20% - Énfasis3 22 6 4" xfId="8273" xr:uid="{00000000-0005-0000-0000-000034150000}"/>
    <cellStyle name="20% - Énfasis3 22 6 5" xfId="8274" xr:uid="{00000000-0005-0000-0000-000035150000}"/>
    <cellStyle name="20% - Énfasis3 22 6 6" xfId="8275" xr:uid="{00000000-0005-0000-0000-000036150000}"/>
    <cellStyle name="20% - Énfasis3 22 7" xfId="8276" xr:uid="{00000000-0005-0000-0000-000037150000}"/>
    <cellStyle name="20% - Énfasis3 22 7 2" xfId="8277" xr:uid="{00000000-0005-0000-0000-000038150000}"/>
    <cellStyle name="20% - Énfasis3 22 7 3" xfId="8278" xr:uid="{00000000-0005-0000-0000-000039150000}"/>
    <cellStyle name="20% - Énfasis3 22 7 4" xfId="8279" xr:uid="{00000000-0005-0000-0000-00003A150000}"/>
    <cellStyle name="20% - Énfasis3 22 7 5" xfId="8280" xr:uid="{00000000-0005-0000-0000-00003B150000}"/>
    <cellStyle name="20% - Énfasis3 22 7 6" xfId="8281" xr:uid="{00000000-0005-0000-0000-00003C150000}"/>
    <cellStyle name="20% - Énfasis3 22 8" xfId="8282" xr:uid="{00000000-0005-0000-0000-00003D150000}"/>
    <cellStyle name="20% - Énfasis3 22 8 2" xfId="8283" xr:uid="{00000000-0005-0000-0000-00003E150000}"/>
    <cellStyle name="20% - Énfasis3 22 8 3" xfId="8284" xr:uid="{00000000-0005-0000-0000-00003F150000}"/>
    <cellStyle name="20% - Énfasis3 22 8 4" xfId="8285" xr:uid="{00000000-0005-0000-0000-000040150000}"/>
    <cellStyle name="20% - Énfasis3 22 8 5" xfId="8286" xr:uid="{00000000-0005-0000-0000-000041150000}"/>
    <cellStyle name="20% - Énfasis3 22 8 6" xfId="8287" xr:uid="{00000000-0005-0000-0000-000042150000}"/>
    <cellStyle name="20% - Énfasis3 22 9" xfId="8288" xr:uid="{00000000-0005-0000-0000-000043150000}"/>
    <cellStyle name="20% - Énfasis3 22 9 2" xfId="8289" xr:uid="{00000000-0005-0000-0000-000044150000}"/>
    <cellStyle name="20% - Énfasis3 22 9 3" xfId="8290" xr:uid="{00000000-0005-0000-0000-000045150000}"/>
    <cellStyle name="20% - Énfasis3 22 9 4" xfId="8291" xr:uid="{00000000-0005-0000-0000-000046150000}"/>
    <cellStyle name="20% - Énfasis3 22 9 5" xfId="8292" xr:uid="{00000000-0005-0000-0000-000047150000}"/>
    <cellStyle name="20% - Énfasis3 22 9 6" xfId="8293" xr:uid="{00000000-0005-0000-0000-000048150000}"/>
    <cellStyle name="20% - Énfasis3 23" xfId="362" xr:uid="{00000000-0005-0000-0000-000049150000}"/>
    <cellStyle name="20% - Énfasis3 23 10" xfId="8294" xr:uid="{00000000-0005-0000-0000-00004A150000}"/>
    <cellStyle name="20% - Énfasis3 23 11" xfId="8295" xr:uid="{00000000-0005-0000-0000-00004B150000}"/>
    <cellStyle name="20% - Énfasis3 23 12" xfId="8296" xr:uid="{00000000-0005-0000-0000-00004C150000}"/>
    <cellStyle name="20% - Énfasis3 23 13" xfId="8297" xr:uid="{00000000-0005-0000-0000-00004D150000}"/>
    <cellStyle name="20% - Énfasis3 23 14" xfId="8298" xr:uid="{00000000-0005-0000-0000-00004E150000}"/>
    <cellStyle name="20% - Énfasis3 23 2" xfId="8299" xr:uid="{00000000-0005-0000-0000-00004F150000}"/>
    <cellStyle name="20% - Énfasis3 23 2 2" xfId="8300" xr:uid="{00000000-0005-0000-0000-000050150000}"/>
    <cellStyle name="20% - Énfasis3 23 2 3" xfId="8301" xr:uid="{00000000-0005-0000-0000-000051150000}"/>
    <cellStyle name="20% - Énfasis3 23 2 4" xfId="8302" xr:uid="{00000000-0005-0000-0000-000052150000}"/>
    <cellStyle name="20% - Énfasis3 23 2 5" xfId="8303" xr:uid="{00000000-0005-0000-0000-000053150000}"/>
    <cellStyle name="20% - Énfasis3 23 2 6" xfId="8304" xr:uid="{00000000-0005-0000-0000-000054150000}"/>
    <cellStyle name="20% - Énfasis3 23 3" xfId="8305" xr:uid="{00000000-0005-0000-0000-000055150000}"/>
    <cellStyle name="20% - Énfasis3 23 3 2" xfId="8306" xr:uid="{00000000-0005-0000-0000-000056150000}"/>
    <cellStyle name="20% - Énfasis3 23 3 3" xfId="8307" xr:uid="{00000000-0005-0000-0000-000057150000}"/>
    <cellStyle name="20% - Énfasis3 23 3 4" xfId="8308" xr:uid="{00000000-0005-0000-0000-000058150000}"/>
    <cellStyle name="20% - Énfasis3 23 3 5" xfId="8309" xr:uid="{00000000-0005-0000-0000-000059150000}"/>
    <cellStyle name="20% - Énfasis3 23 3 6" xfId="8310" xr:uid="{00000000-0005-0000-0000-00005A150000}"/>
    <cellStyle name="20% - Énfasis3 23 4" xfId="8311" xr:uid="{00000000-0005-0000-0000-00005B150000}"/>
    <cellStyle name="20% - Énfasis3 23 4 2" xfId="8312" xr:uid="{00000000-0005-0000-0000-00005C150000}"/>
    <cellStyle name="20% - Énfasis3 23 4 3" xfId="8313" xr:uid="{00000000-0005-0000-0000-00005D150000}"/>
    <cellStyle name="20% - Énfasis3 23 4 4" xfId="8314" xr:uid="{00000000-0005-0000-0000-00005E150000}"/>
    <cellStyle name="20% - Énfasis3 23 4 5" xfId="8315" xr:uid="{00000000-0005-0000-0000-00005F150000}"/>
    <cellStyle name="20% - Énfasis3 23 4 6" xfId="8316" xr:uid="{00000000-0005-0000-0000-000060150000}"/>
    <cellStyle name="20% - Énfasis3 23 5" xfId="8317" xr:uid="{00000000-0005-0000-0000-000061150000}"/>
    <cellStyle name="20% - Énfasis3 23 5 2" xfId="8318" xr:uid="{00000000-0005-0000-0000-000062150000}"/>
    <cellStyle name="20% - Énfasis3 23 5 3" xfId="8319" xr:uid="{00000000-0005-0000-0000-000063150000}"/>
    <cellStyle name="20% - Énfasis3 23 5 4" xfId="8320" xr:uid="{00000000-0005-0000-0000-000064150000}"/>
    <cellStyle name="20% - Énfasis3 23 5 5" xfId="8321" xr:uid="{00000000-0005-0000-0000-000065150000}"/>
    <cellStyle name="20% - Énfasis3 23 5 6" xfId="8322" xr:uid="{00000000-0005-0000-0000-000066150000}"/>
    <cellStyle name="20% - Énfasis3 23 6" xfId="8323" xr:uid="{00000000-0005-0000-0000-000067150000}"/>
    <cellStyle name="20% - Énfasis3 23 6 2" xfId="8324" xr:uid="{00000000-0005-0000-0000-000068150000}"/>
    <cellStyle name="20% - Énfasis3 23 6 3" xfId="8325" xr:uid="{00000000-0005-0000-0000-000069150000}"/>
    <cellStyle name="20% - Énfasis3 23 6 4" xfId="8326" xr:uid="{00000000-0005-0000-0000-00006A150000}"/>
    <cellStyle name="20% - Énfasis3 23 6 5" xfId="8327" xr:uid="{00000000-0005-0000-0000-00006B150000}"/>
    <cellStyle name="20% - Énfasis3 23 6 6" xfId="8328" xr:uid="{00000000-0005-0000-0000-00006C150000}"/>
    <cellStyle name="20% - Énfasis3 23 7" xfId="8329" xr:uid="{00000000-0005-0000-0000-00006D150000}"/>
    <cellStyle name="20% - Énfasis3 23 7 2" xfId="8330" xr:uid="{00000000-0005-0000-0000-00006E150000}"/>
    <cellStyle name="20% - Énfasis3 23 7 3" xfId="8331" xr:uid="{00000000-0005-0000-0000-00006F150000}"/>
    <cellStyle name="20% - Énfasis3 23 7 4" xfId="8332" xr:uid="{00000000-0005-0000-0000-000070150000}"/>
    <cellStyle name="20% - Énfasis3 23 7 5" xfId="8333" xr:uid="{00000000-0005-0000-0000-000071150000}"/>
    <cellStyle name="20% - Énfasis3 23 7 6" xfId="8334" xr:uid="{00000000-0005-0000-0000-000072150000}"/>
    <cellStyle name="20% - Énfasis3 23 8" xfId="8335" xr:uid="{00000000-0005-0000-0000-000073150000}"/>
    <cellStyle name="20% - Énfasis3 23 8 2" xfId="8336" xr:uid="{00000000-0005-0000-0000-000074150000}"/>
    <cellStyle name="20% - Énfasis3 23 8 3" xfId="8337" xr:uid="{00000000-0005-0000-0000-000075150000}"/>
    <cellStyle name="20% - Énfasis3 23 8 4" xfId="8338" xr:uid="{00000000-0005-0000-0000-000076150000}"/>
    <cellStyle name="20% - Énfasis3 23 8 5" xfId="8339" xr:uid="{00000000-0005-0000-0000-000077150000}"/>
    <cellStyle name="20% - Énfasis3 23 8 6" xfId="8340" xr:uid="{00000000-0005-0000-0000-000078150000}"/>
    <cellStyle name="20% - Énfasis3 23 9" xfId="8341" xr:uid="{00000000-0005-0000-0000-000079150000}"/>
    <cellStyle name="20% - Énfasis3 23 9 2" xfId="8342" xr:uid="{00000000-0005-0000-0000-00007A150000}"/>
    <cellStyle name="20% - Énfasis3 23 9 3" xfId="8343" xr:uid="{00000000-0005-0000-0000-00007B150000}"/>
    <cellStyle name="20% - Énfasis3 23 9 4" xfId="8344" xr:uid="{00000000-0005-0000-0000-00007C150000}"/>
    <cellStyle name="20% - Énfasis3 23 9 5" xfId="8345" xr:uid="{00000000-0005-0000-0000-00007D150000}"/>
    <cellStyle name="20% - Énfasis3 23 9 6" xfId="8346" xr:uid="{00000000-0005-0000-0000-00007E150000}"/>
    <cellStyle name="20% - Énfasis3 24" xfId="363" xr:uid="{00000000-0005-0000-0000-00007F150000}"/>
    <cellStyle name="20% - Énfasis3 24 10" xfId="8347" xr:uid="{00000000-0005-0000-0000-000080150000}"/>
    <cellStyle name="20% - Énfasis3 24 11" xfId="8348" xr:uid="{00000000-0005-0000-0000-000081150000}"/>
    <cellStyle name="20% - Énfasis3 24 12" xfId="8349" xr:uid="{00000000-0005-0000-0000-000082150000}"/>
    <cellStyle name="20% - Énfasis3 24 13" xfId="8350" xr:uid="{00000000-0005-0000-0000-000083150000}"/>
    <cellStyle name="20% - Énfasis3 24 14" xfId="8351" xr:uid="{00000000-0005-0000-0000-000084150000}"/>
    <cellStyle name="20% - Énfasis3 24 2" xfId="8352" xr:uid="{00000000-0005-0000-0000-000085150000}"/>
    <cellStyle name="20% - Énfasis3 24 2 2" xfId="8353" xr:uid="{00000000-0005-0000-0000-000086150000}"/>
    <cellStyle name="20% - Énfasis3 24 2 3" xfId="8354" xr:uid="{00000000-0005-0000-0000-000087150000}"/>
    <cellStyle name="20% - Énfasis3 24 2 4" xfId="8355" xr:uid="{00000000-0005-0000-0000-000088150000}"/>
    <cellStyle name="20% - Énfasis3 24 2 5" xfId="8356" xr:uid="{00000000-0005-0000-0000-000089150000}"/>
    <cellStyle name="20% - Énfasis3 24 2 6" xfId="8357" xr:uid="{00000000-0005-0000-0000-00008A150000}"/>
    <cellStyle name="20% - Énfasis3 24 3" xfId="8358" xr:uid="{00000000-0005-0000-0000-00008B150000}"/>
    <cellStyle name="20% - Énfasis3 24 3 2" xfId="8359" xr:uid="{00000000-0005-0000-0000-00008C150000}"/>
    <cellStyle name="20% - Énfasis3 24 3 3" xfId="8360" xr:uid="{00000000-0005-0000-0000-00008D150000}"/>
    <cellStyle name="20% - Énfasis3 24 3 4" xfId="8361" xr:uid="{00000000-0005-0000-0000-00008E150000}"/>
    <cellStyle name="20% - Énfasis3 24 3 5" xfId="8362" xr:uid="{00000000-0005-0000-0000-00008F150000}"/>
    <cellStyle name="20% - Énfasis3 24 3 6" xfId="8363" xr:uid="{00000000-0005-0000-0000-000090150000}"/>
    <cellStyle name="20% - Énfasis3 24 4" xfId="8364" xr:uid="{00000000-0005-0000-0000-000091150000}"/>
    <cellStyle name="20% - Énfasis3 24 4 2" xfId="8365" xr:uid="{00000000-0005-0000-0000-000092150000}"/>
    <cellStyle name="20% - Énfasis3 24 4 3" xfId="8366" xr:uid="{00000000-0005-0000-0000-000093150000}"/>
    <cellStyle name="20% - Énfasis3 24 4 4" xfId="8367" xr:uid="{00000000-0005-0000-0000-000094150000}"/>
    <cellStyle name="20% - Énfasis3 24 4 5" xfId="8368" xr:uid="{00000000-0005-0000-0000-000095150000}"/>
    <cellStyle name="20% - Énfasis3 24 4 6" xfId="8369" xr:uid="{00000000-0005-0000-0000-000096150000}"/>
    <cellStyle name="20% - Énfasis3 24 5" xfId="8370" xr:uid="{00000000-0005-0000-0000-000097150000}"/>
    <cellStyle name="20% - Énfasis3 24 5 2" xfId="8371" xr:uid="{00000000-0005-0000-0000-000098150000}"/>
    <cellStyle name="20% - Énfasis3 24 5 3" xfId="8372" xr:uid="{00000000-0005-0000-0000-000099150000}"/>
    <cellStyle name="20% - Énfasis3 24 5 4" xfId="8373" xr:uid="{00000000-0005-0000-0000-00009A150000}"/>
    <cellStyle name="20% - Énfasis3 24 5 5" xfId="8374" xr:uid="{00000000-0005-0000-0000-00009B150000}"/>
    <cellStyle name="20% - Énfasis3 24 5 6" xfId="8375" xr:uid="{00000000-0005-0000-0000-00009C150000}"/>
    <cellStyle name="20% - Énfasis3 24 6" xfId="8376" xr:uid="{00000000-0005-0000-0000-00009D150000}"/>
    <cellStyle name="20% - Énfasis3 24 6 2" xfId="8377" xr:uid="{00000000-0005-0000-0000-00009E150000}"/>
    <cellStyle name="20% - Énfasis3 24 6 3" xfId="8378" xr:uid="{00000000-0005-0000-0000-00009F150000}"/>
    <cellStyle name="20% - Énfasis3 24 6 4" xfId="8379" xr:uid="{00000000-0005-0000-0000-0000A0150000}"/>
    <cellStyle name="20% - Énfasis3 24 6 5" xfId="8380" xr:uid="{00000000-0005-0000-0000-0000A1150000}"/>
    <cellStyle name="20% - Énfasis3 24 6 6" xfId="8381" xr:uid="{00000000-0005-0000-0000-0000A2150000}"/>
    <cellStyle name="20% - Énfasis3 24 7" xfId="8382" xr:uid="{00000000-0005-0000-0000-0000A3150000}"/>
    <cellStyle name="20% - Énfasis3 24 7 2" xfId="8383" xr:uid="{00000000-0005-0000-0000-0000A4150000}"/>
    <cellStyle name="20% - Énfasis3 24 7 3" xfId="8384" xr:uid="{00000000-0005-0000-0000-0000A5150000}"/>
    <cellStyle name="20% - Énfasis3 24 7 4" xfId="8385" xr:uid="{00000000-0005-0000-0000-0000A6150000}"/>
    <cellStyle name="20% - Énfasis3 24 7 5" xfId="8386" xr:uid="{00000000-0005-0000-0000-0000A7150000}"/>
    <cellStyle name="20% - Énfasis3 24 7 6" xfId="8387" xr:uid="{00000000-0005-0000-0000-0000A8150000}"/>
    <cellStyle name="20% - Énfasis3 24 8" xfId="8388" xr:uid="{00000000-0005-0000-0000-0000A9150000}"/>
    <cellStyle name="20% - Énfasis3 24 8 2" xfId="8389" xr:uid="{00000000-0005-0000-0000-0000AA150000}"/>
    <cellStyle name="20% - Énfasis3 24 8 3" xfId="8390" xr:uid="{00000000-0005-0000-0000-0000AB150000}"/>
    <cellStyle name="20% - Énfasis3 24 8 4" xfId="8391" xr:uid="{00000000-0005-0000-0000-0000AC150000}"/>
    <cellStyle name="20% - Énfasis3 24 8 5" xfId="8392" xr:uid="{00000000-0005-0000-0000-0000AD150000}"/>
    <cellStyle name="20% - Énfasis3 24 8 6" xfId="8393" xr:uid="{00000000-0005-0000-0000-0000AE150000}"/>
    <cellStyle name="20% - Énfasis3 24 9" xfId="8394" xr:uid="{00000000-0005-0000-0000-0000AF150000}"/>
    <cellStyle name="20% - Énfasis3 24 9 2" xfId="8395" xr:uid="{00000000-0005-0000-0000-0000B0150000}"/>
    <cellStyle name="20% - Énfasis3 24 9 3" xfId="8396" xr:uid="{00000000-0005-0000-0000-0000B1150000}"/>
    <cellStyle name="20% - Énfasis3 24 9 4" xfId="8397" xr:uid="{00000000-0005-0000-0000-0000B2150000}"/>
    <cellStyle name="20% - Énfasis3 24 9 5" xfId="8398" xr:uid="{00000000-0005-0000-0000-0000B3150000}"/>
    <cellStyle name="20% - Énfasis3 24 9 6" xfId="8399" xr:uid="{00000000-0005-0000-0000-0000B4150000}"/>
    <cellStyle name="20% - Énfasis3 25" xfId="364" xr:uid="{00000000-0005-0000-0000-0000B5150000}"/>
    <cellStyle name="20% - Énfasis3 25 10" xfId="8400" xr:uid="{00000000-0005-0000-0000-0000B6150000}"/>
    <cellStyle name="20% - Énfasis3 25 11" xfId="8401" xr:uid="{00000000-0005-0000-0000-0000B7150000}"/>
    <cellStyle name="20% - Énfasis3 25 12" xfId="8402" xr:uid="{00000000-0005-0000-0000-0000B8150000}"/>
    <cellStyle name="20% - Énfasis3 25 13" xfId="8403" xr:uid="{00000000-0005-0000-0000-0000B9150000}"/>
    <cellStyle name="20% - Énfasis3 25 14" xfId="8404" xr:uid="{00000000-0005-0000-0000-0000BA150000}"/>
    <cellStyle name="20% - Énfasis3 25 2" xfId="8405" xr:uid="{00000000-0005-0000-0000-0000BB150000}"/>
    <cellStyle name="20% - Énfasis3 25 2 2" xfId="8406" xr:uid="{00000000-0005-0000-0000-0000BC150000}"/>
    <cellStyle name="20% - Énfasis3 25 2 3" xfId="8407" xr:uid="{00000000-0005-0000-0000-0000BD150000}"/>
    <cellStyle name="20% - Énfasis3 25 2 4" xfId="8408" xr:uid="{00000000-0005-0000-0000-0000BE150000}"/>
    <cellStyle name="20% - Énfasis3 25 2 5" xfId="8409" xr:uid="{00000000-0005-0000-0000-0000BF150000}"/>
    <cellStyle name="20% - Énfasis3 25 2 6" xfId="8410" xr:uid="{00000000-0005-0000-0000-0000C0150000}"/>
    <cellStyle name="20% - Énfasis3 25 3" xfId="8411" xr:uid="{00000000-0005-0000-0000-0000C1150000}"/>
    <cellStyle name="20% - Énfasis3 25 3 2" xfId="8412" xr:uid="{00000000-0005-0000-0000-0000C2150000}"/>
    <cellStyle name="20% - Énfasis3 25 3 3" xfId="8413" xr:uid="{00000000-0005-0000-0000-0000C3150000}"/>
    <cellStyle name="20% - Énfasis3 25 3 4" xfId="8414" xr:uid="{00000000-0005-0000-0000-0000C4150000}"/>
    <cellStyle name="20% - Énfasis3 25 3 5" xfId="8415" xr:uid="{00000000-0005-0000-0000-0000C5150000}"/>
    <cellStyle name="20% - Énfasis3 25 3 6" xfId="8416" xr:uid="{00000000-0005-0000-0000-0000C6150000}"/>
    <cellStyle name="20% - Énfasis3 25 4" xfId="8417" xr:uid="{00000000-0005-0000-0000-0000C7150000}"/>
    <cellStyle name="20% - Énfasis3 25 4 2" xfId="8418" xr:uid="{00000000-0005-0000-0000-0000C8150000}"/>
    <cellStyle name="20% - Énfasis3 25 4 3" xfId="8419" xr:uid="{00000000-0005-0000-0000-0000C9150000}"/>
    <cellStyle name="20% - Énfasis3 25 4 4" xfId="8420" xr:uid="{00000000-0005-0000-0000-0000CA150000}"/>
    <cellStyle name="20% - Énfasis3 25 4 5" xfId="8421" xr:uid="{00000000-0005-0000-0000-0000CB150000}"/>
    <cellStyle name="20% - Énfasis3 25 4 6" xfId="8422" xr:uid="{00000000-0005-0000-0000-0000CC150000}"/>
    <cellStyle name="20% - Énfasis3 25 5" xfId="8423" xr:uid="{00000000-0005-0000-0000-0000CD150000}"/>
    <cellStyle name="20% - Énfasis3 25 5 2" xfId="8424" xr:uid="{00000000-0005-0000-0000-0000CE150000}"/>
    <cellStyle name="20% - Énfasis3 25 5 3" xfId="8425" xr:uid="{00000000-0005-0000-0000-0000CF150000}"/>
    <cellStyle name="20% - Énfasis3 25 5 4" xfId="8426" xr:uid="{00000000-0005-0000-0000-0000D0150000}"/>
    <cellStyle name="20% - Énfasis3 25 5 5" xfId="8427" xr:uid="{00000000-0005-0000-0000-0000D1150000}"/>
    <cellStyle name="20% - Énfasis3 25 5 6" xfId="8428" xr:uid="{00000000-0005-0000-0000-0000D2150000}"/>
    <cellStyle name="20% - Énfasis3 25 6" xfId="8429" xr:uid="{00000000-0005-0000-0000-0000D3150000}"/>
    <cellStyle name="20% - Énfasis3 25 6 2" xfId="8430" xr:uid="{00000000-0005-0000-0000-0000D4150000}"/>
    <cellStyle name="20% - Énfasis3 25 6 3" xfId="8431" xr:uid="{00000000-0005-0000-0000-0000D5150000}"/>
    <cellStyle name="20% - Énfasis3 25 6 4" xfId="8432" xr:uid="{00000000-0005-0000-0000-0000D6150000}"/>
    <cellStyle name="20% - Énfasis3 25 6 5" xfId="8433" xr:uid="{00000000-0005-0000-0000-0000D7150000}"/>
    <cellStyle name="20% - Énfasis3 25 6 6" xfId="8434" xr:uid="{00000000-0005-0000-0000-0000D8150000}"/>
    <cellStyle name="20% - Énfasis3 25 7" xfId="8435" xr:uid="{00000000-0005-0000-0000-0000D9150000}"/>
    <cellStyle name="20% - Énfasis3 25 7 2" xfId="8436" xr:uid="{00000000-0005-0000-0000-0000DA150000}"/>
    <cellStyle name="20% - Énfasis3 25 7 3" xfId="8437" xr:uid="{00000000-0005-0000-0000-0000DB150000}"/>
    <cellStyle name="20% - Énfasis3 25 7 4" xfId="8438" xr:uid="{00000000-0005-0000-0000-0000DC150000}"/>
    <cellStyle name="20% - Énfasis3 25 7 5" xfId="8439" xr:uid="{00000000-0005-0000-0000-0000DD150000}"/>
    <cellStyle name="20% - Énfasis3 25 7 6" xfId="8440" xr:uid="{00000000-0005-0000-0000-0000DE150000}"/>
    <cellStyle name="20% - Énfasis3 25 8" xfId="8441" xr:uid="{00000000-0005-0000-0000-0000DF150000}"/>
    <cellStyle name="20% - Énfasis3 25 8 2" xfId="8442" xr:uid="{00000000-0005-0000-0000-0000E0150000}"/>
    <cellStyle name="20% - Énfasis3 25 8 3" xfId="8443" xr:uid="{00000000-0005-0000-0000-0000E1150000}"/>
    <cellStyle name="20% - Énfasis3 25 8 4" xfId="8444" xr:uid="{00000000-0005-0000-0000-0000E2150000}"/>
    <cellStyle name="20% - Énfasis3 25 8 5" xfId="8445" xr:uid="{00000000-0005-0000-0000-0000E3150000}"/>
    <cellStyle name="20% - Énfasis3 25 8 6" xfId="8446" xr:uid="{00000000-0005-0000-0000-0000E4150000}"/>
    <cellStyle name="20% - Énfasis3 25 9" xfId="8447" xr:uid="{00000000-0005-0000-0000-0000E5150000}"/>
    <cellStyle name="20% - Énfasis3 25 9 2" xfId="8448" xr:uid="{00000000-0005-0000-0000-0000E6150000}"/>
    <cellStyle name="20% - Énfasis3 25 9 3" xfId="8449" xr:uid="{00000000-0005-0000-0000-0000E7150000}"/>
    <cellStyle name="20% - Énfasis3 25 9 4" xfId="8450" xr:uid="{00000000-0005-0000-0000-0000E8150000}"/>
    <cellStyle name="20% - Énfasis3 25 9 5" xfId="8451" xr:uid="{00000000-0005-0000-0000-0000E9150000}"/>
    <cellStyle name="20% - Énfasis3 25 9 6" xfId="8452" xr:uid="{00000000-0005-0000-0000-0000EA150000}"/>
    <cellStyle name="20% - Énfasis3 26" xfId="365" xr:uid="{00000000-0005-0000-0000-0000EB150000}"/>
    <cellStyle name="20% - Énfasis3 26 10" xfId="8453" xr:uid="{00000000-0005-0000-0000-0000EC150000}"/>
    <cellStyle name="20% - Énfasis3 26 11" xfId="8454" xr:uid="{00000000-0005-0000-0000-0000ED150000}"/>
    <cellStyle name="20% - Énfasis3 26 12" xfId="8455" xr:uid="{00000000-0005-0000-0000-0000EE150000}"/>
    <cellStyle name="20% - Énfasis3 26 13" xfId="8456" xr:uid="{00000000-0005-0000-0000-0000EF150000}"/>
    <cellStyle name="20% - Énfasis3 26 14" xfId="8457" xr:uid="{00000000-0005-0000-0000-0000F0150000}"/>
    <cellStyle name="20% - Énfasis3 26 2" xfId="8458" xr:uid="{00000000-0005-0000-0000-0000F1150000}"/>
    <cellStyle name="20% - Énfasis3 26 2 2" xfId="8459" xr:uid="{00000000-0005-0000-0000-0000F2150000}"/>
    <cellStyle name="20% - Énfasis3 26 2 3" xfId="8460" xr:uid="{00000000-0005-0000-0000-0000F3150000}"/>
    <cellStyle name="20% - Énfasis3 26 2 4" xfId="8461" xr:uid="{00000000-0005-0000-0000-0000F4150000}"/>
    <cellStyle name="20% - Énfasis3 26 2 5" xfId="8462" xr:uid="{00000000-0005-0000-0000-0000F5150000}"/>
    <cellStyle name="20% - Énfasis3 26 2 6" xfId="8463" xr:uid="{00000000-0005-0000-0000-0000F6150000}"/>
    <cellStyle name="20% - Énfasis3 26 3" xfId="8464" xr:uid="{00000000-0005-0000-0000-0000F7150000}"/>
    <cellStyle name="20% - Énfasis3 26 3 2" xfId="8465" xr:uid="{00000000-0005-0000-0000-0000F8150000}"/>
    <cellStyle name="20% - Énfasis3 26 3 3" xfId="8466" xr:uid="{00000000-0005-0000-0000-0000F9150000}"/>
    <cellStyle name="20% - Énfasis3 26 3 4" xfId="8467" xr:uid="{00000000-0005-0000-0000-0000FA150000}"/>
    <cellStyle name="20% - Énfasis3 26 3 5" xfId="8468" xr:uid="{00000000-0005-0000-0000-0000FB150000}"/>
    <cellStyle name="20% - Énfasis3 26 3 6" xfId="8469" xr:uid="{00000000-0005-0000-0000-0000FC150000}"/>
    <cellStyle name="20% - Énfasis3 26 4" xfId="8470" xr:uid="{00000000-0005-0000-0000-0000FD150000}"/>
    <cellStyle name="20% - Énfasis3 26 4 2" xfId="8471" xr:uid="{00000000-0005-0000-0000-0000FE150000}"/>
    <cellStyle name="20% - Énfasis3 26 4 3" xfId="8472" xr:uid="{00000000-0005-0000-0000-0000FF150000}"/>
    <cellStyle name="20% - Énfasis3 26 4 4" xfId="8473" xr:uid="{00000000-0005-0000-0000-000000160000}"/>
    <cellStyle name="20% - Énfasis3 26 4 5" xfId="8474" xr:uid="{00000000-0005-0000-0000-000001160000}"/>
    <cellStyle name="20% - Énfasis3 26 4 6" xfId="8475" xr:uid="{00000000-0005-0000-0000-000002160000}"/>
    <cellStyle name="20% - Énfasis3 26 5" xfId="8476" xr:uid="{00000000-0005-0000-0000-000003160000}"/>
    <cellStyle name="20% - Énfasis3 26 5 2" xfId="8477" xr:uid="{00000000-0005-0000-0000-000004160000}"/>
    <cellStyle name="20% - Énfasis3 26 5 3" xfId="8478" xr:uid="{00000000-0005-0000-0000-000005160000}"/>
    <cellStyle name="20% - Énfasis3 26 5 4" xfId="8479" xr:uid="{00000000-0005-0000-0000-000006160000}"/>
    <cellStyle name="20% - Énfasis3 26 5 5" xfId="8480" xr:uid="{00000000-0005-0000-0000-000007160000}"/>
    <cellStyle name="20% - Énfasis3 26 5 6" xfId="8481" xr:uid="{00000000-0005-0000-0000-000008160000}"/>
    <cellStyle name="20% - Énfasis3 26 6" xfId="8482" xr:uid="{00000000-0005-0000-0000-000009160000}"/>
    <cellStyle name="20% - Énfasis3 26 6 2" xfId="8483" xr:uid="{00000000-0005-0000-0000-00000A160000}"/>
    <cellStyle name="20% - Énfasis3 26 6 3" xfId="8484" xr:uid="{00000000-0005-0000-0000-00000B160000}"/>
    <cellStyle name="20% - Énfasis3 26 6 4" xfId="8485" xr:uid="{00000000-0005-0000-0000-00000C160000}"/>
    <cellStyle name="20% - Énfasis3 26 6 5" xfId="8486" xr:uid="{00000000-0005-0000-0000-00000D160000}"/>
    <cellStyle name="20% - Énfasis3 26 6 6" xfId="8487" xr:uid="{00000000-0005-0000-0000-00000E160000}"/>
    <cellStyle name="20% - Énfasis3 26 7" xfId="8488" xr:uid="{00000000-0005-0000-0000-00000F160000}"/>
    <cellStyle name="20% - Énfasis3 26 7 2" xfId="8489" xr:uid="{00000000-0005-0000-0000-000010160000}"/>
    <cellStyle name="20% - Énfasis3 26 7 3" xfId="8490" xr:uid="{00000000-0005-0000-0000-000011160000}"/>
    <cellStyle name="20% - Énfasis3 26 7 4" xfId="8491" xr:uid="{00000000-0005-0000-0000-000012160000}"/>
    <cellStyle name="20% - Énfasis3 26 7 5" xfId="8492" xr:uid="{00000000-0005-0000-0000-000013160000}"/>
    <cellStyle name="20% - Énfasis3 26 7 6" xfId="8493" xr:uid="{00000000-0005-0000-0000-000014160000}"/>
    <cellStyle name="20% - Énfasis3 26 8" xfId="8494" xr:uid="{00000000-0005-0000-0000-000015160000}"/>
    <cellStyle name="20% - Énfasis3 26 8 2" xfId="8495" xr:uid="{00000000-0005-0000-0000-000016160000}"/>
    <cellStyle name="20% - Énfasis3 26 8 3" xfId="8496" xr:uid="{00000000-0005-0000-0000-000017160000}"/>
    <cellStyle name="20% - Énfasis3 26 8 4" xfId="8497" xr:uid="{00000000-0005-0000-0000-000018160000}"/>
    <cellStyle name="20% - Énfasis3 26 8 5" xfId="8498" xr:uid="{00000000-0005-0000-0000-000019160000}"/>
    <cellStyle name="20% - Énfasis3 26 8 6" xfId="8499" xr:uid="{00000000-0005-0000-0000-00001A160000}"/>
    <cellStyle name="20% - Énfasis3 26 9" xfId="8500" xr:uid="{00000000-0005-0000-0000-00001B160000}"/>
    <cellStyle name="20% - Énfasis3 26 9 2" xfId="8501" xr:uid="{00000000-0005-0000-0000-00001C160000}"/>
    <cellStyle name="20% - Énfasis3 26 9 3" xfId="8502" xr:uid="{00000000-0005-0000-0000-00001D160000}"/>
    <cellStyle name="20% - Énfasis3 26 9 4" xfId="8503" xr:uid="{00000000-0005-0000-0000-00001E160000}"/>
    <cellStyle name="20% - Énfasis3 26 9 5" xfId="8504" xr:uid="{00000000-0005-0000-0000-00001F160000}"/>
    <cellStyle name="20% - Énfasis3 26 9 6" xfId="8505" xr:uid="{00000000-0005-0000-0000-000020160000}"/>
    <cellStyle name="20% - Énfasis3 27" xfId="366" xr:uid="{00000000-0005-0000-0000-000021160000}"/>
    <cellStyle name="20% - Énfasis3 27 10" xfId="8506" xr:uid="{00000000-0005-0000-0000-000022160000}"/>
    <cellStyle name="20% - Énfasis3 27 11" xfId="8507" xr:uid="{00000000-0005-0000-0000-000023160000}"/>
    <cellStyle name="20% - Énfasis3 27 12" xfId="8508" xr:uid="{00000000-0005-0000-0000-000024160000}"/>
    <cellStyle name="20% - Énfasis3 27 13" xfId="8509" xr:uid="{00000000-0005-0000-0000-000025160000}"/>
    <cellStyle name="20% - Énfasis3 27 14" xfId="8510" xr:uid="{00000000-0005-0000-0000-000026160000}"/>
    <cellStyle name="20% - Énfasis3 27 2" xfId="8511" xr:uid="{00000000-0005-0000-0000-000027160000}"/>
    <cellStyle name="20% - Énfasis3 27 2 2" xfId="8512" xr:uid="{00000000-0005-0000-0000-000028160000}"/>
    <cellStyle name="20% - Énfasis3 27 2 3" xfId="8513" xr:uid="{00000000-0005-0000-0000-000029160000}"/>
    <cellStyle name="20% - Énfasis3 27 2 4" xfId="8514" xr:uid="{00000000-0005-0000-0000-00002A160000}"/>
    <cellStyle name="20% - Énfasis3 27 2 5" xfId="8515" xr:uid="{00000000-0005-0000-0000-00002B160000}"/>
    <cellStyle name="20% - Énfasis3 27 2 6" xfId="8516" xr:uid="{00000000-0005-0000-0000-00002C160000}"/>
    <cellStyle name="20% - Énfasis3 27 3" xfId="8517" xr:uid="{00000000-0005-0000-0000-00002D160000}"/>
    <cellStyle name="20% - Énfasis3 27 3 2" xfId="8518" xr:uid="{00000000-0005-0000-0000-00002E160000}"/>
    <cellStyle name="20% - Énfasis3 27 3 3" xfId="8519" xr:uid="{00000000-0005-0000-0000-00002F160000}"/>
    <cellStyle name="20% - Énfasis3 27 3 4" xfId="8520" xr:uid="{00000000-0005-0000-0000-000030160000}"/>
    <cellStyle name="20% - Énfasis3 27 3 5" xfId="8521" xr:uid="{00000000-0005-0000-0000-000031160000}"/>
    <cellStyle name="20% - Énfasis3 27 3 6" xfId="8522" xr:uid="{00000000-0005-0000-0000-000032160000}"/>
    <cellStyle name="20% - Énfasis3 27 4" xfId="8523" xr:uid="{00000000-0005-0000-0000-000033160000}"/>
    <cellStyle name="20% - Énfasis3 27 4 2" xfId="8524" xr:uid="{00000000-0005-0000-0000-000034160000}"/>
    <cellStyle name="20% - Énfasis3 27 4 3" xfId="8525" xr:uid="{00000000-0005-0000-0000-000035160000}"/>
    <cellStyle name="20% - Énfasis3 27 4 4" xfId="8526" xr:uid="{00000000-0005-0000-0000-000036160000}"/>
    <cellStyle name="20% - Énfasis3 27 4 5" xfId="8527" xr:uid="{00000000-0005-0000-0000-000037160000}"/>
    <cellStyle name="20% - Énfasis3 27 4 6" xfId="8528" xr:uid="{00000000-0005-0000-0000-000038160000}"/>
    <cellStyle name="20% - Énfasis3 27 5" xfId="8529" xr:uid="{00000000-0005-0000-0000-000039160000}"/>
    <cellStyle name="20% - Énfasis3 27 5 2" xfId="8530" xr:uid="{00000000-0005-0000-0000-00003A160000}"/>
    <cellStyle name="20% - Énfasis3 27 5 3" xfId="8531" xr:uid="{00000000-0005-0000-0000-00003B160000}"/>
    <cellStyle name="20% - Énfasis3 27 5 4" xfId="8532" xr:uid="{00000000-0005-0000-0000-00003C160000}"/>
    <cellStyle name="20% - Énfasis3 27 5 5" xfId="8533" xr:uid="{00000000-0005-0000-0000-00003D160000}"/>
    <cellStyle name="20% - Énfasis3 27 5 6" xfId="8534" xr:uid="{00000000-0005-0000-0000-00003E160000}"/>
    <cellStyle name="20% - Énfasis3 27 6" xfId="8535" xr:uid="{00000000-0005-0000-0000-00003F160000}"/>
    <cellStyle name="20% - Énfasis3 27 6 2" xfId="8536" xr:uid="{00000000-0005-0000-0000-000040160000}"/>
    <cellStyle name="20% - Énfasis3 27 6 3" xfId="8537" xr:uid="{00000000-0005-0000-0000-000041160000}"/>
    <cellStyle name="20% - Énfasis3 27 6 4" xfId="8538" xr:uid="{00000000-0005-0000-0000-000042160000}"/>
    <cellStyle name="20% - Énfasis3 27 6 5" xfId="8539" xr:uid="{00000000-0005-0000-0000-000043160000}"/>
    <cellStyle name="20% - Énfasis3 27 6 6" xfId="8540" xr:uid="{00000000-0005-0000-0000-000044160000}"/>
    <cellStyle name="20% - Énfasis3 27 7" xfId="8541" xr:uid="{00000000-0005-0000-0000-000045160000}"/>
    <cellStyle name="20% - Énfasis3 27 7 2" xfId="8542" xr:uid="{00000000-0005-0000-0000-000046160000}"/>
    <cellStyle name="20% - Énfasis3 27 7 3" xfId="8543" xr:uid="{00000000-0005-0000-0000-000047160000}"/>
    <cellStyle name="20% - Énfasis3 27 7 4" xfId="8544" xr:uid="{00000000-0005-0000-0000-000048160000}"/>
    <cellStyle name="20% - Énfasis3 27 7 5" xfId="8545" xr:uid="{00000000-0005-0000-0000-000049160000}"/>
    <cellStyle name="20% - Énfasis3 27 7 6" xfId="8546" xr:uid="{00000000-0005-0000-0000-00004A160000}"/>
    <cellStyle name="20% - Énfasis3 27 8" xfId="8547" xr:uid="{00000000-0005-0000-0000-00004B160000}"/>
    <cellStyle name="20% - Énfasis3 27 8 2" xfId="8548" xr:uid="{00000000-0005-0000-0000-00004C160000}"/>
    <cellStyle name="20% - Énfasis3 27 8 3" xfId="8549" xr:uid="{00000000-0005-0000-0000-00004D160000}"/>
    <cellStyle name="20% - Énfasis3 27 8 4" xfId="8550" xr:uid="{00000000-0005-0000-0000-00004E160000}"/>
    <cellStyle name="20% - Énfasis3 27 8 5" xfId="8551" xr:uid="{00000000-0005-0000-0000-00004F160000}"/>
    <cellStyle name="20% - Énfasis3 27 8 6" xfId="8552" xr:uid="{00000000-0005-0000-0000-000050160000}"/>
    <cellStyle name="20% - Énfasis3 27 9" xfId="8553" xr:uid="{00000000-0005-0000-0000-000051160000}"/>
    <cellStyle name="20% - Énfasis3 27 9 2" xfId="8554" xr:uid="{00000000-0005-0000-0000-000052160000}"/>
    <cellStyle name="20% - Énfasis3 27 9 3" xfId="8555" xr:uid="{00000000-0005-0000-0000-000053160000}"/>
    <cellStyle name="20% - Énfasis3 27 9 4" xfId="8556" xr:uid="{00000000-0005-0000-0000-000054160000}"/>
    <cellStyle name="20% - Énfasis3 27 9 5" xfId="8557" xr:uid="{00000000-0005-0000-0000-000055160000}"/>
    <cellStyle name="20% - Énfasis3 27 9 6" xfId="8558" xr:uid="{00000000-0005-0000-0000-000056160000}"/>
    <cellStyle name="20% - Énfasis3 28" xfId="367" xr:uid="{00000000-0005-0000-0000-000057160000}"/>
    <cellStyle name="20% - Énfasis3 28 10" xfId="8559" xr:uid="{00000000-0005-0000-0000-000058160000}"/>
    <cellStyle name="20% - Énfasis3 28 11" xfId="8560" xr:uid="{00000000-0005-0000-0000-000059160000}"/>
    <cellStyle name="20% - Énfasis3 28 12" xfId="8561" xr:uid="{00000000-0005-0000-0000-00005A160000}"/>
    <cellStyle name="20% - Énfasis3 28 13" xfId="8562" xr:uid="{00000000-0005-0000-0000-00005B160000}"/>
    <cellStyle name="20% - Énfasis3 28 14" xfId="8563" xr:uid="{00000000-0005-0000-0000-00005C160000}"/>
    <cellStyle name="20% - Énfasis3 28 2" xfId="8564" xr:uid="{00000000-0005-0000-0000-00005D160000}"/>
    <cellStyle name="20% - Énfasis3 28 2 2" xfId="8565" xr:uid="{00000000-0005-0000-0000-00005E160000}"/>
    <cellStyle name="20% - Énfasis3 28 2 3" xfId="8566" xr:uid="{00000000-0005-0000-0000-00005F160000}"/>
    <cellStyle name="20% - Énfasis3 28 2 4" xfId="8567" xr:uid="{00000000-0005-0000-0000-000060160000}"/>
    <cellStyle name="20% - Énfasis3 28 2 5" xfId="8568" xr:uid="{00000000-0005-0000-0000-000061160000}"/>
    <cellStyle name="20% - Énfasis3 28 2 6" xfId="8569" xr:uid="{00000000-0005-0000-0000-000062160000}"/>
    <cellStyle name="20% - Énfasis3 28 3" xfId="8570" xr:uid="{00000000-0005-0000-0000-000063160000}"/>
    <cellStyle name="20% - Énfasis3 28 3 2" xfId="8571" xr:uid="{00000000-0005-0000-0000-000064160000}"/>
    <cellStyle name="20% - Énfasis3 28 3 3" xfId="8572" xr:uid="{00000000-0005-0000-0000-000065160000}"/>
    <cellStyle name="20% - Énfasis3 28 3 4" xfId="8573" xr:uid="{00000000-0005-0000-0000-000066160000}"/>
    <cellStyle name="20% - Énfasis3 28 3 5" xfId="8574" xr:uid="{00000000-0005-0000-0000-000067160000}"/>
    <cellStyle name="20% - Énfasis3 28 3 6" xfId="8575" xr:uid="{00000000-0005-0000-0000-000068160000}"/>
    <cellStyle name="20% - Énfasis3 28 4" xfId="8576" xr:uid="{00000000-0005-0000-0000-000069160000}"/>
    <cellStyle name="20% - Énfasis3 28 4 2" xfId="8577" xr:uid="{00000000-0005-0000-0000-00006A160000}"/>
    <cellStyle name="20% - Énfasis3 28 4 3" xfId="8578" xr:uid="{00000000-0005-0000-0000-00006B160000}"/>
    <cellStyle name="20% - Énfasis3 28 4 4" xfId="8579" xr:uid="{00000000-0005-0000-0000-00006C160000}"/>
    <cellStyle name="20% - Énfasis3 28 4 5" xfId="8580" xr:uid="{00000000-0005-0000-0000-00006D160000}"/>
    <cellStyle name="20% - Énfasis3 28 4 6" xfId="8581" xr:uid="{00000000-0005-0000-0000-00006E160000}"/>
    <cellStyle name="20% - Énfasis3 28 5" xfId="8582" xr:uid="{00000000-0005-0000-0000-00006F160000}"/>
    <cellStyle name="20% - Énfasis3 28 5 2" xfId="8583" xr:uid="{00000000-0005-0000-0000-000070160000}"/>
    <cellStyle name="20% - Énfasis3 28 5 3" xfId="8584" xr:uid="{00000000-0005-0000-0000-000071160000}"/>
    <cellStyle name="20% - Énfasis3 28 5 4" xfId="8585" xr:uid="{00000000-0005-0000-0000-000072160000}"/>
    <cellStyle name="20% - Énfasis3 28 5 5" xfId="8586" xr:uid="{00000000-0005-0000-0000-000073160000}"/>
    <cellStyle name="20% - Énfasis3 28 5 6" xfId="8587" xr:uid="{00000000-0005-0000-0000-000074160000}"/>
    <cellStyle name="20% - Énfasis3 28 6" xfId="8588" xr:uid="{00000000-0005-0000-0000-000075160000}"/>
    <cellStyle name="20% - Énfasis3 28 6 2" xfId="8589" xr:uid="{00000000-0005-0000-0000-000076160000}"/>
    <cellStyle name="20% - Énfasis3 28 6 3" xfId="8590" xr:uid="{00000000-0005-0000-0000-000077160000}"/>
    <cellStyle name="20% - Énfasis3 28 6 4" xfId="8591" xr:uid="{00000000-0005-0000-0000-000078160000}"/>
    <cellStyle name="20% - Énfasis3 28 6 5" xfId="8592" xr:uid="{00000000-0005-0000-0000-000079160000}"/>
    <cellStyle name="20% - Énfasis3 28 6 6" xfId="8593" xr:uid="{00000000-0005-0000-0000-00007A160000}"/>
    <cellStyle name="20% - Énfasis3 28 7" xfId="8594" xr:uid="{00000000-0005-0000-0000-00007B160000}"/>
    <cellStyle name="20% - Énfasis3 28 7 2" xfId="8595" xr:uid="{00000000-0005-0000-0000-00007C160000}"/>
    <cellStyle name="20% - Énfasis3 28 7 3" xfId="8596" xr:uid="{00000000-0005-0000-0000-00007D160000}"/>
    <cellStyle name="20% - Énfasis3 28 7 4" xfId="8597" xr:uid="{00000000-0005-0000-0000-00007E160000}"/>
    <cellStyle name="20% - Énfasis3 28 7 5" xfId="8598" xr:uid="{00000000-0005-0000-0000-00007F160000}"/>
    <cellStyle name="20% - Énfasis3 28 7 6" xfId="8599" xr:uid="{00000000-0005-0000-0000-000080160000}"/>
    <cellStyle name="20% - Énfasis3 28 8" xfId="8600" xr:uid="{00000000-0005-0000-0000-000081160000}"/>
    <cellStyle name="20% - Énfasis3 28 8 2" xfId="8601" xr:uid="{00000000-0005-0000-0000-000082160000}"/>
    <cellStyle name="20% - Énfasis3 28 8 3" xfId="8602" xr:uid="{00000000-0005-0000-0000-000083160000}"/>
    <cellStyle name="20% - Énfasis3 28 8 4" xfId="8603" xr:uid="{00000000-0005-0000-0000-000084160000}"/>
    <cellStyle name="20% - Énfasis3 28 8 5" xfId="8604" xr:uid="{00000000-0005-0000-0000-000085160000}"/>
    <cellStyle name="20% - Énfasis3 28 8 6" xfId="8605" xr:uid="{00000000-0005-0000-0000-000086160000}"/>
    <cellStyle name="20% - Énfasis3 28 9" xfId="8606" xr:uid="{00000000-0005-0000-0000-000087160000}"/>
    <cellStyle name="20% - Énfasis3 28 9 2" xfId="8607" xr:uid="{00000000-0005-0000-0000-000088160000}"/>
    <cellStyle name="20% - Énfasis3 28 9 3" xfId="8608" xr:uid="{00000000-0005-0000-0000-000089160000}"/>
    <cellStyle name="20% - Énfasis3 28 9 4" xfId="8609" xr:uid="{00000000-0005-0000-0000-00008A160000}"/>
    <cellStyle name="20% - Énfasis3 28 9 5" xfId="8610" xr:uid="{00000000-0005-0000-0000-00008B160000}"/>
    <cellStyle name="20% - Énfasis3 28 9 6" xfId="8611" xr:uid="{00000000-0005-0000-0000-00008C160000}"/>
    <cellStyle name="20% - Énfasis3 29" xfId="368" xr:uid="{00000000-0005-0000-0000-00008D160000}"/>
    <cellStyle name="20% - Énfasis3 29 10" xfId="8612" xr:uid="{00000000-0005-0000-0000-00008E160000}"/>
    <cellStyle name="20% - Énfasis3 29 11" xfId="8613" xr:uid="{00000000-0005-0000-0000-00008F160000}"/>
    <cellStyle name="20% - Énfasis3 29 12" xfId="8614" xr:uid="{00000000-0005-0000-0000-000090160000}"/>
    <cellStyle name="20% - Énfasis3 29 13" xfId="8615" xr:uid="{00000000-0005-0000-0000-000091160000}"/>
    <cellStyle name="20% - Énfasis3 29 14" xfId="8616" xr:uid="{00000000-0005-0000-0000-000092160000}"/>
    <cellStyle name="20% - Énfasis3 29 2" xfId="8617" xr:uid="{00000000-0005-0000-0000-000093160000}"/>
    <cellStyle name="20% - Énfasis3 29 2 2" xfId="8618" xr:uid="{00000000-0005-0000-0000-000094160000}"/>
    <cellStyle name="20% - Énfasis3 29 2 3" xfId="8619" xr:uid="{00000000-0005-0000-0000-000095160000}"/>
    <cellStyle name="20% - Énfasis3 29 2 4" xfId="8620" xr:uid="{00000000-0005-0000-0000-000096160000}"/>
    <cellStyle name="20% - Énfasis3 29 2 5" xfId="8621" xr:uid="{00000000-0005-0000-0000-000097160000}"/>
    <cellStyle name="20% - Énfasis3 29 2 6" xfId="8622" xr:uid="{00000000-0005-0000-0000-000098160000}"/>
    <cellStyle name="20% - Énfasis3 29 3" xfId="8623" xr:uid="{00000000-0005-0000-0000-000099160000}"/>
    <cellStyle name="20% - Énfasis3 29 3 2" xfId="8624" xr:uid="{00000000-0005-0000-0000-00009A160000}"/>
    <cellStyle name="20% - Énfasis3 29 3 3" xfId="8625" xr:uid="{00000000-0005-0000-0000-00009B160000}"/>
    <cellStyle name="20% - Énfasis3 29 3 4" xfId="8626" xr:uid="{00000000-0005-0000-0000-00009C160000}"/>
    <cellStyle name="20% - Énfasis3 29 3 5" xfId="8627" xr:uid="{00000000-0005-0000-0000-00009D160000}"/>
    <cellStyle name="20% - Énfasis3 29 3 6" xfId="8628" xr:uid="{00000000-0005-0000-0000-00009E160000}"/>
    <cellStyle name="20% - Énfasis3 29 4" xfId="8629" xr:uid="{00000000-0005-0000-0000-00009F160000}"/>
    <cellStyle name="20% - Énfasis3 29 4 2" xfId="8630" xr:uid="{00000000-0005-0000-0000-0000A0160000}"/>
    <cellStyle name="20% - Énfasis3 29 4 3" xfId="8631" xr:uid="{00000000-0005-0000-0000-0000A1160000}"/>
    <cellStyle name="20% - Énfasis3 29 4 4" xfId="8632" xr:uid="{00000000-0005-0000-0000-0000A2160000}"/>
    <cellStyle name="20% - Énfasis3 29 4 5" xfId="8633" xr:uid="{00000000-0005-0000-0000-0000A3160000}"/>
    <cellStyle name="20% - Énfasis3 29 4 6" xfId="8634" xr:uid="{00000000-0005-0000-0000-0000A4160000}"/>
    <cellStyle name="20% - Énfasis3 29 5" xfId="8635" xr:uid="{00000000-0005-0000-0000-0000A5160000}"/>
    <cellStyle name="20% - Énfasis3 29 5 2" xfId="8636" xr:uid="{00000000-0005-0000-0000-0000A6160000}"/>
    <cellStyle name="20% - Énfasis3 29 5 3" xfId="8637" xr:uid="{00000000-0005-0000-0000-0000A7160000}"/>
    <cellStyle name="20% - Énfasis3 29 5 4" xfId="8638" xr:uid="{00000000-0005-0000-0000-0000A8160000}"/>
    <cellStyle name="20% - Énfasis3 29 5 5" xfId="8639" xr:uid="{00000000-0005-0000-0000-0000A9160000}"/>
    <cellStyle name="20% - Énfasis3 29 5 6" xfId="8640" xr:uid="{00000000-0005-0000-0000-0000AA160000}"/>
    <cellStyle name="20% - Énfasis3 29 6" xfId="8641" xr:uid="{00000000-0005-0000-0000-0000AB160000}"/>
    <cellStyle name="20% - Énfasis3 29 6 2" xfId="8642" xr:uid="{00000000-0005-0000-0000-0000AC160000}"/>
    <cellStyle name="20% - Énfasis3 29 6 3" xfId="8643" xr:uid="{00000000-0005-0000-0000-0000AD160000}"/>
    <cellStyle name="20% - Énfasis3 29 6 4" xfId="8644" xr:uid="{00000000-0005-0000-0000-0000AE160000}"/>
    <cellStyle name="20% - Énfasis3 29 6 5" xfId="8645" xr:uid="{00000000-0005-0000-0000-0000AF160000}"/>
    <cellStyle name="20% - Énfasis3 29 6 6" xfId="8646" xr:uid="{00000000-0005-0000-0000-0000B0160000}"/>
    <cellStyle name="20% - Énfasis3 29 7" xfId="8647" xr:uid="{00000000-0005-0000-0000-0000B1160000}"/>
    <cellStyle name="20% - Énfasis3 29 7 2" xfId="8648" xr:uid="{00000000-0005-0000-0000-0000B2160000}"/>
    <cellStyle name="20% - Énfasis3 29 7 3" xfId="8649" xr:uid="{00000000-0005-0000-0000-0000B3160000}"/>
    <cellStyle name="20% - Énfasis3 29 7 4" xfId="8650" xr:uid="{00000000-0005-0000-0000-0000B4160000}"/>
    <cellStyle name="20% - Énfasis3 29 7 5" xfId="8651" xr:uid="{00000000-0005-0000-0000-0000B5160000}"/>
    <cellStyle name="20% - Énfasis3 29 7 6" xfId="8652" xr:uid="{00000000-0005-0000-0000-0000B6160000}"/>
    <cellStyle name="20% - Énfasis3 29 8" xfId="8653" xr:uid="{00000000-0005-0000-0000-0000B7160000}"/>
    <cellStyle name="20% - Énfasis3 29 8 2" xfId="8654" xr:uid="{00000000-0005-0000-0000-0000B8160000}"/>
    <cellStyle name="20% - Énfasis3 29 8 3" xfId="8655" xr:uid="{00000000-0005-0000-0000-0000B9160000}"/>
    <cellStyle name="20% - Énfasis3 29 8 4" xfId="8656" xr:uid="{00000000-0005-0000-0000-0000BA160000}"/>
    <cellStyle name="20% - Énfasis3 29 8 5" xfId="8657" xr:uid="{00000000-0005-0000-0000-0000BB160000}"/>
    <cellStyle name="20% - Énfasis3 29 8 6" xfId="8658" xr:uid="{00000000-0005-0000-0000-0000BC160000}"/>
    <cellStyle name="20% - Énfasis3 29 9" xfId="8659" xr:uid="{00000000-0005-0000-0000-0000BD160000}"/>
    <cellStyle name="20% - Énfasis3 29 9 2" xfId="8660" xr:uid="{00000000-0005-0000-0000-0000BE160000}"/>
    <cellStyle name="20% - Énfasis3 29 9 3" xfId="8661" xr:uid="{00000000-0005-0000-0000-0000BF160000}"/>
    <cellStyle name="20% - Énfasis3 29 9 4" xfId="8662" xr:uid="{00000000-0005-0000-0000-0000C0160000}"/>
    <cellStyle name="20% - Énfasis3 29 9 5" xfId="8663" xr:uid="{00000000-0005-0000-0000-0000C1160000}"/>
    <cellStyle name="20% - Énfasis3 29 9 6" xfId="8664" xr:uid="{00000000-0005-0000-0000-0000C2160000}"/>
    <cellStyle name="20% - Énfasis3 3" xfId="369" xr:uid="{00000000-0005-0000-0000-0000C3160000}"/>
    <cellStyle name="20% - Énfasis3 3 2" xfId="370" xr:uid="{00000000-0005-0000-0000-0000C4160000}"/>
    <cellStyle name="20% - Énfasis3 3 3" xfId="371" xr:uid="{00000000-0005-0000-0000-0000C5160000}"/>
    <cellStyle name="20% - Énfasis3 3 4" xfId="8665" xr:uid="{00000000-0005-0000-0000-0000C6160000}"/>
    <cellStyle name="20% - Énfasis3 3 5" xfId="40402" xr:uid="{00000000-0005-0000-0000-0000C7160000}"/>
    <cellStyle name="20% - Énfasis3 30" xfId="372" xr:uid="{00000000-0005-0000-0000-0000C8160000}"/>
    <cellStyle name="20% - Énfasis3 30 10" xfId="8666" xr:uid="{00000000-0005-0000-0000-0000C9160000}"/>
    <cellStyle name="20% - Énfasis3 30 11" xfId="8667" xr:uid="{00000000-0005-0000-0000-0000CA160000}"/>
    <cellStyle name="20% - Énfasis3 30 12" xfId="8668" xr:uid="{00000000-0005-0000-0000-0000CB160000}"/>
    <cellStyle name="20% - Énfasis3 30 13" xfId="8669" xr:uid="{00000000-0005-0000-0000-0000CC160000}"/>
    <cellStyle name="20% - Énfasis3 30 14" xfId="8670" xr:uid="{00000000-0005-0000-0000-0000CD160000}"/>
    <cellStyle name="20% - Énfasis3 30 2" xfId="8671" xr:uid="{00000000-0005-0000-0000-0000CE160000}"/>
    <cellStyle name="20% - Énfasis3 30 2 2" xfId="8672" xr:uid="{00000000-0005-0000-0000-0000CF160000}"/>
    <cellStyle name="20% - Énfasis3 30 2 3" xfId="8673" xr:uid="{00000000-0005-0000-0000-0000D0160000}"/>
    <cellStyle name="20% - Énfasis3 30 2 4" xfId="8674" xr:uid="{00000000-0005-0000-0000-0000D1160000}"/>
    <cellStyle name="20% - Énfasis3 30 2 5" xfId="8675" xr:uid="{00000000-0005-0000-0000-0000D2160000}"/>
    <cellStyle name="20% - Énfasis3 30 2 6" xfId="8676" xr:uid="{00000000-0005-0000-0000-0000D3160000}"/>
    <cellStyle name="20% - Énfasis3 30 3" xfId="8677" xr:uid="{00000000-0005-0000-0000-0000D4160000}"/>
    <cellStyle name="20% - Énfasis3 30 3 2" xfId="8678" xr:uid="{00000000-0005-0000-0000-0000D5160000}"/>
    <cellStyle name="20% - Énfasis3 30 3 3" xfId="8679" xr:uid="{00000000-0005-0000-0000-0000D6160000}"/>
    <cellStyle name="20% - Énfasis3 30 3 4" xfId="8680" xr:uid="{00000000-0005-0000-0000-0000D7160000}"/>
    <cellStyle name="20% - Énfasis3 30 3 5" xfId="8681" xr:uid="{00000000-0005-0000-0000-0000D8160000}"/>
    <cellStyle name="20% - Énfasis3 30 3 6" xfId="8682" xr:uid="{00000000-0005-0000-0000-0000D9160000}"/>
    <cellStyle name="20% - Énfasis3 30 4" xfId="8683" xr:uid="{00000000-0005-0000-0000-0000DA160000}"/>
    <cellStyle name="20% - Énfasis3 30 4 2" xfId="8684" xr:uid="{00000000-0005-0000-0000-0000DB160000}"/>
    <cellStyle name="20% - Énfasis3 30 4 3" xfId="8685" xr:uid="{00000000-0005-0000-0000-0000DC160000}"/>
    <cellStyle name="20% - Énfasis3 30 4 4" xfId="8686" xr:uid="{00000000-0005-0000-0000-0000DD160000}"/>
    <cellStyle name="20% - Énfasis3 30 4 5" xfId="8687" xr:uid="{00000000-0005-0000-0000-0000DE160000}"/>
    <cellStyle name="20% - Énfasis3 30 4 6" xfId="8688" xr:uid="{00000000-0005-0000-0000-0000DF160000}"/>
    <cellStyle name="20% - Énfasis3 30 5" xfId="8689" xr:uid="{00000000-0005-0000-0000-0000E0160000}"/>
    <cellStyle name="20% - Énfasis3 30 5 2" xfId="8690" xr:uid="{00000000-0005-0000-0000-0000E1160000}"/>
    <cellStyle name="20% - Énfasis3 30 5 3" xfId="8691" xr:uid="{00000000-0005-0000-0000-0000E2160000}"/>
    <cellStyle name="20% - Énfasis3 30 5 4" xfId="8692" xr:uid="{00000000-0005-0000-0000-0000E3160000}"/>
    <cellStyle name="20% - Énfasis3 30 5 5" xfId="8693" xr:uid="{00000000-0005-0000-0000-0000E4160000}"/>
    <cellStyle name="20% - Énfasis3 30 5 6" xfId="8694" xr:uid="{00000000-0005-0000-0000-0000E5160000}"/>
    <cellStyle name="20% - Énfasis3 30 6" xfId="8695" xr:uid="{00000000-0005-0000-0000-0000E6160000}"/>
    <cellStyle name="20% - Énfasis3 30 6 2" xfId="8696" xr:uid="{00000000-0005-0000-0000-0000E7160000}"/>
    <cellStyle name="20% - Énfasis3 30 6 3" xfId="8697" xr:uid="{00000000-0005-0000-0000-0000E8160000}"/>
    <cellStyle name="20% - Énfasis3 30 6 4" xfId="8698" xr:uid="{00000000-0005-0000-0000-0000E9160000}"/>
    <cellStyle name="20% - Énfasis3 30 6 5" xfId="8699" xr:uid="{00000000-0005-0000-0000-0000EA160000}"/>
    <cellStyle name="20% - Énfasis3 30 6 6" xfId="8700" xr:uid="{00000000-0005-0000-0000-0000EB160000}"/>
    <cellStyle name="20% - Énfasis3 30 7" xfId="8701" xr:uid="{00000000-0005-0000-0000-0000EC160000}"/>
    <cellStyle name="20% - Énfasis3 30 7 2" xfId="8702" xr:uid="{00000000-0005-0000-0000-0000ED160000}"/>
    <cellStyle name="20% - Énfasis3 30 7 3" xfId="8703" xr:uid="{00000000-0005-0000-0000-0000EE160000}"/>
    <cellStyle name="20% - Énfasis3 30 7 4" xfId="8704" xr:uid="{00000000-0005-0000-0000-0000EF160000}"/>
    <cellStyle name="20% - Énfasis3 30 7 5" xfId="8705" xr:uid="{00000000-0005-0000-0000-0000F0160000}"/>
    <cellStyle name="20% - Énfasis3 30 7 6" xfId="8706" xr:uid="{00000000-0005-0000-0000-0000F1160000}"/>
    <cellStyle name="20% - Énfasis3 30 8" xfId="8707" xr:uid="{00000000-0005-0000-0000-0000F2160000}"/>
    <cellStyle name="20% - Énfasis3 30 8 2" xfId="8708" xr:uid="{00000000-0005-0000-0000-0000F3160000}"/>
    <cellStyle name="20% - Énfasis3 30 8 3" xfId="8709" xr:uid="{00000000-0005-0000-0000-0000F4160000}"/>
    <cellStyle name="20% - Énfasis3 30 8 4" xfId="8710" xr:uid="{00000000-0005-0000-0000-0000F5160000}"/>
    <cellStyle name="20% - Énfasis3 30 8 5" xfId="8711" xr:uid="{00000000-0005-0000-0000-0000F6160000}"/>
    <cellStyle name="20% - Énfasis3 30 8 6" xfId="8712" xr:uid="{00000000-0005-0000-0000-0000F7160000}"/>
    <cellStyle name="20% - Énfasis3 30 9" xfId="8713" xr:uid="{00000000-0005-0000-0000-0000F8160000}"/>
    <cellStyle name="20% - Énfasis3 30 9 2" xfId="8714" xr:uid="{00000000-0005-0000-0000-0000F9160000}"/>
    <cellStyle name="20% - Énfasis3 30 9 3" xfId="8715" xr:uid="{00000000-0005-0000-0000-0000FA160000}"/>
    <cellStyle name="20% - Énfasis3 30 9 4" xfId="8716" xr:uid="{00000000-0005-0000-0000-0000FB160000}"/>
    <cellStyle name="20% - Énfasis3 30 9 5" xfId="8717" xr:uid="{00000000-0005-0000-0000-0000FC160000}"/>
    <cellStyle name="20% - Énfasis3 30 9 6" xfId="8718" xr:uid="{00000000-0005-0000-0000-0000FD160000}"/>
    <cellStyle name="20% - Énfasis3 31" xfId="373" xr:uid="{00000000-0005-0000-0000-0000FE160000}"/>
    <cellStyle name="20% - Énfasis3 31 10" xfId="8719" xr:uid="{00000000-0005-0000-0000-0000FF160000}"/>
    <cellStyle name="20% - Énfasis3 31 11" xfId="8720" xr:uid="{00000000-0005-0000-0000-000000170000}"/>
    <cellStyle name="20% - Énfasis3 31 12" xfId="8721" xr:uid="{00000000-0005-0000-0000-000001170000}"/>
    <cellStyle name="20% - Énfasis3 31 13" xfId="8722" xr:uid="{00000000-0005-0000-0000-000002170000}"/>
    <cellStyle name="20% - Énfasis3 31 14" xfId="8723" xr:uid="{00000000-0005-0000-0000-000003170000}"/>
    <cellStyle name="20% - Énfasis3 31 2" xfId="8724" xr:uid="{00000000-0005-0000-0000-000004170000}"/>
    <cellStyle name="20% - Énfasis3 31 2 2" xfId="8725" xr:uid="{00000000-0005-0000-0000-000005170000}"/>
    <cellStyle name="20% - Énfasis3 31 2 3" xfId="8726" xr:uid="{00000000-0005-0000-0000-000006170000}"/>
    <cellStyle name="20% - Énfasis3 31 2 4" xfId="8727" xr:uid="{00000000-0005-0000-0000-000007170000}"/>
    <cellStyle name="20% - Énfasis3 31 2 5" xfId="8728" xr:uid="{00000000-0005-0000-0000-000008170000}"/>
    <cellStyle name="20% - Énfasis3 31 2 6" xfId="8729" xr:uid="{00000000-0005-0000-0000-000009170000}"/>
    <cellStyle name="20% - Énfasis3 31 3" xfId="8730" xr:uid="{00000000-0005-0000-0000-00000A170000}"/>
    <cellStyle name="20% - Énfasis3 31 3 2" xfId="8731" xr:uid="{00000000-0005-0000-0000-00000B170000}"/>
    <cellStyle name="20% - Énfasis3 31 3 3" xfId="8732" xr:uid="{00000000-0005-0000-0000-00000C170000}"/>
    <cellStyle name="20% - Énfasis3 31 3 4" xfId="8733" xr:uid="{00000000-0005-0000-0000-00000D170000}"/>
    <cellStyle name="20% - Énfasis3 31 3 5" xfId="8734" xr:uid="{00000000-0005-0000-0000-00000E170000}"/>
    <cellStyle name="20% - Énfasis3 31 3 6" xfId="8735" xr:uid="{00000000-0005-0000-0000-00000F170000}"/>
    <cellStyle name="20% - Énfasis3 31 4" xfId="8736" xr:uid="{00000000-0005-0000-0000-000010170000}"/>
    <cellStyle name="20% - Énfasis3 31 4 2" xfId="8737" xr:uid="{00000000-0005-0000-0000-000011170000}"/>
    <cellStyle name="20% - Énfasis3 31 4 3" xfId="8738" xr:uid="{00000000-0005-0000-0000-000012170000}"/>
    <cellStyle name="20% - Énfasis3 31 4 4" xfId="8739" xr:uid="{00000000-0005-0000-0000-000013170000}"/>
    <cellStyle name="20% - Énfasis3 31 4 5" xfId="8740" xr:uid="{00000000-0005-0000-0000-000014170000}"/>
    <cellStyle name="20% - Énfasis3 31 4 6" xfId="8741" xr:uid="{00000000-0005-0000-0000-000015170000}"/>
    <cellStyle name="20% - Énfasis3 31 5" xfId="8742" xr:uid="{00000000-0005-0000-0000-000016170000}"/>
    <cellStyle name="20% - Énfasis3 31 5 2" xfId="8743" xr:uid="{00000000-0005-0000-0000-000017170000}"/>
    <cellStyle name="20% - Énfasis3 31 5 3" xfId="8744" xr:uid="{00000000-0005-0000-0000-000018170000}"/>
    <cellStyle name="20% - Énfasis3 31 5 4" xfId="8745" xr:uid="{00000000-0005-0000-0000-000019170000}"/>
    <cellStyle name="20% - Énfasis3 31 5 5" xfId="8746" xr:uid="{00000000-0005-0000-0000-00001A170000}"/>
    <cellStyle name="20% - Énfasis3 31 5 6" xfId="8747" xr:uid="{00000000-0005-0000-0000-00001B170000}"/>
    <cellStyle name="20% - Énfasis3 31 6" xfId="8748" xr:uid="{00000000-0005-0000-0000-00001C170000}"/>
    <cellStyle name="20% - Énfasis3 31 6 2" xfId="8749" xr:uid="{00000000-0005-0000-0000-00001D170000}"/>
    <cellStyle name="20% - Énfasis3 31 6 3" xfId="8750" xr:uid="{00000000-0005-0000-0000-00001E170000}"/>
    <cellStyle name="20% - Énfasis3 31 6 4" xfId="8751" xr:uid="{00000000-0005-0000-0000-00001F170000}"/>
    <cellStyle name="20% - Énfasis3 31 6 5" xfId="8752" xr:uid="{00000000-0005-0000-0000-000020170000}"/>
    <cellStyle name="20% - Énfasis3 31 6 6" xfId="8753" xr:uid="{00000000-0005-0000-0000-000021170000}"/>
    <cellStyle name="20% - Énfasis3 31 7" xfId="8754" xr:uid="{00000000-0005-0000-0000-000022170000}"/>
    <cellStyle name="20% - Énfasis3 31 7 2" xfId="8755" xr:uid="{00000000-0005-0000-0000-000023170000}"/>
    <cellStyle name="20% - Énfasis3 31 7 3" xfId="8756" xr:uid="{00000000-0005-0000-0000-000024170000}"/>
    <cellStyle name="20% - Énfasis3 31 7 4" xfId="8757" xr:uid="{00000000-0005-0000-0000-000025170000}"/>
    <cellStyle name="20% - Énfasis3 31 7 5" xfId="8758" xr:uid="{00000000-0005-0000-0000-000026170000}"/>
    <cellStyle name="20% - Énfasis3 31 7 6" xfId="8759" xr:uid="{00000000-0005-0000-0000-000027170000}"/>
    <cellStyle name="20% - Énfasis3 31 8" xfId="8760" xr:uid="{00000000-0005-0000-0000-000028170000}"/>
    <cellStyle name="20% - Énfasis3 31 8 2" xfId="8761" xr:uid="{00000000-0005-0000-0000-000029170000}"/>
    <cellStyle name="20% - Énfasis3 31 8 3" xfId="8762" xr:uid="{00000000-0005-0000-0000-00002A170000}"/>
    <cellStyle name="20% - Énfasis3 31 8 4" xfId="8763" xr:uid="{00000000-0005-0000-0000-00002B170000}"/>
    <cellStyle name="20% - Énfasis3 31 8 5" xfId="8764" xr:uid="{00000000-0005-0000-0000-00002C170000}"/>
    <cellStyle name="20% - Énfasis3 31 8 6" xfId="8765" xr:uid="{00000000-0005-0000-0000-00002D170000}"/>
    <cellStyle name="20% - Énfasis3 31 9" xfId="8766" xr:uid="{00000000-0005-0000-0000-00002E170000}"/>
    <cellStyle name="20% - Énfasis3 31 9 2" xfId="8767" xr:uid="{00000000-0005-0000-0000-00002F170000}"/>
    <cellStyle name="20% - Énfasis3 31 9 3" xfId="8768" xr:uid="{00000000-0005-0000-0000-000030170000}"/>
    <cellStyle name="20% - Énfasis3 31 9 4" xfId="8769" xr:uid="{00000000-0005-0000-0000-000031170000}"/>
    <cellStyle name="20% - Énfasis3 31 9 5" xfId="8770" xr:uid="{00000000-0005-0000-0000-000032170000}"/>
    <cellStyle name="20% - Énfasis3 31 9 6" xfId="8771" xr:uid="{00000000-0005-0000-0000-000033170000}"/>
    <cellStyle name="20% - Énfasis3 32" xfId="374" xr:uid="{00000000-0005-0000-0000-000034170000}"/>
    <cellStyle name="20% - Énfasis3 32 10" xfId="8772" xr:uid="{00000000-0005-0000-0000-000035170000}"/>
    <cellStyle name="20% - Énfasis3 32 11" xfId="8773" xr:uid="{00000000-0005-0000-0000-000036170000}"/>
    <cellStyle name="20% - Énfasis3 32 12" xfId="8774" xr:uid="{00000000-0005-0000-0000-000037170000}"/>
    <cellStyle name="20% - Énfasis3 32 13" xfId="8775" xr:uid="{00000000-0005-0000-0000-000038170000}"/>
    <cellStyle name="20% - Énfasis3 32 14" xfId="8776" xr:uid="{00000000-0005-0000-0000-000039170000}"/>
    <cellStyle name="20% - Énfasis3 32 2" xfId="8777" xr:uid="{00000000-0005-0000-0000-00003A170000}"/>
    <cellStyle name="20% - Énfasis3 32 2 2" xfId="8778" xr:uid="{00000000-0005-0000-0000-00003B170000}"/>
    <cellStyle name="20% - Énfasis3 32 2 3" xfId="8779" xr:uid="{00000000-0005-0000-0000-00003C170000}"/>
    <cellStyle name="20% - Énfasis3 32 2 4" xfId="8780" xr:uid="{00000000-0005-0000-0000-00003D170000}"/>
    <cellStyle name="20% - Énfasis3 32 2 5" xfId="8781" xr:uid="{00000000-0005-0000-0000-00003E170000}"/>
    <cellStyle name="20% - Énfasis3 32 2 6" xfId="8782" xr:uid="{00000000-0005-0000-0000-00003F170000}"/>
    <cellStyle name="20% - Énfasis3 32 3" xfId="8783" xr:uid="{00000000-0005-0000-0000-000040170000}"/>
    <cellStyle name="20% - Énfasis3 32 3 2" xfId="8784" xr:uid="{00000000-0005-0000-0000-000041170000}"/>
    <cellStyle name="20% - Énfasis3 32 3 3" xfId="8785" xr:uid="{00000000-0005-0000-0000-000042170000}"/>
    <cellStyle name="20% - Énfasis3 32 3 4" xfId="8786" xr:uid="{00000000-0005-0000-0000-000043170000}"/>
    <cellStyle name="20% - Énfasis3 32 3 5" xfId="8787" xr:uid="{00000000-0005-0000-0000-000044170000}"/>
    <cellStyle name="20% - Énfasis3 32 3 6" xfId="8788" xr:uid="{00000000-0005-0000-0000-000045170000}"/>
    <cellStyle name="20% - Énfasis3 32 4" xfId="8789" xr:uid="{00000000-0005-0000-0000-000046170000}"/>
    <cellStyle name="20% - Énfasis3 32 4 2" xfId="8790" xr:uid="{00000000-0005-0000-0000-000047170000}"/>
    <cellStyle name="20% - Énfasis3 32 4 3" xfId="8791" xr:uid="{00000000-0005-0000-0000-000048170000}"/>
    <cellStyle name="20% - Énfasis3 32 4 4" xfId="8792" xr:uid="{00000000-0005-0000-0000-000049170000}"/>
    <cellStyle name="20% - Énfasis3 32 4 5" xfId="8793" xr:uid="{00000000-0005-0000-0000-00004A170000}"/>
    <cellStyle name="20% - Énfasis3 32 4 6" xfId="8794" xr:uid="{00000000-0005-0000-0000-00004B170000}"/>
    <cellStyle name="20% - Énfasis3 32 5" xfId="8795" xr:uid="{00000000-0005-0000-0000-00004C170000}"/>
    <cellStyle name="20% - Énfasis3 32 5 2" xfId="8796" xr:uid="{00000000-0005-0000-0000-00004D170000}"/>
    <cellStyle name="20% - Énfasis3 32 5 3" xfId="8797" xr:uid="{00000000-0005-0000-0000-00004E170000}"/>
    <cellStyle name="20% - Énfasis3 32 5 4" xfId="8798" xr:uid="{00000000-0005-0000-0000-00004F170000}"/>
    <cellStyle name="20% - Énfasis3 32 5 5" xfId="8799" xr:uid="{00000000-0005-0000-0000-000050170000}"/>
    <cellStyle name="20% - Énfasis3 32 5 6" xfId="8800" xr:uid="{00000000-0005-0000-0000-000051170000}"/>
    <cellStyle name="20% - Énfasis3 32 6" xfId="8801" xr:uid="{00000000-0005-0000-0000-000052170000}"/>
    <cellStyle name="20% - Énfasis3 32 6 2" xfId="8802" xr:uid="{00000000-0005-0000-0000-000053170000}"/>
    <cellStyle name="20% - Énfasis3 32 6 3" xfId="8803" xr:uid="{00000000-0005-0000-0000-000054170000}"/>
    <cellStyle name="20% - Énfasis3 32 6 4" xfId="8804" xr:uid="{00000000-0005-0000-0000-000055170000}"/>
    <cellStyle name="20% - Énfasis3 32 6 5" xfId="8805" xr:uid="{00000000-0005-0000-0000-000056170000}"/>
    <cellStyle name="20% - Énfasis3 32 6 6" xfId="8806" xr:uid="{00000000-0005-0000-0000-000057170000}"/>
    <cellStyle name="20% - Énfasis3 32 7" xfId="8807" xr:uid="{00000000-0005-0000-0000-000058170000}"/>
    <cellStyle name="20% - Énfasis3 32 7 2" xfId="8808" xr:uid="{00000000-0005-0000-0000-000059170000}"/>
    <cellStyle name="20% - Énfasis3 32 7 3" xfId="8809" xr:uid="{00000000-0005-0000-0000-00005A170000}"/>
    <cellStyle name="20% - Énfasis3 32 7 4" xfId="8810" xr:uid="{00000000-0005-0000-0000-00005B170000}"/>
    <cellStyle name="20% - Énfasis3 32 7 5" xfId="8811" xr:uid="{00000000-0005-0000-0000-00005C170000}"/>
    <cellStyle name="20% - Énfasis3 32 7 6" xfId="8812" xr:uid="{00000000-0005-0000-0000-00005D170000}"/>
    <cellStyle name="20% - Énfasis3 32 8" xfId="8813" xr:uid="{00000000-0005-0000-0000-00005E170000}"/>
    <cellStyle name="20% - Énfasis3 32 8 2" xfId="8814" xr:uid="{00000000-0005-0000-0000-00005F170000}"/>
    <cellStyle name="20% - Énfasis3 32 8 3" xfId="8815" xr:uid="{00000000-0005-0000-0000-000060170000}"/>
    <cellStyle name="20% - Énfasis3 32 8 4" xfId="8816" xr:uid="{00000000-0005-0000-0000-000061170000}"/>
    <cellStyle name="20% - Énfasis3 32 8 5" xfId="8817" xr:uid="{00000000-0005-0000-0000-000062170000}"/>
    <cellStyle name="20% - Énfasis3 32 8 6" xfId="8818" xr:uid="{00000000-0005-0000-0000-000063170000}"/>
    <cellStyle name="20% - Énfasis3 32 9" xfId="8819" xr:uid="{00000000-0005-0000-0000-000064170000}"/>
    <cellStyle name="20% - Énfasis3 32 9 2" xfId="8820" xr:uid="{00000000-0005-0000-0000-000065170000}"/>
    <cellStyle name="20% - Énfasis3 32 9 3" xfId="8821" xr:uid="{00000000-0005-0000-0000-000066170000}"/>
    <cellStyle name="20% - Énfasis3 32 9 4" xfId="8822" xr:uid="{00000000-0005-0000-0000-000067170000}"/>
    <cellStyle name="20% - Énfasis3 32 9 5" xfId="8823" xr:uid="{00000000-0005-0000-0000-000068170000}"/>
    <cellStyle name="20% - Énfasis3 32 9 6" xfId="8824" xr:uid="{00000000-0005-0000-0000-000069170000}"/>
    <cellStyle name="20% - Énfasis3 33" xfId="375" xr:uid="{00000000-0005-0000-0000-00006A170000}"/>
    <cellStyle name="20% - Énfasis3 33 10" xfId="8825" xr:uid="{00000000-0005-0000-0000-00006B170000}"/>
    <cellStyle name="20% - Énfasis3 33 11" xfId="8826" xr:uid="{00000000-0005-0000-0000-00006C170000}"/>
    <cellStyle name="20% - Énfasis3 33 12" xfId="8827" xr:uid="{00000000-0005-0000-0000-00006D170000}"/>
    <cellStyle name="20% - Énfasis3 33 13" xfId="8828" xr:uid="{00000000-0005-0000-0000-00006E170000}"/>
    <cellStyle name="20% - Énfasis3 33 14" xfId="8829" xr:uid="{00000000-0005-0000-0000-00006F170000}"/>
    <cellStyle name="20% - Énfasis3 33 2" xfId="8830" xr:uid="{00000000-0005-0000-0000-000070170000}"/>
    <cellStyle name="20% - Énfasis3 33 2 2" xfId="8831" xr:uid="{00000000-0005-0000-0000-000071170000}"/>
    <cellStyle name="20% - Énfasis3 33 2 3" xfId="8832" xr:uid="{00000000-0005-0000-0000-000072170000}"/>
    <cellStyle name="20% - Énfasis3 33 2 4" xfId="8833" xr:uid="{00000000-0005-0000-0000-000073170000}"/>
    <cellStyle name="20% - Énfasis3 33 2 5" xfId="8834" xr:uid="{00000000-0005-0000-0000-000074170000}"/>
    <cellStyle name="20% - Énfasis3 33 2 6" xfId="8835" xr:uid="{00000000-0005-0000-0000-000075170000}"/>
    <cellStyle name="20% - Énfasis3 33 3" xfId="8836" xr:uid="{00000000-0005-0000-0000-000076170000}"/>
    <cellStyle name="20% - Énfasis3 33 3 2" xfId="8837" xr:uid="{00000000-0005-0000-0000-000077170000}"/>
    <cellStyle name="20% - Énfasis3 33 3 3" xfId="8838" xr:uid="{00000000-0005-0000-0000-000078170000}"/>
    <cellStyle name="20% - Énfasis3 33 3 4" xfId="8839" xr:uid="{00000000-0005-0000-0000-000079170000}"/>
    <cellStyle name="20% - Énfasis3 33 3 5" xfId="8840" xr:uid="{00000000-0005-0000-0000-00007A170000}"/>
    <cellStyle name="20% - Énfasis3 33 3 6" xfId="8841" xr:uid="{00000000-0005-0000-0000-00007B170000}"/>
    <cellStyle name="20% - Énfasis3 33 4" xfId="8842" xr:uid="{00000000-0005-0000-0000-00007C170000}"/>
    <cellStyle name="20% - Énfasis3 33 4 2" xfId="8843" xr:uid="{00000000-0005-0000-0000-00007D170000}"/>
    <cellStyle name="20% - Énfasis3 33 4 3" xfId="8844" xr:uid="{00000000-0005-0000-0000-00007E170000}"/>
    <cellStyle name="20% - Énfasis3 33 4 4" xfId="8845" xr:uid="{00000000-0005-0000-0000-00007F170000}"/>
    <cellStyle name="20% - Énfasis3 33 4 5" xfId="8846" xr:uid="{00000000-0005-0000-0000-000080170000}"/>
    <cellStyle name="20% - Énfasis3 33 4 6" xfId="8847" xr:uid="{00000000-0005-0000-0000-000081170000}"/>
    <cellStyle name="20% - Énfasis3 33 5" xfId="8848" xr:uid="{00000000-0005-0000-0000-000082170000}"/>
    <cellStyle name="20% - Énfasis3 33 5 2" xfId="8849" xr:uid="{00000000-0005-0000-0000-000083170000}"/>
    <cellStyle name="20% - Énfasis3 33 5 3" xfId="8850" xr:uid="{00000000-0005-0000-0000-000084170000}"/>
    <cellStyle name="20% - Énfasis3 33 5 4" xfId="8851" xr:uid="{00000000-0005-0000-0000-000085170000}"/>
    <cellStyle name="20% - Énfasis3 33 5 5" xfId="8852" xr:uid="{00000000-0005-0000-0000-000086170000}"/>
    <cellStyle name="20% - Énfasis3 33 5 6" xfId="8853" xr:uid="{00000000-0005-0000-0000-000087170000}"/>
    <cellStyle name="20% - Énfasis3 33 6" xfId="8854" xr:uid="{00000000-0005-0000-0000-000088170000}"/>
    <cellStyle name="20% - Énfasis3 33 6 2" xfId="8855" xr:uid="{00000000-0005-0000-0000-000089170000}"/>
    <cellStyle name="20% - Énfasis3 33 6 3" xfId="8856" xr:uid="{00000000-0005-0000-0000-00008A170000}"/>
    <cellStyle name="20% - Énfasis3 33 6 4" xfId="8857" xr:uid="{00000000-0005-0000-0000-00008B170000}"/>
    <cellStyle name="20% - Énfasis3 33 6 5" xfId="8858" xr:uid="{00000000-0005-0000-0000-00008C170000}"/>
    <cellStyle name="20% - Énfasis3 33 6 6" xfId="8859" xr:uid="{00000000-0005-0000-0000-00008D170000}"/>
    <cellStyle name="20% - Énfasis3 33 7" xfId="8860" xr:uid="{00000000-0005-0000-0000-00008E170000}"/>
    <cellStyle name="20% - Énfasis3 33 7 2" xfId="8861" xr:uid="{00000000-0005-0000-0000-00008F170000}"/>
    <cellStyle name="20% - Énfasis3 33 7 3" xfId="8862" xr:uid="{00000000-0005-0000-0000-000090170000}"/>
    <cellStyle name="20% - Énfasis3 33 7 4" xfId="8863" xr:uid="{00000000-0005-0000-0000-000091170000}"/>
    <cellStyle name="20% - Énfasis3 33 7 5" xfId="8864" xr:uid="{00000000-0005-0000-0000-000092170000}"/>
    <cellStyle name="20% - Énfasis3 33 7 6" xfId="8865" xr:uid="{00000000-0005-0000-0000-000093170000}"/>
    <cellStyle name="20% - Énfasis3 33 8" xfId="8866" xr:uid="{00000000-0005-0000-0000-000094170000}"/>
    <cellStyle name="20% - Énfasis3 33 8 2" xfId="8867" xr:uid="{00000000-0005-0000-0000-000095170000}"/>
    <cellStyle name="20% - Énfasis3 33 8 3" xfId="8868" xr:uid="{00000000-0005-0000-0000-000096170000}"/>
    <cellStyle name="20% - Énfasis3 33 8 4" xfId="8869" xr:uid="{00000000-0005-0000-0000-000097170000}"/>
    <cellStyle name="20% - Énfasis3 33 8 5" xfId="8870" xr:uid="{00000000-0005-0000-0000-000098170000}"/>
    <cellStyle name="20% - Énfasis3 33 8 6" xfId="8871" xr:uid="{00000000-0005-0000-0000-000099170000}"/>
    <cellStyle name="20% - Énfasis3 33 9" xfId="8872" xr:uid="{00000000-0005-0000-0000-00009A170000}"/>
    <cellStyle name="20% - Énfasis3 33 9 2" xfId="8873" xr:uid="{00000000-0005-0000-0000-00009B170000}"/>
    <cellStyle name="20% - Énfasis3 33 9 3" xfId="8874" xr:uid="{00000000-0005-0000-0000-00009C170000}"/>
    <cellStyle name="20% - Énfasis3 33 9 4" xfId="8875" xr:uid="{00000000-0005-0000-0000-00009D170000}"/>
    <cellStyle name="20% - Énfasis3 33 9 5" xfId="8876" xr:uid="{00000000-0005-0000-0000-00009E170000}"/>
    <cellStyle name="20% - Énfasis3 33 9 6" xfId="8877" xr:uid="{00000000-0005-0000-0000-00009F170000}"/>
    <cellStyle name="20% - Énfasis3 34" xfId="376" xr:uid="{00000000-0005-0000-0000-0000A0170000}"/>
    <cellStyle name="20% - Énfasis3 34 2" xfId="8878" xr:uid="{00000000-0005-0000-0000-0000A1170000}"/>
    <cellStyle name="20% - Énfasis3 34 2 2" xfId="8879" xr:uid="{00000000-0005-0000-0000-0000A2170000}"/>
    <cellStyle name="20% - Énfasis3 34 2 3" xfId="8880" xr:uid="{00000000-0005-0000-0000-0000A3170000}"/>
    <cellStyle name="20% - Énfasis3 34 2 4" xfId="8881" xr:uid="{00000000-0005-0000-0000-0000A4170000}"/>
    <cellStyle name="20% - Énfasis3 34 2 5" xfId="8882" xr:uid="{00000000-0005-0000-0000-0000A5170000}"/>
    <cellStyle name="20% - Énfasis3 34 2 6" xfId="8883" xr:uid="{00000000-0005-0000-0000-0000A6170000}"/>
    <cellStyle name="20% - Énfasis3 34 3" xfId="8884" xr:uid="{00000000-0005-0000-0000-0000A7170000}"/>
    <cellStyle name="20% - Énfasis3 34 4" xfId="8885" xr:uid="{00000000-0005-0000-0000-0000A8170000}"/>
    <cellStyle name="20% - Énfasis3 34 5" xfId="8886" xr:uid="{00000000-0005-0000-0000-0000A9170000}"/>
    <cellStyle name="20% - Énfasis3 34 6" xfId="8887" xr:uid="{00000000-0005-0000-0000-0000AA170000}"/>
    <cellStyle name="20% - Énfasis3 34 7" xfId="8888" xr:uid="{00000000-0005-0000-0000-0000AB170000}"/>
    <cellStyle name="20% - Énfasis3 35" xfId="377" xr:uid="{00000000-0005-0000-0000-0000AC170000}"/>
    <cellStyle name="20% - Énfasis3 35 2" xfId="8889" xr:uid="{00000000-0005-0000-0000-0000AD170000}"/>
    <cellStyle name="20% - Énfasis3 35 2 2" xfId="8890" xr:uid="{00000000-0005-0000-0000-0000AE170000}"/>
    <cellStyle name="20% - Énfasis3 35 2 3" xfId="8891" xr:uid="{00000000-0005-0000-0000-0000AF170000}"/>
    <cellStyle name="20% - Énfasis3 35 2 4" xfId="8892" xr:uid="{00000000-0005-0000-0000-0000B0170000}"/>
    <cellStyle name="20% - Énfasis3 35 2 5" xfId="8893" xr:uid="{00000000-0005-0000-0000-0000B1170000}"/>
    <cellStyle name="20% - Énfasis3 35 2 6" xfId="8894" xr:uid="{00000000-0005-0000-0000-0000B2170000}"/>
    <cellStyle name="20% - Énfasis3 35 3" xfId="8895" xr:uid="{00000000-0005-0000-0000-0000B3170000}"/>
    <cellStyle name="20% - Énfasis3 35 4" xfId="8896" xr:uid="{00000000-0005-0000-0000-0000B4170000}"/>
    <cellStyle name="20% - Énfasis3 35 5" xfId="8897" xr:uid="{00000000-0005-0000-0000-0000B5170000}"/>
    <cellStyle name="20% - Énfasis3 35 6" xfId="8898" xr:uid="{00000000-0005-0000-0000-0000B6170000}"/>
    <cellStyle name="20% - Énfasis3 35 7" xfId="8899" xr:uid="{00000000-0005-0000-0000-0000B7170000}"/>
    <cellStyle name="20% - Énfasis3 35 8" xfId="40403" xr:uid="{00000000-0005-0000-0000-0000B8170000}"/>
    <cellStyle name="20% - Énfasis3 36" xfId="378" xr:uid="{00000000-0005-0000-0000-0000B9170000}"/>
    <cellStyle name="20% - Énfasis3 36 2" xfId="8900" xr:uid="{00000000-0005-0000-0000-0000BA170000}"/>
    <cellStyle name="20% - Énfasis3 36 2 2" xfId="8901" xr:uid="{00000000-0005-0000-0000-0000BB170000}"/>
    <cellStyle name="20% - Énfasis3 36 2 3" xfId="8902" xr:uid="{00000000-0005-0000-0000-0000BC170000}"/>
    <cellStyle name="20% - Énfasis3 36 2 4" xfId="8903" xr:uid="{00000000-0005-0000-0000-0000BD170000}"/>
    <cellStyle name="20% - Énfasis3 36 2 5" xfId="8904" xr:uid="{00000000-0005-0000-0000-0000BE170000}"/>
    <cellStyle name="20% - Énfasis3 36 2 6" xfId="8905" xr:uid="{00000000-0005-0000-0000-0000BF170000}"/>
    <cellStyle name="20% - Énfasis3 36 3" xfId="8906" xr:uid="{00000000-0005-0000-0000-0000C0170000}"/>
    <cellStyle name="20% - Énfasis3 36 4" xfId="8907" xr:uid="{00000000-0005-0000-0000-0000C1170000}"/>
    <cellStyle name="20% - Énfasis3 36 5" xfId="8908" xr:uid="{00000000-0005-0000-0000-0000C2170000}"/>
    <cellStyle name="20% - Énfasis3 36 6" xfId="8909" xr:uid="{00000000-0005-0000-0000-0000C3170000}"/>
    <cellStyle name="20% - Énfasis3 36 7" xfId="8910" xr:uid="{00000000-0005-0000-0000-0000C4170000}"/>
    <cellStyle name="20% - Énfasis3 36 8" xfId="40404" xr:uid="{00000000-0005-0000-0000-0000C5170000}"/>
    <cellStyle name="20% - Énfasis3 37" xfId="379" xr:uid="{00000000-0005-0000-0000-0000C6170000}"/>
    <cellStyle name="20% - Énfasis3 37 2" xfId="8911" xr:uid="{00000000-0005-0000-0000-0000C7170000}"/>
    <cellStyle name="20% - Énfasis3 37 2 2" xfId="8912" xr:uid="{00000000-0005-0000-0000-0000C8170000}"/>
    <cellStyle name="20% - Énfasis3 37 2 3" xfId="8913" xr:uid="{00000000-0005-0000-0000-0000C9170000}"/>
    <cellStyle name="20% - Énfasis3 37 2 4" xfId="8914" xr:uid="{00000000-0005-0000-0000-0000CA170000}"/>
    <cellStyle name="20% - Énfasis3 37 2 5" xfId="8915" xr:uid="{00000000-0005-0000-0000-0000CB170000}"/>
    <cellStyle name="20% - Énfasis3 37 2 6" xfId="8916" xr:uid="{00000000-0005-0000-0000-0000CC170000}"/>
    <cellStyle name="20% - Énfasis3 37 3" xfId="8917" xr:uid="{00000000-0005-0000-0000-0000CD170000}"/>
    <cellStyle name="20% - Énfasis3 37 4" xfId="8918" xr:uid="{00000000-0005-0000-0000-0000CE170000}"/>
    <cellStyle name="20% - Énfasis3 37 5" xfId="8919" xr:uid="{00000000-0005-0000-0000-0000CF170000}"/>
    <cellStyle name="20% - Énfasis3 37 6" xfId="8920" xr:uid="{00000000-0005-0000-0000-0000D0170000}"/>
    <cellStyle name="20% - Énfasis3 37 7" xfId="8921" xr:uid="{00000000-0005-0000-0000-0000D1170000}"/>
    <cellStyle name="20% - Énfasis3 37 8" xfId="40405" xr:uid="{00000000-0005-0000-0000-0000D2170000}"/>
    <cellStyle name="20% - Énfasis3 38" xfId="380" xr:uid="{00000000-0005-0000-0000-0000D3170000}"/>
    <cellStyle name="20% - Énfasis3 38 2" xfId="8922" xr:uid="{00000000-0005-0000-0000-0000D4170000}"/>
    <cellStyle name="20% - Énfasis3 38 2 2" xfId="8923" xr:uid="{00000000-0005-0000-0000-0000D5170000}"/>
    <cellStyle name="20% - Énfasis3 38 2 3" xfId="8924" xr:uid="{00000000-0005-0000-0000-0000D6170000}"/>
    <cellStyle name="20% - Énfasis3 38 2 4" xfId="8925" xr:uid="{00000000-0005-0000-0000-0000D7170000}"/>
    <cellStyle name="20% - Énfasis3 38 2 5" xfId="8926" xr:uid="{00000000-0005-0000-0000-0000D8170000}"/>
    <cellStyle name="20% - Énfasis3 38 2 6" xfId="8927" xr:uid="{00000000-0005-0000-0000-0000D9170000}"/>
    <cellStyle name="20% - Énfasis3 38 3" xfId="8928" xr:uid="{00000000-0005-0000-0000-0000DA170000}"/>
    <cellStyle name="20% - Énfasis3 38 4" xfId="8929" xr:uid="{00000000-0005-0000-0000-0000DB170000}"/>
    <cellStyle name="20% - Énfasis3 38 5" xfId="8930" xr:uid="{00000000-0005-0000-0000-0000DC170000}"/>
    <cellStyle name="20% - Énfasis3 38 6" xfId="8931" xr:uid="{00000000-0005-0000-0000-0000DD170000}"/>
    <cellStyle name="20% - Énfasis3 38 7" xfId="8932" xr:uid="{00000000-0005-0000-0000-0000DE170000}"/>
    <cellStyle name="20% - Énfasis3 38 8" xfId="40406" xr:uid="{00000000-0005-0000-0000-0000DF170000}"/>
    <cellStyle name="20% - Énfasis3 39" xfId="381" xr:uid="{00000000-0005-0000-0000-0000E0170000}"/>
    <cellStyle name="20% - Énfasis3 39 2" xfId="8933" xr:uid="{00000000-0005-0000-0000-0000E1170000}"/>
    <cellStyle name="20% - Énfasis3 39 2 2" xfId="8934" xr:uid="{00000000-0005-0000-0000-0000E2170000}"/>
    <cellStyle name="20% - Énfasis3 39 2 3" xfId="8935" xr:uid="{00000000-0005-0000-0000-0000E3170000}"/>
    <cellStyle name="20% - Énfasis3 39 2 4" xfId="8936" xr:uid="{00000000-0005-0000-0000-0000E4170000}"/>
    <cellStyle name="20% - Énfasis3 39 2 5" xfId="8937" xr:uid="{00000000-0005-0000-0000-0000E5170000}"/>
    <cellStyle name="20% - Énfasis3 39 2 6" xfId="8938" xr:uid="{00000000-0005-0000-0000-0000E6170000}"/>
    <cellStyle name="20% - Énfasis3 39 3" xfId="8939" xr:uid="{00000000-0005-0000-0000-0000E7170000}"/>
    <cellStyle name="20% - Énfasis3 39 4" xfId="8940" xr:uid="{00000000-0005-0000-0000-0000E8170000}"/>
    <cellStyle name="20% - Énfasis3 39 5" xfId="8941" xr:uid="{00000000-0005-0000-0000-0000E9170000}"/>
    <cellStyle name="20% - Énfasis3 39 6" xfId="8942" xr:uid="{00000000-0005-0000-0000-0000EA170000}"/>
    <cellStyle name="20% - Énfasis3 39 7" xfId="8943" xr:uid="{00000000-0005-0000-0000-0000EB170000}"/>
    <cellStyle name="20% - Énfasis3 39 8" xfId="40407" xr:uid="{00000000-0005-0000-0000-0000EC170000}"/>
    <cellStyle name="20% - Énfasis3 4" xfId="382" xr:uid="{00000000-0005-0000-0000-0000ED170000}"/>
    <cellStyle name="20% - Énfasis3 4 10" xfId="8944" xr:uid="{00000000-0005-0000-0000-0000EE170000}"/>
    <cellStyle name="20% - Énfasis3 4 11" xfId="8945" xr:uid="{00000000-0005-0000-0000-0000EF170000}"/>
    <cellStyle name="20% - Énfasis3 4 12" xfId="8946" xr:uid="{00000000-0005-0000-0000-0000F0170000}"/>
    <cellStyle name="20% - Énfasis3 4 13" xfId="8947" xr:uid="{00000000-0005-0000-0000-0000F1170000}"/>
    <cellStyle name="20% - Énfasis3 4 14" xfId="8948" xr:uid="{00000000-0005-0000-0000-0000F2170000}"/>
    <cellStyle name="20% - Énfasis3 4 15" xfId="40408" xr:uid="{00000000-0005-0000-0000-0000F3170000}"/>
    <cellStyle name="20% - Énfasis3 4 2" xfId="383" xr:uid="{00000000-0005-0000-0000-0000F4170000}"/>
    <cellStyle name="20% - Énfasis3 4 2 2" xfId="8949" xr:uid="{00000000-0005-0000-0000-0000F5170000}"/>
    <cellStyle name="20% - Énfasis3 4 2 3" xfId="8950" xr:uid="{00000000-0005-0000-0000-0000F6170000}"/>
    <cellStyle name="20% - Énfasis3 4 2 4" xfId="8951" xr:uid="{00000000-0005-0000-0000-0000F7170000}"/>
    <cellStyle name="20% - Énfasis3 4 2 5" xfId="8952" xr:uid="{00000000-0005-0000-0000-0000F8170000}"/>
    <cellStyle name="20% - Énfasis3 4 2 6" xfId="8953" xr:uid="{00000000-0005-0000-0000-0000F9170000}"/>
    <cellStyle name="20% - Énfasis3 4 3" xfId="384" xr:uid="{00000000-0005-0000-0000-0000FA170000}"/>
    <cellStyle name="20% - Énfasis3 4 3 2" xfId="8954" xr:uid="{00000000-0005-0000-0000-0000FB170000}"/>
    <cellStyle name="20% - Énfasis3 4 3 3" xfId="8955" xr:uid="{00000000-0005-0000-0000-0000FC170000}"/>
    <cellStyle name="20% - Énfasis3 4 3 4" xfId="8956" xr:uid="{00000000-0005-0000-0000-0000FD170000}"/>
    <cellStyle name="20% - Énfasis3 4 3 5" xfId="8957" xr:uid="{00000000-0005-0000-0000-0000FE170000}"/>
    <cellStyle name="20% - Énfasis3 4 3 6" xfId="8958" xr:uid="{00000000-0005-0000-0000-0000FF170000}"/>
    <cellStyle name="20% - Énfasis3 4 4" xfId="8959" xr:uid="{00000000-0005-0000-0000-000000180000}"/>
    <cellStyle name="20% - Énfasis3 4 4 2" xfId="8960" xr:uid="{00000000-0005-0000-0000-000001180000}"/>
    <cellStyle name="20% - Énfasis3 4 4 3" xfId="8961" xr:uid="{00000000-0005-0000-0000-000002180000}"/>
    <cellStyle name="20% - Énfasis3 4 4 4" xfId="8962" xr:uid="{00000000-0005-0000-0000-000003180000}"/>
    <cellStyle name="20% - Énfasis3 4 4 5" xfId="8963" xr:uid="{00000000-0005-0000-0000-000004180000}"/>
    <cellStyle name="20% - Énfasis3 4 4 6" xfId="8964" xr:uid="{00000000-0005-0000-0000-000005180000}"/>
    <cellStyle name="20% - Énfasis3 4 5" xfId="8965" xr:uid="{00000000-0005-0000-0000-000006180000}"/>
    <cellStyle name="20% - Énfasis3 4 5 2" xfId="8966" xr:uid="{00000000-0005-0000-0000-000007180000}"/>
    <cellStyle name="20% - Énfasis3 4 5 3" xfId="8967" xr:uid="{00000000-0005-0000-0000-000008180000}"/>
    <cellStyle name="20% - Énfasis3 4 5 4" xfId="8968" xr:uid="{00000000-0005-0000-0000-000009180000}"/>
    <cellStyle name="20% - Énfasis3 4 5 5" xfId="8969" xr:uid="{00000000-0005-0000-0000-00000A180000}"/>
    <cellStyle name="20% - Énfasis3 4 5 6" xfId="8970" xr:uid="{00000000-0005-0000-0000-00000B180000}"/>
    <cellStyle name="20% - Énfasis3 4 6" xfId="8971" xr:uid="{00000000-0005-0000-0000-00000C180000}"/>
    <cellStyle name="20% - Énfasis3 4 6 2" xfId="8972" xr:uid="{00000000-0005-0000-0000-00000D180000}"/>
    <cellStyle name="20% - Énfasis3 4 6 3" xfId="8973" xr:uid="{00000000-0005-0000-0000-00000E180000}"/>
    <cellStyle name="20% - Énfasis3 4 6 4" xfId="8974" xr:uid="{00000000-0005-0000-0000-00000F180000}"/>
    <cellStyle name="20% - Énfasis3 4 6 5" xfId="8975" xr:uid="{00000000-0005-0000-0000-000010180000}"/>
    <cellStyle name="20% - Énfasis3 4 6 6" xfId="8976" xr:uid="{00000000-0005-0000-0000-000011180000}"/>
    <cellStyle name="20% - Énfasis3 4 7" xfId="8977" xr:uid="{00000000-0005-0000-0000-000012180000}"/>
    <cellStyle name="20% - Énfasis3 4 7 2" xfId="8978" xr:uid="{00000000-0005-0000-0000-000013180000}"/>
    <cellStyle name="20% - Énfasis3 4 7 3" xfId="8979" xr:uid="{00000000-0005-0000-0000-000014180000}"/>
    <cellStyle name="20% - Énfasis3 4 7 4" xfId="8980" xr:uid="{00000000-0005-0000-0000-000015180000}"/>
    <cellStyle name="20% - Énfasis3 4 7 5" xfId="8981" xr:uid="{00000000-0005-0000-0000-000016180000}"/>
    <cellStyle name="20% - Énfasis3 4 7 6" xfId="8982" xr:uid="{00000000-0005-0000-0000-000017180000}"/>
    <cellStyle name="20% - Énfasis3 4 8" xfId="8983" xr:uid="{00000000-0005-0000-0000-000018180000}"/>
    <cellStyle name="20% - Énfasis3 4 8 2" xfId="8984" xr:uid="{00000000-0005-0000-0000-000019180000}"/>
    <cellStyle name="20% - Énfasis3 4 8 3" xfId="8985" xr:uid="{00000000-0005-0000-0000-00001A180000}"/>
    <cellStyle name="20% - Énfasis3 4 8 4" xfId="8986" xr:uid="{00000000-0005-0000-0000-00001B180000}"/>
    <cellStyle name="20% - Énfasis3 4 8 5" xfId="8987" xr:uid="{00000000-0005-0000-0000-00001C180000}"/>
    <cellStyle name="20% - Énfasis3 4 8 6" xfId="8988" xr:uid="{00000000-0005-0000-0000-00001D180000}"/>
    <cellStyle name="20% - Énfasis3 4 9" xfId="8989" xr:uid="{00000000-0005-0000-0000-00001E180000}"/>
    <cellStyle name="20% - Énfasis3 4 9 2" xfId="8990" xr:uid="{00000000-0005-0000-0000-00001F180000}"/>
    <cellStyle name="20% - Énfasis3 4 9 3" xfId="8991" xr:uid="{00000000-0005-0000-0000-000020180000}"/>
    <cellStyle name="20% - Énfasis3 4 9 4" xfId="8992" xr:uid="{00000000-0005-0000-0000-000021180000}"/>
    <cellStyle name="20% - Énfasis3 4 9 5" xfId="8993" xr:uid="{00000000-0005-0000-0000-000022180000}"/>
    <cellStyle name="20% - Énfasis3 4 9 6" xfId="8994" xr:uid="{00000000-0005-0000-0000-000023180000}"/>
    <cellStyle name="20% - Énfasis3 40" xfId="385" xr:uid="{00000000-0005-0000-0000-000024180000}"/>
    <cellStyle name="20% - Énfasis3 40 2" xfId="8995" xr:uid="{00000000-0005-0000-0000-000025180000}"/>
    <cellStyle name="20% - Énfasis3 40 2 2" xfId="8996" xr:uid="{00000000-0005-0000-0000-000026180000}"/>
    <cellStyle name="20% - Énfasis3 40 2 3" xfId="8997" xr:uid="{00000000-0005-0000-0000-000027180000}"/>
    <cellStyle name="20% - Énfasis3 40 2 4" xfId="8998" xr:uid="{00000000-0005-0000-0000-000028180000}"/>
    <cellStyle name="20% - Énfasis3 40 2 5" xfId="8999" xr:uid="{00000000-0005-0000-0000-000029180000}"/>
    <cellStyle name="20% - Énfasis3 40 2 6" xfId="9000" xr:uid="{00000000-0005-0000-0000-00002A180000}"/>
    <cellStyle name="20% - Énfasis3 40 3" xfId="9001" xr:uid="{00000000-0005-0000-0000-00002B180000}"/>
    <cellStyle name="20% - Énfasis3 40 4" xfId="9002" xr:uid="{00000000-0005-0000-0000-00002C180000}"/>
    <cellStyle name="20% - Énfasis3 40 5" xfId="9003" xr:uid="{00000000-0005-0000-0000-00002D180000}"/>
    <cellStyle name="20% - Énfasis3 40 6" xfId="9004" xr:uid="{00000000-0005-0000-0000-00002E180000}"/>
    <cellStyle name="20% - Énfasis3 40 7" xfId="9005" xr:uid="{00000000-0005-0000-0000-00002F180000}"/>
    <cellStyle name="20% - Énfasis3 40 8" xfId="40409" xr:uid="{00000000-0005-0000-0000-000030180000}"/>
    <cellStyle name="20% - Énfasis3 41" xfId="386" xr:uid="{00000000-0005-0000-0000-000031180000}"/>
    <cellStyle name="20% - Énfasis3 41 2" xfId="9006" xr:uid="{00000000-0005-0000-0000-000032180000}"/>
    <cellStyle name="20% - Énfasis3 41 2 2" xfId="9007" xr:uid="{00000000-0005-0000-0000-000033180000}"/>
    <cellStyle name="20% - Énfasis3 41 2 3" xfId="9008" xr:uid="{00000000-0005-0000-0000-000034180000}"/>
    <cellStyle name="20% - Énfasis3 41 2 4" xfId="9009" xr:uid="{00000000-0005-0000-0000-000035180000}"/>
    <cellStyle name="20% - Énfasis3 41 2 5" xfId="9010" xr:uid="{00000000-0005-0000-0000-000036180000}"/>
    <cellStyle name="20% - Énfasis3 41 2 6" xfId="9011" xr:uid="{00000000-0005-0000-0000-000037180000}"/>
    <cellStyle name="20% - Énfasis3 41 3" xfId="9012" xr:uid="{00000000-0005-0000-0000-000038180000}"/>
    <cellStyle name="20% - Énfasis3 41 4" xfId="9013" xr:uid="{00000000-0005-0000-0000-000039180000}"/>
    <cellStyle name="20% - Énfasis3 41 5" xfId="9014" xr:uid="{00000000-0005-0000-0000-00003A180000}"/>
    <cellStyle name="20% - Énfasis3 41 6" xfId="9015" xr:uid="{00000000-0005-0000-0000-00003B180000}"/>
    <cellStyle name="20% - Énfasis3 41 7" xfId="9016" xr:uid="{00000000-0005-0000-0000-00003C180000}"/>
    <cellStyle name="20% - Énfasis3 41 8" xfId="40410" xr:uid="{00000000-0005-0000-0000-00003D180000}"/>
    <cellStyle name="20% - Énfasis3 42" xfId="9017" xr:uid="{00000000-0005-0000-0000-00003E180000}"/>
    <cellStyle name="20% - Énfasis3 42 2" xfId="9018" xr:uid="{00000000-0005-0000-0000-00003F180000}"/>
    <cellStyle name="20% - Énfasis3 42 2 2" xfId="9019" xr:uid="{00000000-0005-0000-0000-000040180000}"/>
    <cellStyle name="20% - Énfasis3 42 2 3" xfId="9020" xr:uid="{00000000-0005-0000-0000-000041180000}"/>
    <cellStyle name="20% - Énfasis3 42 2 4" xfId="9021" xr:uid="{00000000-0005-0000-0000-000042180000}"/>
    <cellStyle name="20% - Énfasis3 42 2 5" xfId="9022" xr:uid="{00000000-0005-0000-0000-000043180000}"/>
    <cellStyle name="20% - Énfasis3 42 2 6" xfId="9023" xr:uid="{00000000-0005-0000-0000-000044180000}"/>
    <cellStyle name="20% - Énfasis3 42 3" xfId="9024" xr:uid="{00000000-0005-0000-0000-000045180000}"/>
    <cellStyle name="20% - Énfasis3 42 4" xfId="9025" xr:uid="{00000000-0005-0000-0000-000046180000}"/>
    <cellStyle name="20% - Énfasis3 42 5" xfId="9026" xr:uid="{00000000-0005-0000-0000-000047180000}"/>
    <cellStyle name="20% - Énfasis3 42 6" xfId="9027" xr:uid="{00000000-0005-0000-0000-000048180000}"/>
    <cellStyle name="20% - Énfasis3 42 7" xfId="9028" xr:uid="{00000000-0005-0000-0000-000049180000}"/>
    <cellStyle name="20% - Énfasis3 43" xfId="9029" xr:uid="{00000000-0005-0000-0000-00004A180000}"/>
    <cellStyle name="20% - Énfasis3 43 2" xfId="9030" xr:uid="{00000000-0005-0000-0000-00004B180000}"/>
    <cellStyle name="20% - Énfasis3 43 2 2" xfId="9031" xr:uid="{00000000-0005-0000-0000-00004C180000}"/>
    <cellStyle name="20% - Énfasis3 43 2 3" xfId="9032" xr:uid="{00000000-0005-0000-0000-00004D180000}"/>
    <cellStyle name="20% - Énfasis3 43 2 4" xfId="9033" xr:uid="{00000000-0005-0000-0000-00004E180000}"/>
    <cellStyle name="20% - Énfasis3 43 2 5" xfId="9034" xr:uid="{00000000-0005-0000-0000-00004F180000}"/>
    <cellStyle name="20% - Énfasis3 43 2 6" xfId="9035" xr:uid="{00000000-0005-0000-0000-000050180000}"/>
    <cellStyle name="20% - Énfasis3 43 3" xfId="9036" xr:uid="{00000000-0005-0000-0000-000051180000}"/>
    <cellStyle name="20% - Énfasis3 43 4" xfId="9037" xr:uid="{00000000-0005-0000-0000-000052180000}"/>
    <cellStyle name="20% - Énfasis3 43 5" xfId="9038" xr:uid="{00000000-0005-0000-0000-000053180000}"/>
    <cellStyle name="20% - Énfasis3 43 6" xfId="9039" xr:uid="{00000000-0005-0000-0000-000054180000}"/>
    <cellStyle name="20% - Énfasis3 43 7" xfId="9040" xr:uid="{00000000-0005-0000-0000-000055180000}"/>
    <cellStyle name="20% - Énfasis3 44" xfId="9041" xr:uid="{00000000-0005-0000-0000-000056180000}"/>
    <cellStyle name="20% - Énfasis3 44 2" xfId="9042" xr:uid="{00000000-0005-0000-0000-000057180000}"/>
    <cellStyle name="20% - Énfasis3 44 2 2" xfId="9043" xr:uid="{00000000-0005-0000-0000-000058180000}"/>
    <cellStyle name="20% - Énfasis3 44 2 3" xfId="9044" xr:uid="{00000000-0005-0000-0000-000059180000}"/>
    <cellStyle name="20% - Énfasis3 44 2 4" xfId="9045" xr:uid="{00000000-0005-0000-0000-00005A180000}"/>
    <cellStyle name="20% - Énfasis3 44 2 5" xfId="9046" xr:uid="{00000000-0005-0000-0000-00005B180000}"/>
    <cellStyle name="20% - Énfasis3 44 2 6" xfId="9047" xr:uid="{00000000-0005-0000-0000-00005C180000}"/>
    <cellStyle name="20% - Énfasis3 44 3" xfId="9048" xr:uid="{00000000-0005-0000-0000-00005D180000}"/>
    <cellStyle name="20% - Énfasis3 44 4" xfId="9049" xr:uid="{00000000-0005-0000-0000-00005E180000}"/>
    <cellStyle name="20% - Énfasis3 44 5" xfId="9050" xr:uid="{00000000-0005-0000-0000-00005F180000}"/>
    <cellStyle name="20% - Énfasis3 44 6" xfId="9051" xr:uid="{00000000-0005-0000-0000-000060180000}"/>
    <cellStyle name="20% - Énfasis3 44 7" xfId="9052" xr:uid="{00000000-0005-0000-0000-000061180000}"/>
    <cellStyle name="20% - Énfasis3 45" xfId="9053" xr:uid="{00000000-0005-0000-0000-000062180000}"/>
    <cellStyle name="20% - Énfasis3 45 2" xfId="9054" xr:uid="{00000000-0005-0000-0000-000063180000}"/>
    <cellStyle name="20% - Énfasis3 45 2 2" xfId="9055" xr:uid="{00000000-0005-0000-0000-000064180000}"/>
    <cellStyle name="20% - Énfasis3 45 2 3" xfId="9056" xr:uid="{00000000-0005-0000-0000-000065180000}"/>
    <cellStyle name="20% - Énfasis3 45 2 4" xfId="9057" xr:uid="{00000000-0005-0000-0000-000066180000}"/>
    <cellStyle name="20% - Énfasis3 45 2 5" xfId="9058" xr:uid="{00000000-0005-0000-0000-000067180000}"/>
    <cellStyle name="20% - Énfasis3 45 2 6" xfId="9059" xr:uid="{00000000-0005-0000-0000-000068180000}"/>
    <cellStyle name="20% - Énfasis3 45 3" xfId="9060" xr:uid="{00000000-0005-0000-0000-000069180000}"/>
    <cellStyle name="20% - Énfasis3 45 4" xfId="9061" xr:uid="{00000000-0005-0000-0000-00006A180000}"/>
    <cellStyle name="20% - Énfasis3 45 5" xfId="9062" xr:uid="{00000000-0005-0000-0000-00006B180000}"/>
    <cellStyle name="20% - Énfasis3 45 6" xfId="9063" xr:uid="{00000000-0005-0000-0000-00006C180000}"/>
    <cellStyle name="20% - Énfasis3 45 7" xfId="9064" xr:uid="{00000000-0005-0000-0000-00006D180000}"/>
    <cellStyle name="20% - Énfasis3 46" xfId="9065" xr:uid="{00000000-0005-0000-0000-00006E180000}"/>
    <cellStyle name="20% - Énfasis3 46 2" xfId="9066" xr:uid="{00000000-0005-0000-0000-00006F180000}"/>
    <cellStyle name="20% - Énfasis3 46 2 2" xfId="9067" xr:uid="{00000000-0005-0000-0000-000070180000}"/>
    <cellStyle name="20% - Énfasis3 46 2 3" xfId="9068" xr:uid="{00000000-0005-0000-0000-000071180000}"/>
    <cellStyle name="20% - Énfasis3 46 2 4" xfId="9069" xr:uid="{00000000-0005-0000-0000-000072180000}"/>
    <cellStyle name="20% - Énfasis3 46 2 5" xfId="9070" xr:uid="{00000000-0005-0000-0000-000073180000}"/>
    <cellStyle name="20% - Énfasis3 46 2 6" xfId="9071" xr:uid="{00000000-0005-0000-0000-000074180000}"/>
    <cellStyle name="20% - Énfasis3 46 3" xfId="9072" xr:uid="{00000000-0005-0000-0000-000075180000}"/>
    <cellStyle name="20% - Énfasis3 46 4" xfId="9073" xr:uid="{00000000-0005-0000-0000-000076180000}"/>
    <cellStyle name="20% - Énfasis3 46 5" xfId="9074" xr:uid="{00000000-0005-0000-0000-000077180000}"/>
    <cellStyle name="20% - Énfasis3 46 6" xfId="9075" xr:uid="{00000000-0005-0000-0000-000078180000}"/>
    <cellStyle name="20% - Énfasis3 46 7" xfId="9076" xr:uid="{00000000-0005-0000-0000-000079180000}"/>
    <cellStyle name="20% - Énfasis3 47" xfId="9077" xr:uid="{00000000-0005-0000-0000-00007A180000}"/>
    <cellStyle name="20% - Énfasis3 47 2" xfId="9078" xr:uid="{00000000-0005-0000-0000-00007B180000}"/>
    <cellStyle name="20% - Énfasis3 47 2 2" xfId="9079" xr:uid="{00000000-0005-0000-0000-00007C180000}"/>
    <cellStyle name="20% - Énfasis3 47 2 3" xfId="9080" xr:uid="{00000000-0005-0000-0000-00007D180000}"/>
    <cellStyle name="20% - Énfasis3 47 2 4" xfId="9081" xr:uid="{00000000-0005-0000-0000-00007E180000}"/>
    <cellStyle name="20% - Énfasis3 47 2 5" xfId="9082" xr:uid="{00000000-0005-0000-0000-00007F180000}"/>
    <cellStyle name="20% - Énfasis3 47 2 6" xfId="9083" xr:uid="{00000000-0005-0000-0000-000080180000}"/>
    <cellStyle name="20% - Énfasis3 47 3" xfId="9084" xr:uid="{00000000-0005-0000-0000-000081180000}"/>
    <cellStyle name="20% - Énfasis3 47 4" xfId="9085" xr:uid="{00000000-0005-0000-0000-000082180000}"/>
    <cellStyle name="20% - Énfasis3 47 5" xfId="9086" xr:uid="{00000000-0005-0000-0000-000083180000}"/>
    <cellStyle name="20% - Énfasis3 47 6" xfId="9087" xr:uid="{00000000-0005-0000-0000-000084180000}"/>
    <cellStyle name="20% - Énfasis3 47 7" xfId="9088" xr:uid="{00000000-0005-0000-0000-000085180000}"/>
    <cellStyle name="20% - Énfasis3 48" xfId="9089" xr:uid="{00000000-0005-0000-0000-000086180000}"/>
    <cellStyle name="20% - Énfasis3 48 2" xfId="9090" xr:uid="{00000000-0005-0000-0000-000087180000}"/>
    <cellStyle name="20% - Énfasis3 48 3" xfId="9091" xr:uid="{00000000-0005-0000-0000-000088180000}"/>
    <cellStyle name="20% - Énfasis3 48 4" xfId="9092" xr:uid="{00000000-0005-0000-0000-000089180000}"/>
    <cellStyle name="20% - Énfasis3 48 5" xfId="9093" xr:uid="{00000000-0005-0000-0000-00008A180000}"/>
    <cellStyle name="20% - Énfasis3 48 6" xfId="9094" xr:uid="{00000000-0005-0000-0000-00008B180000}"/>
    <cellStyle name="20% - Énfasis3 49" xfId="9095" xr:uid="{00000000-0005-0000-0000-00008C180000}"/>
    <cellStyle name="20% - Énfasis3 49 2" xfId="9096" xr:uid="{00000000-0005-0000-0000-00008D180000}"/>
    <cellStyle name="20% - Énfasis3 49 3" xfId="9097" xr:uid="{00000000-0005-0000-0000-00008E180000}"/>
    <cellStyle name="20% - Énfasis3 49 4" xfId="9098" xr:uid="{00000000-0005-0000-0000-00008F180000}"/>
    <cellStyle name="20% - Énfasis3 49 5" xfId="9099" xr:uid="{00000000-0005-0000-0000-000090180000}"/>
    <cellStyle name="20% - Énfasis3 49 6" xfId="9100" xr:uid="{00000000-0005-0000-0000-000091180000}"/>
    <cellStyle name="20% - Énfasis3 5" xfId="387" xr:uid="{00000000-0005-0000-0000-000092180000}"/>
    <cellStyle name="20% - Énfasis3 5 10" xfId="9101" xr:uid="{00000000-0005-0000-0000-000093180000}"/>
    <cellStyle name="20% - Énfasis3 5 11" xfId="9102" xr:uid="{00000000-0005-0000-0000-000094180000}"/>
    <cellStyle name="20% - Énfasis3 5 12" xfId="9103" xr:uid="{00000000-0005-0000-0000-000095180000}"/>
    <cellStyle name="20% - Énfasis3 5 13" xfId="9104" xr:uid="{00000000-0005-0000-0000-000096180000}"/>
    <cellStyle name="20% - Énfasis3 5 14" xfId="9105" xr:uid="{00000000-0005-0000-0000-000097180000}"/>
    <cellStyle name="20% - Énfasis3 5 15" xfId="40411" xr:uid="{00000000-0005-0000-0000-000098180000}"/>
    <cellStyle name="20% - Énfasis3 5 2" xfId="9106" xr:uid="{00000000-0005-0000-0000-000099180000}"/>
    <cellStyle name="20% - Énfasis3 5 2 2" xfId="9107" xr:uid="{00000000-0005-0000-0000-00009A180000}"/>
    <cellStyle name="20% - Énfasis3 5 2 3" xfId="9108" xr:uid="{00000000-0005-0000-0000-00009B180000}"/>
    <cellStyle name="20% - Énfasis3 5 2 4" xfId="9109" xr:uid="{00000000-0005-0000-0000-00009C180000}"/>
    <cellStyle name="20% - Énfasis3 5 2 5" xfId="9110" xr:uid="{00000000-0005-0000-0000-00009D180000}"/>
    <cellStyle name="20% - Énfasis3 5 2 6" xfId="9111" xr:uid="{00000000-0005-0000-0000-00009E180000}"/>
    <cellStyle name="20% - Énfasis3 5 3" xfId="9112" xr:uid="{00000000-0005-0000-0000-00009F180000}"/>
    <cellStyle name="20% - Énfasis3 5 3 2" xfId="9113" xr:uid="{00000000-0005-0000-0000-0000A0180000}"/>
    <cellStyle name="20% - Énfasis3 5 3 3" xfId="9114" xr:uid="{00000000-0005-0000-0000-0000A1180000}"/>
    <cellStyle name="20% - Énfasis3 5 3 4" xfId="9115" xr:uid="{00000000-0005-0000-0000-0000A2180000}"/>
    <cellStyle name="20% - Énfasis3 5 3 5" xfId="9116" xr:uid="{00000000-0005-0000-0000-0000A3180000}"/>
    <cellStyle name="20% - Énfasis3 5 3 6" xfId="9117" xr:uid="{00000000-0005-0000-0000-0000A4180000}"/>
    <cellStyle name="20% - Énfasis3 5 4" xfId="9118" xr:uid="{00000000-0005-0000-0000-0000A5180000}"/>
    <cellStyle name="20% - Énfasis3 5 4 2" xfId="9119" xr:uid="{00000000-0005-0000-0000-0000A6180000}"/>
    <cellStyle name="20% - Énfasis3 5 4 3" xfId="9120" xr:uid="{00000000-0005-0000-0000-0000A7180000}"/>
    <cellStyle name="20% - Énfasis3 5 4 4" xfId="9121" xr:uid="{00000000-0005-0000-0000-0000A8180000}"/>
    <cellStyle name="20% - Énfasis3 5 4 5" xfId="9122" xr:uid="{00000000-0005-0000-0000-0000A9180000}"/>
    <cellStyle name="20% - Énfasis3 5 4 6" xfId="9123" xr:uid="{00000000-0005-0000-0000-0000AA180000}"/>
    <cellStyle name="20% - Énfasis3 5 5" xfId="9124" xr:uid="{00000000-0005-0000-0000-0000AB180000}"/>
    <cellStyle name="20% - Énfasis3 5 5 2" xfId="9125" xr:uid="{00000000-0005-0000-0000-0000AC180000}"/>
    <cellStyle name="20% - Énfasis3 5 5 3" xfId="9126" xr:uid="{00000000-0005-0000-0000-0000AD180000}"/>
    <cellStyle name="20% - Énfasis3 5 5 4" xfId="9127" xr:uid="{00000000-0005-0000-0000-0000AE180000}"/>
    <cellStyle name="20% - Énfasis3 5 5 5" xfId="9128" xr:uid="{00000000-0005-0000-0000-0000AF180000}"/>
    <cellStyle name="20% - Énfasis3 5 5 6" xfId="9129" xr:uid="{00000000-0005-0000-0000-0000B0180000}"/>
    <cellStyle name="20% - Énfasis3 5 6" xfId="9130" xr:uid="{00000000-0005-0000-0000-0000B1180000}"/>
    <cellStyle name="20% - Énfasis3 5 6 2" xfId="9131" xr:uid="{00000000-0005-0000-0000-0000B2180000}"/>
    <cellStyle name="20% - Énfasis3 5 6 3" xfId="9132" xr:uid="{00000000-0005-0000-0000-0000B3180000}"/>
    <cellStyle name="20% - Énfasis3 5 6 4" xfId="9133" xr:uid="{00000000-0005-0000-0000-0000B4180000}"/>
    <cellStyle name="20% - Énfasis3 5 6 5" xfId="9134" xr:uid="{00000000-0005-0000-0000-0000B5180000}"/>
    <cellStyle name="20% - Énfasis3 5 6 6" xfId="9135" xr:uid="{00000000-0005-0000-0000-0000B6180000}"/>
    <cellStyle name="20% - Énfasis3 5 7" xfId="9136" xr:uid="{00000000-0005-0000-0000-0000B7180000}"/>
    <cellStyle name="20% - Énfasis3 5 7 2" xfId="9137" xr:uid="{00000000-0005-0000-0000-0000B8180000}"/>
    <cellStyle name="20% - Énfasis3 5 7 3" xfId="9138" xr:uid="{00000000-0005-0000-0000-0000B9180000}"/>
    <cellStyle name="20% - Énfasis3 5 7 4" xfId="9139" xr:uid="{00000000-0005-0000-0000-0000BA180000}"/>
    <cellStyle name="20% - Énfasis3 5 7 5" xfId="9140" xr:uid="{00000000-0005-0000-0000-0000BB180000}"/>
    <cellStyle name="20% - Énfasis3 5 7 6" xfId="9141" xr:uid="{00000000-0005-0000-0000-0000BC180000}"/>
    <cellStyle name="20% - Énfasis3 5 8" xfId="9142" xr:uid="{00000000-0005-0000-0000-0000BD180000}"/>
    <cellStyle name="20% - Énfasis3 5 8 2" xfId="9143" xr:uid="{00000000-0005-0000-0000-0000BE180000}"/>
    <cellStyle name="20% - Énfasis3 5 8 3" xfId="9144" xr:uid="{00000000-0005-0000-0000-0000BF180000}"/>
    <cellStyle name="20% - Énfasis3 5 8 4" xfId="9145" xr:uid="{00000000-0005-0000-0000-0000C0180000}"/>
    <cellStyle name="20% - Énfasis3 5 8 5" xfId="9146" xr:uid="{00000000-0005-0000-0000-0000C1180000}"/>
    <cellStyle name="20% - Énfasis3 5 8 6" xfId="9147" xr:uid="{00000000-0005-0000-0000-0000C2180000}"/>
    <cellStyle name="20% - Énfasis3 5 9" xfId="9148" xr:uid="{00000000-0005-0000-0000-0000C3180000}"/>
    <cellStyle name="20% - Énfasis3 5 9 2" xfId="9149" xr:uid="{00000000-0005-0000-0000-0000C4180000}"/>
    <cellStyle name="20% - Énfasis3 5 9 3" xfId="9150" xr:uid="{00000000-0005-0000-0000-0000C5180000}"/>
    <cellStyle name="20% - Énfasis3 5 9 4" xfId="9151" xr:uid="{00000000-0005-0000-0000-0000C6180000}"/>
    <cellStyle name="20% - Énfasis3 5 9 5" xfId="9152" xr:uid="{00000000-0005-0000-0000-0000C7180000}"/>
    <cellStyle name="20% - Énfasis3 5 9 6" xfId="9153" xr:uid="{00000000-0005-0000-0000-0000C8180000}"/>
    <cellStyle name="20% - Énfasis3 50" xfId="9154" xr:uid="{00000000-0005-0000-0000-0000C9180000}"/>
    <cellStyle name="20% - Énfasis3 50 2" xfId="9155" xr:uid="{00000000-0005-0000-0000-0000CA180000}"/>
    <cellStyle name="20% - Énfasis3 50 3" xfId="9156" xr:uid="{00000000-0005-0000-0000-0000CB180000}"/>
    <cellStyle name="20% - Énfasis3 50 4" xfId="9157" xr:uid="{00000000-0005-0000-0000-0000CC180000}"/>
    <cellStyle name="20% - Énfasis3 50 5" xfId="9158" xr:uid="{00000000-0005-0000-0000-0000CD180000}"/>
    <cellStyle name="20% - Énfasis3 50 6" xfId="9159" xr:uid="{00000000-0005-0000-0000-0000CE180000}"/>
    <cellStyle name="20% - Énfasis3 51" xfId="9160" xr:uid="{00000000-0005-0000-0000-0000CF180000}"/>
    <cellStyle name="20% - Énfasis3 51 2" xfId="9161" xr:uid="{00000000-0005-0000-0000-0000D0180000}"/>
    <cellStyle name="20% - Énfasis3 51 3" xfId="9162" xr:uid="{00000000-0005-0000-0000-0000D1180000}"/>
    <cellStyle name="20% - Énfasis3 51 4" xfId="9163" xr:uid="{00000000-0005-0000-0000-0000D2180000}"/>
    <cellStyle name="20% - Énfasis3 51 5" xfId="9164" xr:uid="{00000000-0005-0000-0000-0000D3180000}"/>
    <cellStyle name="20% - Énfasis3 51 6" xfId="9165" xr:uid="{00000000-0005-0000-0000-0000D4180000}"/>
    <cellStyle name="20% - Énfasis3 52" xfId="9166" xr:uid="{00000000-0005-0000-0000-0000D5180000}"/>
    <cellStyle name="20% - Énfasis3 52 2" xfId="9167" xr:uid="{00000000-0005-0000-0000-0000D6180000}"/>
    <cellStyle name="20% - Énfasis3 52 3" xfId="9168" xr:uid="{00000000-0005-0000-0000-0000D7180000}"/>
    <cellStyle name="20% - Énfasis3 52 4" xfId="9169" xr:uid="{00000000-0005-0000-0000-0000D8180000}"/>
    <cellStyle name="20% - Énfasis3 52 5" xfId="9170" xr:uid="{00000000-0005-0000-0000-0000D9180000}"/>
    <cellStyle name="20% - Énfasis3 52 6" xfId="9171" xr:uid="{00000000-0005-0000-0000-0000DA180000}"/>
    <cellStyle name="20% - Énfasis3 53" xfId="9172" xr:uid="{00000000-0005-0000-0000-0000DB180000}"/>
    <cellStyle name="20% - Énfasis3 53 2" xfId="9173" xr:uid="{00000000-0005-0000-0000-0000DC180000}"/>
    <cellStyle name="20% - Énfasis3 53 3" xfId="9174" xr:uid="{00000000-0005-0000-0000-0000DD180000}"/>
    <cellStyle name="20% - Énfasis3 53 4" xfId="9175" xr:uid="{00000000-0005-0000-0000-0000DE180000}"/>
    <cellStyle name="20% - Énfasis3 53 5" xfId="9176" xr:uid="{00000000-0005-0000-0000-0000DF180000}"/>
    <cellStyle name="20% - Énfasis3 53 6" xfId="9177" xr:uid="{00000000-0005-0000-0000-0000E0180000}"/>
    <cellStyle name="20% - Énfasis3 54" xfId="9178" xr:uid="{00000000-0005-0000-0000-0000E1180000}"/>
    <cellStyle name="20% - Énfasis3 54 2" xfId="9179" xr:uid="{00000000-0005-0000-0000-0000E2180000}"/>
    <cellStyle name="20% - Énfasis3 54 3" xfId="9180" xr:uid="{00000000-0005-0000-0000-0000E3180000}"/>
    <cellStyle name="20% - Énfasis3 54 4" xfId="9181" xr:uid="{00000000-0005-0000-0000-0000E4180000}"/>
    <cellStyle name="20% - Énfasis3 54 5" xfId="9182" xr:uid="{00000000-0005-0000-0000-0000E5180000}"/>
    <cellStyle name="20% - Énfasis3 54 6" xfId="9183" xr:uid="{00000000-0005-0000-0000-0000E6180000}"/>
    <cellStyle name="20% - Énfasis3 55" xfId="9184" xr:uid="{00000000-0005-0000-0000-0000E7180000}"/>
    <cellStyle name="20% - Énfasis3 55 2" xfId="9185" xr:uid="{00000000-0005-0000-0000-0000E8180000}"/>
    <cellStyle name="20% - Énfasis3 55 3" xfId="9186" xr:uid="{00000000-0005-0000-0000-0000E9180000}"/>
    <cellStyle name="20% - Énfasis3 55 4" xfId="9187" xr:uid="{00000000-0005-0000-0000-0000EA180000}"/>
    <cellStyle name="20% - Énfasis3 55 5" xfId="9188" xr:uid="{00000000-0005-0000-0000-0000EB180000}"/>
    <cellStyle name="20% - Énfasis3 55 6" xfId="9189" xr:uid="{00000000-0005-0000-0000-0000EC180000}"/>
    <cellStyle name="20% - Énfasis3 56" xfId="9190" xr:uid="{00000000-0005-0000-0000-0000ED180000}"/>
    <cellStyle name="20% - Énfasis3 56 2" xfId="9191" xr:uid="{00000000-0005-0000-0000-0000EE180000}"/>
    <cellStyle name="20% - Énfasis3 56 3" xfId="9192" xr:uid="{00000000-0005-0000-0000-0000EF180000}"/>
    <cellStyle name="20% - Énfasis3 56 4" xfId="9193" xr:uid="{00000000-0005-0000-0000-0000F0180000}"/>
    <cellStyle name="20% - Énfasis3 56 5" xfId="9194" xr:uid="{00000000-0005-0000-0000-0000F1180000}"/>
    <cellStyle name="20% - Énfasis3 56 6" xfId="9195" xr:uid="{00000000-0005-0000-0000-0000F2180000}"/>
    <cellStyle name="20% - Énfasis3 57" xfId="9196" xr:uid="{00000000-0005-0000-0000-0000F3180000}"/>
    <cellStyle name="20% - Énfasis3 57 2" xfId="9197" xr:uid="{00000000-0005-0000-0000-0000F4180000}"/>
    <cellStyle name="20% - Énfasis3 57 3" xfId="9198" xr:uid="{00000000-0005-0000-0000-0000F5180000}"/>
    <cellStyle name="20% - Énfasis3 57 4" xfId="9199" xr:uid="{00000000-0005-0000-0000-0000F6180000}"/>
    <cellStyle name="20% - Énfasis3 57 5" xfId="9200" xr:uid="{00000000-0005-0000-0000-0000F7180000}"/>
    <cellStyle name="20% - Énfasis3 57 6" xfId="9201" xr:uid="{00000000-0005-0000-0000-0000F8180000}"/>
    <cellStyle name="20% - Énfasis3 58" xfId="9202" xr:uid="{00000000-0005-0000-0000-0000F9180000}"/>
    <cellStyle name="20% - Énfasis3 58 2" xfId="9203" xr:uid="{00000000-0005-0000-0000-0000FA180000}"/>
    <cellStyle name="20% - Énfasis3 58 3" xfId="9204" xr:uid="{00000000-0005-0000-0000-0000FB180000}"/>
    <cellStyle name="20% - Énfasis3 58 4" xfId="9205" xr:uid="{00000000-0005-0000-0000-0000FC180000}"/>
    <cellStyle name="20% - Énfasis3 58 5" xfId="9206" xr:uid="{00000000-0005-0000-0000-0000FD180000}"/>
    <cellStyle name="20% - Énfasis3 58 6" xfId="9207" xr:uid="{00000000-0005-0000-0000-0000FE180000}"/>
    <cellStyle name="20% - Énfasis3 59" xfId="9208" xr:uid="{00000000-0005-0000-0000-0000FF180000}"/>
    <cellStyle name="20% - Énfasis3 6" xfId="388" xr:uid="{00000000-0005-0000-0000-000000190000}"/>
    <cellStyle name="20% - Énfasis3 6 10" xfId="9209" xr:uid="{00000000-0005-0000-0000-000001190000}"/>
    <cellStyle name="20% - Énfasis3 6 11" xfId="9210" xr:uid="{00000000-0005-0000-0000-000002190000}"/>
    <cellStyle name="20% - Énfasis3 6 12" xfId="9211" xr:uid="{00000000-0005-0000-0000-000003190000}"/>
    <cellStyle name="20% - Énfasis3 6 13" xfId="9212" xr:uid="{00000000-0005-0000-0000-000004190000}"/>
    <cellStyle name="20% - Énfasis3 6 14" xfId="9213" xr:uid="{00000000-0005-0000-0000-000005190000}"/>
    <cellStyle name="20% - Énfasis3 6 15" xfId="40412" xr:uid="{00000000-0005-0000-0000-000006190000}"/>
    <cellStyle name="20% - Énfasis3 6 2" xfId="9214" xr:uid="{00000000-0005-0000-0000-000007190000}"/>
    <cellStyle name="20% - Énfasis3 6 2 2" xfId="9215" xr:uid="{00000000-0005-0000-0000-000008190000}"/>
    <cellStyle name="20% - Énfasis3 6 2 3" xfId="9216" xr:uid="{00000000-0005-0000-0000-000009190000}"/>
    <cellStyle name="20% - Énfasis3 6 2 4" xfId="9217" xr:uid="{00000000-0005-0000-0000-00000A190000}"/>
    <cellStyle name="20% - Énfasis3 6 2 5" xfId="9218" xr:uid="{00000000-0005-0000-0000-00000B190000}"/>
    <cellStyle name="20% - Énfasis3 6 2 6" xfId="9219" xr:uid="{00000000-0005-0000-0000-00000C190000}"/>
    <cellStyle name="20% - Énfasis3 6 3" xfId="9220" xr:uid="{00000000-0005-0000-0000-00000D190000}"/>
    <cellStyle name="20% - Énfasis3 6 3 2" xfId="9221" xr:uid="{00000000-0005-0000-0000-00000E190000}"/>
    <cellStyle name="20% - Énfasis3 6 3 3" xfId="9222" xr:uid="{00000000-0005-0000-0000-00000F190000}"/>
    <cellStyle name="20% - Énfasis3 6 3 4" xfId="9223" xr:uid="{00000000-0005-0000-0000-000010190000}"/>
    <cellStyle name="20% - Énfasis3 6 3 5" xfId="9224" xr:uid="{00000000-0005-0000-0000-000011190000}"/>
    <cellStyle name="20% - Énfasis3 6 3 6" xfId="9225" xr:uid="{00000000-0005-0000-0000-000012190000}"/>
    <cellStyle name="20% - Énfasis3 6 4" xfId="9226" xr:uid="{00000000-0005-0000-0000-000013190000}"/>
    <cellStyle name="20% - Énfasis3 6 4 2" xfId="9227" xr:uid="{00000000-0005-0000-0000-000014190000}"/>
    <cellStyle name="20% - Énfasis3 6 4 3" xfId="9228" xr:uid="{00000000-0005-0000-0000-000015190000}"/>
    <cellStyle name="20% - Énfasis3 6 4 4" xfId="9229" xr:uid="{00000000-0005-0000-0000-000016190000}"/>
    <cellStyle name="20% - Énfasis3 6 4 5" xfId="9230" xr:uid="{00000000-0005-0000-0000-000017190000}"/>
    <cellStyle name="20% - Énfasis3 6 4 6" xfId="9231" xr:uid="{00000000-0005-0000-0000-000018190000}"/>
    <cellStyle name="20% - Énfasis3 6 5" xfId="9232" xr:uid="{00000000-0005-0000-0000-000019190000}"/>
    <cellStyle name="20% - Énfasis3 6 5 2" xfId="9233" xr:uid="{00000000-0005-0000-0000-00001A190000}"/>
    <cellStyle name="20% - Énfasis3 6 5 3" xfId="9234" xr:uid="{00000000-0005-0000-0000-00001B190000}"/>
    <cellStyle name="20% - Énfasis3 6 5 4" xfId="9235" xr:uid="{00000000-0005-0000-0000-00001C190000}"/>
    <cellStyle name="20% - Énfasis3 6 5 5" xfId="9236" xr:uid="{00000000-0005-0000-0000-00001D190000}"/>
    <cellStyle name="20% - Énfasis3 6 5 6" xfId="9237" xr:uid="{00000000-0005-0000-0000-00001E190000}"/>
    <cellStyle name="20% - Énfasis3 6 6" xfId="9238" xr:uid="{00000000-0005-0000-0000-00001F190000}"/>
    <cellStyle name="20% - Énfasis3 6 6 2" xfId="9239" xr:uid="{00000000-0005-0000-0000-000020190000}"/>
    <cellStyle name="20% - Énfasis3 6 6 3" xfId="9240" xr:uid="{00000000-0005-0000-0000-000021190000}"/>
    <cellStyle name="20% - Énfasis3 6 6 4" xfId="9241" xr:uid="{00000000-0005-0000-0000-000022190000}"/>
    <cellStyle name="20% - Énfasis3 6 6 5" xfId="9242" xr:uid="{00000000-0005-0000-0000-000023190000}"/>
    <cellStyle name="20% - Énfasis3 6 6 6" xfId="9243" xr:uid="{00000000-0005-0000-0000-000024190000}"/>
    <cellStyle name="20% - Énfasis3 6 7" xfId="9244" xr:uid="{00000000-0005-0000-0000-000025190000}"/>
    <cellStyle name="20% - Énfasis3 6 7 2" xfId="9245" xr:uid="{00000000-0005-0000-0000-000026190000}"/>
    <cellStyle name="20% - Énfasis3 6 7 3" xfId="9246" xr:uid="{00000000-0005-0000-0000-000027190000}"/>
    <cellStyle name="20% - Énfasis3 6 7 4" xfId="9247" xr:uid="{00000000-0005-0000-0000-000028190000}"/>
    <cellStyle name="20% - Énfasis3 6 7 5" xfId="9248" xr:uid="{00000000-0005-0000-0000-000029190000}"/>
    <cellStyle name="20% - Énfasis3 6 7 6" xfId="9249" xr:uid="{00000000-0005-0000-0000-00002A190000}"/>
    <cellStyle name="20% - Énfasis3 6 8" xfId="9250" xr:uid="{00000000-0005-0000-0000-00002B190000}"/>
    <cellStyle name="20% - Énfasis3 6 8 2" xfId="9251" xr:uid="{00000000-0005-0000-0000-00002C190000}"/>
    <cellStyle name="20% - Énfasis3 6 8 3" xfId="9252" xr:uid="{00000000-0005-0000-0000-00002D190000}"/>
    <cellStyle name="20% - Énfasis3 6 8 4" xfId="9253" xr:uid="{00000000-0005-0000-0000-00002E190000}"/>
    <cellStyle name="20% - Énfasis3 6 8 5" xfId="9254" xr:uid="{00000000-0005-0000-0000-00002F190000}"/>
    <cellStyle name="20% - Énfasis3 6 8 6" xfId="9255" xr:uid="{00000000-0005-0000-0000-000030190000}"/>
    <cellStyle name="20% - Énfasis3 6 9" xfId="9256" xr:uid="{00000000-0005-0000-0000-000031190000}"/>
    <cellStyle name="20% - Énfasis3 6 9 2" xfId="9257" xr:uid="{00000000-0005-0000-0000-000032190000}"/>
    <cellStyle name="20% - Énfasis3 6 9 3" xfId="9258" xr:uid="{00000000-0005-0000-0000-000033190000}"/>
    <cellStyle name="20% - Énfasis3 6 9 4" xfId="9259" xr:uid="{00000000-0005-0000-0000-000034190000}"/>
    <cellStyle name="20% - Énfasis3 6 9 5" xfId="9260" xr:uid="{00000000-0005-0000-0000-000035190000}"/>
    <cellStyle name="20% - Énfasis3 6 9 6" xfId="9261" xr:uid="{00000000-0005-0000-0000-000036190000}"/>
    <cellStyle name="20% - Énfasis3 60" xfId="9262" xr:uid="{00000000-0005-0000-0000-000037190000}"/>
    <cellStyle name="20% - Énfasis3 61" xfId="9263" xr:uid="{00000000-0005-0000-0000-000038190000}"/>
    <cellStyle name="20% - Énfasis3 62" xfId="9264" xr:uid="{00000000-0005-0000-0000-000039190000}"/>
    <cellStyle name="20% - Énfasis3 63" xfId="9265" xr:uid="{00000000-0005-0000-0000-00003A190000}"/>
    <cellStyle name="20% - Énfasis3 7" xfId="389" xr:uid="{00000000-0005-0000-0000-00003B190000}"/>
    <cellStyle name="20% - Énfasis3 7 10" xfId="9266" xr:uid="{00000000-0005-0000-0000-00003C190000}"/>
    <cellStyle name="20% - Énfasis3 7 11" xfId="9267" xr:uid="{00000000-0005-0000-0000-00003D190000}"/>
    <cellStyle name="20% - Énfasis3 7 12" xfId="9268" xr:uid="{00000000-0005-0000-0000-00003E190000}"/>
    <cellStyle name="20% - Énfasis3 7 13" xfId="9269" xr:uid="{00000000-0005-0000-0000-00003F190000}"/>
    <cellStyle name="20% - Énfasis3 7 14" xfId="9270" xr:uid="{00000000-0005-0000-0000-000040190000}"/>
    <cellStyle name="20% - Énfasis3 7 15" xfId="40413" xr:uid="{00000000-0005-0000-0000-000041190000}"/>
    <cellStyle name="20% - Énfasis3 7 2" xfId="9271" xr:uid="{00000000-0005-0000-0000-000042190000}"/>
    <cellStyle name="20% - Énfasis3 7 2 2" xfId="9272" xr:uid="{00000000-0005-0000-0000-000043190000}"/>
    <cellStyle name="20% - Énfasis3 7 2 3" xfId="9273" xr:uid="{00000000-0005-0000-0000-000044190000}"/>
    <cellStyle name="20% - Énfasis3 7 2 4" xfId="9274" xr:uid="{00000000-0005-0000-0000-000045190000}"/>
    <cellStyle name="20% - Énfasis3 7 2 5" xfId="9275" xr:uid="{00000000-0005-0000-0000-000046190000}"/>
    <cellStyle name="20% - Énfasis3 7 2 6" xfId="9276" xr:uid="{00000000-0005-0000-0000-000047190000}"/>
    <cellStyle name="20% - Énfasis3 7 3" xfId="9277" xr:uid="{00000000-0005-0000-0000-000048190000}"/>
    <cellStyle name="20% - Énfasis3 7 3 2" xfId="9278" xr:uid="{00000000-0005-0000-0000-000049190000}"/>
    <cellStyle name="20% - Énfasis3 7 3 3" xfId="9279" xr:uid="{00000000-0005-0000-0000-00004A190000}"/>
    <cellStyle name="20% - Énfasis3 7 3 4" xfId="9280" xr:uid="{00000000-0005-0000-0000-00004B190000}"/>
    <cellStyle name="20% - Énfasis3 7 3 5" xfId="9281" xr:uid="{00000000-0005-0000-0000-00004C190000}"/>
    <cellStyle name="20% - Énfasis3 7 3 6" xfId="9282" xr:uid="{00000000-0005-0000-0000-00004D190000}"/>
    <cellStyle name="20% - Énfasis3 7 4" xfId="9283" xr:uid="{00000000-0005-0000-0000-00004E190000}"/>
    <cellStyle name="20% - Énfasis3 7 4 2" xfId="9284" xr:uid="{00000000-0005-0000-0000-00004F190000}"/>
    <cellStyle name="20% - Énfasis3 7 4 3" xfId="9285" xr:uid="{00000000-0005-0000-0000-000050190000}"/>
    <cellStyle name="20% - Énfasis3 7 4 4" xfId="9286" xr:uid="{00000000-0005-0000-0000-000051190000}"/>
    <cellStyle name="20% - Énfasis3 7 4 5" xfId="9287" xr:uid="{00000000-0005-0000-0000-000052190000}"/>
    <cellStyle name="20% - Énfasis3 7 4 6" xfId="9288" xr:uid="{00000000-0005-0000-0000-000053190000}"/>
    <cellStyle name="20% - Énfasis3 7 5" xfId="9289" xr:uid="{00000000-0005-0000-0000-000054190000}"/>
    <cellStyle name="20% - Énfasis3 7 5 2" xfId="9290" xr:uid="{00000000-0005-0000-0000-000055190000}"/>
    <cellStyle name="20% - Énfasis3 7 5 3" xfId="9291" xr:uid="{00000000-0005-0000-0000-000056190000}"/>
    <cellStyle name="20% - Énfasis3 7 5 4" xfId="9292" xr:uid="{00000000-0005-0000-0000-000057190000}"/>
    <cellStyle name="20% - Énfasis3 7 5 5" xfId="9293" xr:uid="{00000000-0005-0000-0000-000058190000}"/>
    <cellStyle name="20% - Énfasis3 7 5 6" xfId="9294" xr:uid="{00000000-0005-0000-0000-000059190000}"/>
    <cellStyle name="20% - Énfasis3 7 6" xfId="9295" xr:uid="{00000000-0005-0000-0000-00005A190000}"/>
    <cellStyle name="20% - Énfasis3 7 6 2" xfId="9296" xr:uid="{00000000-0005-0000-0000-00005B190000}"/>
    <cellStyle name="20% - Énfasis3 7 6 3" xfId="9297" xr:uid="{00000000-0005-0000-0000-00005C190000}"/>
    <cellStyle name="20% - Énfasis3 7 6 4" xfId="9298" xr:uid="{00000000-0005-0000-0000-00005D190000}"/>
    <cellStyle name="20% - Énfasis3 7 6 5" xfId="9299" xr:uid="{00000000-0005-0000-0000-00005E190000}"/>
    <cellStyle name="20% - Énfasis3 7 6 6" xfId="9300" xr:uid="{00000000-0005-0000-0000-00005F190000}"/>
    <cellStyle name="20% - Énfasis3 7 7" xfId="9301" xr:uid="{00000000-0005-0000-0000-000060190000}"/>
    <cellStyle name="20% - Énfasis3 7 7 2" xfId="9302" xr:uid="{00000000-0005-0000-0000-000061190000}"/>
    <cellStyle name="20% - Énfasis3 7 7 3" xfId="9303" xr:uid="{00000000-0005-0000-0000-000062190000}"/>
    <cellStyle name="20% - Énfasis3 7 7 4" xfId="9304" xr:uid="{00000000-0005-0000-0000-000063190000}"/>
    <cellStyle name="20% - Énfasis3 7 7 5" xfId="9305" xr:uid="{00000000-0005-0000-0000-000064190000}"/>
    <cellStyle name="20% - Énfasis3 7 7 6" xfId="9306" xr:uid="{00000000-0005-0000-0000-000065190000}"/>
    <cellStyle name="20% - Énfasis3 7 8" xfId="9307" xr:uid="{00000000-0005-0000-0000-000066190000}"/>
    <cellStyle name="20% - Énfasis3 7 8 2" xfId="9308" xr:uid="{00000000-0005-0000-0000-000067190000}"/>
    <cellStyle name="20% - Énfasis3 7 8 3" xfId="9309" xr:uid="{00000000-0005-0000-0000-000068190000}"/>
    <cellStyle name="20% - Énfasis3 7 8 4" xfId="9310" xr:uid="{00000000-0005-0000-0000-000069190000}"/>
    <cellStyle name="20% - Énfasis3 7 8 5" xfId="9311" xr:uid="{00000000-0005-0000-0000-00006A190000}"/>
    <cellStyle name="20% - Énfasis3 7 8 6" xfId="9312" xr:uid="{00000000-0005-0000-0000-00006B190000}"/>
    <cellStyle name="20% - Énfasis3 7 9" xfId="9313" xr:uid="{00000000-0005-0000-0000-00006C190000}"/>
    <cellStyle name="20% - Énfasis3 7 9 2" xfId="9314" xr:uid="{00000000-0005-0000-0000-00006D190000}"/>
    <cellStyle name="20% - Énfasis3 7 9 3" xfId="9315" xr:uid="{00000000-0005-0000-0000-00006E190000}"/>
    <cellStyle name="20% - Énfasis3 7 9 4" xfId="9316" xr:uid="{00000000-0005-0000-0000-00006F190000}"/>
    <cellStyle name="20% - Énfasis3 7 9 5" xfId="9317" xr:uid="{00000000-0005-0000-0000-000070190000}"/>
    <cellStyle name="20% - Énfasis3 7 9 6" xfId="9318" xr:uid="{00000000-0005-0000-0000-000071190000}"/>
    <cellStyle name="20% - Énfasis3 8" xfId="390" xr:uid="{00000000-0005-0000-0000-000072190000}"/>
    <cellStyle name="20% - Énfasis3 8 10" xfId="9319" xr:uid="{00000000-0005-0000-0000-000073190000}"/>
    <cellStyle name="20% - Énfasis3 8 11" xfId="9320" xr:uid="{00000000-0005-0000-0000-000074190000}"/>
    <cellStyle name="20% - Énfasis3 8 12" xfId="9321" xr:uid="{00000000-0005-0000-0000-000075190000}"/>
    <cellStyle name="20% - Énfasis3 8 13" xfId="9322" xr:uid="{00000000-0005-0000-0000-000076190000}"/>
    <cellStyle name="20% - Énfasis3 8 14" xfId="9323" xr:uid="{00000000-0005-0000-0000-000077190000}"/>
    <cellStyle name="20% - Énfasis3 8 15" xfId="40414" xr:uid="{00000000-0005-0000-0000-000078190000}"/>
    <cellStyle name="20% - Énfasis3 8 2" xfId="9324" xr:uid="{00000000-0005-0000-0000-000079190000}"/>
    <cellStyle name="20% - Énfasis3 8 2 2" xfId="9325" xr:uid="{00000000-0005-0000-0000-00007A190000}"/>
    <cellStyle name="20% - Énfasis3 8 2 3" xfId="9326" xr:uid="{00000000-0005-0000-0000-00007B190000}"/>
    <cellStyle name="20% - Énfasis3 8 2 4" xfId="9327" xr:uid="{00000000-0005-0000-0000-00007C190000}"/>
    <cellStyle name="20% - Énfasis3 8 2 5" xfId="9328" xr:uid="{00000000-0005-0000-0000-00007D190000}"/>
    <cellStyle name="20% - Énfasis3 8 2 6" xfId="9329" xr:uid="{00000000-0005-0000-0000-00007E190000}"/>
    <cellStyle name="20% - Énfasis3 8 3" xfId="9330" xr:uid="{00000000-0005-0000-0000-00007F190000}"/>
    <cellStyle name="20% - Énfasis3 8 3 2" xfId="9331" xr:uid="{00000000-0005-0000-0000-000080190000}"/>
    <cellStyle name="20% - Énfasis3 8 3 3" xfId="9332" xr:uid="{00000000-0005-0000-0000-000081190000}"/>
    <cellStyle name="20% - Énfasis3 8 3 4" xfId="9333" xr:uid="{00000000-0005-0000-0000-000082190000}"/>
    <cellStyle name="20% - Énfasis3 8 3 5" xfId="9334" xr:uid="{00000000-0005-0000-0000-000083190000}"/>
    <cellStyle name="20% - Énfasis3 8 3 6" xfId="9335" xr:uid="{00000000-0005-0000-0000-000084190000}"/>
    <cellStyle name="20% - Énfasis3 8 4" xfId="9336" xr:uid="{00000000-0005-0000-0000-000085190000}"/>
    <cellStyle name="20% - Énfasis3 8 4 2" xfId="9337" xr:uid="{00000000-0005-0000-0000-000086190000}"/>
    <cellStyle name="20% - Énfasis3 8 4 3" xfId="9338" xr:uid="{00000000-0005-0000-0000-000087190000}"/>
    <cellStyle name="20% - Énfasis3 8 4 4" xfId="9339" xr:uid="{00000000-0005-0000-0000-000088190000}"/>
    <cellStyle name="20% - Énfasis3 8 4 5" xfId="9340" xr:uid="{00000000-0005-0000-0000-000089190000}"/>
    <cellStyle name="20% - Énfasis3 8 4 6" xfId="9341" xr:uid="{00000000-0005-0000-0000-00008A190000}"/>
    <cellStyle name="20% - Énfasis3 8 5" xfId="9342" xr:uid="{00000000-0005-0000-0000-00008B190000}"/>
    <cellStyle name="20% - Énfasis3 8 5 2" xfId="9343" xr:uid="{00000000-0005-0000-0000-00008C190000}"/>
    <cellStyle name="20% - Énfasis3 8 5 3" xfId="9344" xr:uid="{00000000-0005-0000-0000-00008D190000}"/>
    <cellStyle name="20% - Énfasis3 8 5 4" xfId="9345" xr:uid="{00000000-0005-0000-0000-00008E190000}"/>
    <cellStyle name="20% - Énfasis3 8 5 5" xfId="9346" xr:uid="{00000000-0005-0000-0000-00008F190000}"/>
    <cellStyle name="20% - Énfasis3 8 5 6" xfId="9347" xr:uid="{00000000-0005-0000-0000-000090190000}"/>
    <cellStyle name="20% - Énfasis3 8 6" xfId="9348" xr:uid="{00000000-0005-0000-0000-000091190000}"/>
    <cellStyle name="20% - Énfasis3 8 6 2" xfId="9349" xr:uid="{00000000-0005-0000-0000-000092190000}"/>
    <cellStyle name="20% - Énfasis3 8 6 3" xfId="9350" xr:uid="{00000000-0005-0000-0000-000093190000}"/>
    <cellStyle name="20% - Énfasis3 8 6 4" xfId="9351" xr:uid="{00000000-0005-0000-0000-000094190000}"/>
    <cellStyle name="20% - Énfasis3 8 6 5" xfId="9352" xr:uid="{00000000-0005-0000-0000-000095190000}"/>
    <cellStyle name="20% - Énfasis3 8 6 6" xfId="9353" xr:uid="{00000000-0005-0000-0000-000096190000}"/>
    <cellStyle name="20% - Énfasis3 8 7" xfId="9354" xr:uid="{00000000-0005-0000-0000-000097190000}"/>
    <cellStyle name="20% - Énfasis3 8 7 2" xfId="9355" xr:uid="{00000000-0005-0000-0000-000098190000}"/>
    <cellStyle name="20% - Énfasis3 8 7 3" xfId="9356" xr:uid="{00000000-0005-0000-0000-000099190000}"/>
    <cellStyle name="20% - Énfasis3 8 7 4" xfId="9357" xr:uid="{00000000-0005-0000-0000-00009A190000}"/>
    <cellStyle name="20% - Énfasis3 8 7 5" xfId="9358" xr:uid="{00000000-0005-0000-0000-00009B190000}"/>
    <cellStyle name="20% - Énfasis3 8 7 6" xfId="9359" xr:uid="{00000000-0005-0000-0000-00009C190000}"/>
    <cellStyle name="20% - Énfasis3 8 8" xfId="9360" xr:uid="{00000000-0005-0000-0000-00009D190000}"/>
    <cellStyle name="20% - Énfasis3 8 8 2" xfId="9361" xr:uid="{00000000-0005-0000-0000-00009E190000}"/>
    <cellStyle name="20% - Énfasis3 8 8 3" xfId="9362" xr:uid="{00000000-0005-0000-0000-00009F190000}"/>
    <cellStyle name="20% - Énfasis3 8 8 4" xfId="9363" xr:uid="{00000000-0005-0000-0000-0000A0190000}"/>
    <cellStyle name="20% - Énfasis3 8 8 5" xfId="9364" xr:uid="{00000000-0005-0000-0000-0000A1190000}"/>
    <cellStyle name="20% - Énfasis3 8 8 6" xfId="9365" xr:uid="{00000000-0005-0000-0000-0000A2190000}"/>
    <cellStyle name="20% - Énfasis3 8 9" xfId="9366" xr:uid="{00000000-0005-0000-0000-0000A3190000}"/>
    <cellStyle name="20% - Énfasis3 8 9 2" xfId="9367" xr:uid="{00000000-0005-0000-0000-0000A4190000}"/>
    <cellStyle name="20% - Énfasis3 8 9 3" xfId="9368" xr:uid="{00000000-0005-0000-0000-0000A5190000}"/>
    <cellStyle name="20% - Énfasis3 8 9 4" xfId="9369" xr:uid="{00000000-0005-0000-0000-0000A6190000}"/>
    <cellStyle name="20% - Énfasis3 8 9 5" xfId="9370" xr:uid="{00000000-0005-0000-0000-0000A7190000}"/>
    <cellStyle name="20% - Énfasis3 8 9 6" xfId="9371" xr:uid="{00000000-0005-0000-0000-0000A8190000}"/>
    <cellStyle name="20% - Énfasis3 9" xfId="391" xr:uid="{00000000-0005-0000-0000-0000A9190000}"/>
    <cellStyle name="20% - Énfasis3 9 10" xfId="9372" xr:uid="{00000000-0005-0000-0000-0000AA190000}"/>
    <cellStyle name="20% - Énfasis3 9 11" xfId="9373" xr:uid="{00000000-0005-0000-0000-0000AB190000}"/>
    <cellStyle name="20% - Énfasis3 9 12" xfId="9374" xr:uid="{00000000-0005-0000-0000-0000AC190000}"/>
    <cellStyle name="20% - Énfasis3 9 13" xfId="9375" xr:uid="{00000000-0005-0000-0000-0000AD190000}"/>
    <cellStyle name="20% - Énfasis3 9 14" xfId="9376" xr:uid="{00000000-0005-0000-0000-0000AE190000}"/>
    <cellStyle name="20% - Énfasis3 9 15" xfId="40415" xr:uid="{00000000-0005-0000-0000-0000AF190000}"/>
    <cellStyle name="20% - Énfasis3 9 2" xfId="9377" xr:uid="{00000000-0005-0000-0000-0000B0190000}"/>
    <cellStyle name="20% - Énfasis3 9 2 2" xfId="9378" xr:uid="{00000000-0005-0000-0000-0000B1190000}"/>
    <cellStyle name="20% - Énfasis3 9 2 3" xfId="9379" xr:uid="{00000000-0005-0000-0000-0000B2190000}"/>
    <cellStyle name="20% - Énfasis3 9 2 4" xfId="9380" xr:uid="{00000000-0005-0000-0000-0000B3190000}"/>
    <cellStyle name="20% - Énfasis3 9 2 5" xfId="9381" xr:uid="{00000000-0005-0000-0000-0000B4190000}"/>
    <cellStyle name="20% - Énfasis3 9 2 6" xfId="9382" xr:uid="{00000000-0005-0000-0000-0000B5190000}"/>
    <cellStyle name="20% - Énfasis3 9 3" xfId="9383" xr:uid="{00000000-0005-0000-0000-0000B6190000}"/>
    <cellStyle name="20% - Énfasis3 9 3 2" xfId="9384" xr:uid="{00000000-0005-0000-0000-0000B7190000}"/>
    <cellStyle name="20% - Énfasis3 9 3 3" xfId="9385" xr:uid="{00000000-0005-0000-0000-0000B8190000}"/>
    <cellStyle name="20% - Énfasis3 9 3 4" xfId="9386" xr:uid="{00000000-0005-0000-0000-0000B9190000}"/>
    <cellStyle name="20% - Énfasis3 9 3 5" xfId="9387" xr:uid="{00000000-0005-0000-0000-0000BA190000}"/>
    <cellStyle name="20% - Énfasis3 9 3 6" xfId="9388" xr:uid="{00000000-0005-0000-0000-0000BB190000}"/>
    <cellStyle name="20% - Énfasis3 9 4" xfId="9389" xr:uid="{00000000-0005-0000-0000-0000BC190000}"/>
    <cellStyle name="20% - Énfasis3 9 4 2" xfId="9390" xr:uid="{00000000-0005-0000-0000-0000BD190000}"/>
    <cellStyle name="20% - Énfasis3 9 4 3" xfId="9391" xr:uid="{00000000-0005-0000-0000-0000BE190000}"/>
    <cellStyle name="20% - Énfasis3 9 4 4" xfId="9392" xr:uid="{00000000-0005-0000-0000-0000BF190000}"/>
    <cellStyle name="20% - Énfasis3 9 4 5" xfId="9393" xr:uid="{00000000-0005-0000-0000-0000C0190000}"/>
    <cellStyle name="20% - Énfasis3 9 4 6" xfId="9394" xr:uid="{00000000-0005-0000-0000-0000C1190000}"/>
    <cellStyle name="20% - Énfasis3 9 5" xfId="9395" xr:uid="{00000000-0005-0000-0000-0000C2190000}"/>
    <cellStyle name="20% - Énfasis3 9 5 2" xfId="9396" xr:uid="{00000000-0005-0000-0000-0000C3190000}"/>
    <cellStyle name="20% - Énfasis3 9 5 3" xfId="9397" xr:uid="{00000000-0005-0000-0000-0000C4190000}"/>
    <cellStyle name="20% - Énfasis3 9 5 4" xfId="9398" xr:uid="{00000000-0005-0000-0000-0000C5190000}"/>
    <cellStyle name="20% - Énfasis3 9 5 5" xfId="9399" xr:uid="{00000000-0005-0000-0000-0000C6190000}"/>
    <cellStyle name="20% - Énfasis3 9 5 6" xfId="9400" xr:uid="{00000000-0005-0000-0000-0000C7190000}"/>
    <cellStyle name="20% - Énfasis3 9 6" xfId="9401" xr:uid="{00000000-0005-0000-0000-0000C8190000}"/>
    <cellStyle name="20% - Énfasis3 9 6 2" xfId="9402" xr:uid="{00000000-0005-0000-0000-0000C9190000}"/>
    <cellStyle name="20% - Énfasis3 9 6 3" xfId="9403" xr:uid="{00000000-0005-0000-0000-0000CA190000}"/>
    <cellStyle name="20% - Énfasis3 9 6 4" xfId="9404" xr:uid="{00000000-0005-0000-0000-0000CB190000}"/>
    <cellStyle name="20% - Énfasis3 9 6 5" xfId="9405" xr:uid="{00000000-0005-0000-0000-0000CC190000}"/>
    <cellStyle name="20% - Énfasis3 9 6 6" xfId="9406" xr:uid="{00000000-0005-0000-0000-0000CD190000}"/>
    <cellStyle name="20% - Énfasis3 9 7" xfId="9407" xr:uid="{00000000-0005-0000-0000-0000CE190000}"/>
    <cellStyle name="20% - Énfasis3 9 7 2" xfId="9408" xr:uid="{00000000-0005-0000-0000-0000CF190000}"/>
    <cellStyle name="20% - Énfasis3 9 7 3" xfId="9409" xr:uid="{00000000-0005-0000-0000-0000D0190000}"/>
    <cellStyle name="20% - Énfasis3 9 7 4" xfId="9410" xr:uid="{00000000-0005-0000-0000-0000D1190000}"/>
    <cellStyle name="20% - Énfasis3 9 7 5" xfId="9411" xr:uid="{00000000-0005-0000-0000-0000D2190000}"/>
    <cellStyle name="20% - Énfasis3 9 7 6" xfId="9412" xr:uid="{00000000-0005-0000-0000-0000D3190000}"/>
    <cellStyle name="20% - Énfasis3 9 8" xfId="9413" xr:uid="{00000000-0005-0000-0000-0000D4190000}"/>
    <cellStyle name="20% - Énfasis3 9 8 2" xfId="9414" xr:uid="{00000000-0005-0000-0000-0000D5190000}"/>
    <cellStyle name="20% - Énfasis3 9 8 3" xfId="9415" xr:uid="{00000000-0005-0000-0000-0000D6190000}"/>
    <cellStyle name="20% - Énfasis3 9 8 4" xfId="9416" xr:uid="{00000000-0005-0000-0000-0000D7190000}"/>
    <cellStyle name="20% - Énfasis3 9 8 5" xfId="9417" xr:uid="{00000000-0005-0000-0000-0000D8190000}"/>
    <cellStyle name="20% - Énfasis3 9 8 6" xfId="9418" xr:uid="{00000000-0005-0000-0000-0000D9190000}"/>
    <cellStyle name="20% - Énfasis3 9 9" xfId="9419" xr:uid="{00000000-0005-0000-0000-0000DA190000}"/>
    <cellStyle name="20% - Énfasis3 9 9 2" xfId="9420" xr:uid="{00000000-0005-0000-0000-0000DB190000}"/>
    <cellStyle name="20% - Énfasis3 9 9 3" xfId="9421" xr:uid="{00000000-0005-0000-0000-0000DC190000}"/>
    <cellStyle name="20% - Énfasis3 9 9 4" xfId="9422" xr:uid="{00000000-0005-0000-0000-0000DD190000}"/>
    <cellStyle name="20% - Énfasis3 9 9 5" xfId="9423" xr:uid="{00000000-0005-0000-0000-0000DE190000}"/>
    <cellStyle name="20% - Énfasis3 9 9 6" xfId="9424" xr:uid="{00000000-0005-0000-0000-0000DF190000}"/>
    <cellStyle name="20% - Énfasis4 10" xfId="392" xr:uid="{00000000-0005-0000-0000-0000E0190000}"/>
    <cellStyle name="20% - Énfasis4 10 10" xfId="9425" xr:uid="{00000000-0005-0000-0000-0000E1190000}"/>
    <cellStyle name="20% - Énfasis4 10 11" xfId="9426" xr:uid="{00000000-0005-0000-0000-0000E2190000}"/>
    <cellStyle name="20% - Énfasis4 10 12" xfId="9427" xr:uid="{00000000-0005-0000-0000-0000E3190000}"/>
    <cellStyle name="20% - Énfasis4 10 13" xfId="9428" xr:uid="{00000000-0005-0000-0000-0000E4190000}"/>
    <cellStyle name="20% - Énfasis4 10 14" xfId="9429" xr:uid="{00000000-0005-0000-0000-0000E5190000}"/>
    <cellStyle name="20% - Énfasis4 10 15" xfId="40416" xr:uid="{00000000-0005-0000-0000-0000E6190000}"/>
    <cellStyle name="20% - Énfasis4 10 2" xfId="9430" xr:uid="{00000000-0005-0000-0000-0000E7190000}"/>
    <cellStyle name="20% - Énfasis4 10 2 2" xfId="9431" xr:uid="{00000000-0005-0000-0000-0000E8190000}"/>
    <cellStyle name="20% - Énfasis4 10 2 3" xfId="9432" xr:uid="{00000000-0005-0000-0000-0000E9190000}"/>
    <cellStyle name="20% - Énfasis4 10 2 4" xfId="9433" xr:uid="{00000000-0005-0000-0000-0000EA190000}"/>
    <cellStyle name="20% - Énfasis4 10 2 5" xfId="9434" xr:uid="{00000000-0005-0000-0000-0000EB190000}"/>
    <cellStyle name="20% - Énfasis4 10 2 6" xfId="9435" xr:uid="{00000000-0005-0000-0000-0000EC190000}"/>
    <cellStyle name="20% - Énfasis4 10 3" xfId="9436" xr:uid="{00000000-0005-0000-0000-0000ED190000}"/>
    <cellStyle name="20% - Énfasis4 10 3 2" xfId="9437" xr:uid="{00000000-0005-0000-0000-0000EE190000}"/>
    <cellStyle name="20% - Énfasis4 10 3 3" xfId="9438" xr:uid="{00000000-0005-0000-0000-0000EF190000}"/>
    <cellStyle name="20% - Énfasis4 10 3 4" xfId="9439" xr:uid="{00000000-0005-0000-0000-0000F0190000}"/>
    <cellStyle name="20% - Énfasis4 10 3 5" xfId="9440" xr:uid="{00000000-0005-0000-0000-0000F1190000}"/>
    <cellStyle name="20% - Énfasis4 10 3 6" xfId="9441" xr:uid="{00000000-0005-0000-0000-0000F2190000}"/>
    <cellStyle name="20% - Énfasis4 10 4" xfId="9442" xr:uid="{00000000-0005-0000-0000-0000F3190000}"/>
    <cellStyle name="20% - Énfasis4 10 4 2" xfId="9443" xr:uid="{00000000-0005-0000-0000-0000F4190000}"/>
    <cellStyle name="20% - Énfasis4 10 4 3" xfId="9444" xr:uid="{00000000-0005-0000-0000-0000F5190000}"/>
    <cellStyle name="20% - Énfasis4 10 4 4" xfId="9445" xr:uid="{00000000-0005-0000-0000-0000F6190000}"/>
    <cellStyle name="20% - Énfasis4 10 4 5" xfId="9446" xr:uid="{00000000-0005-0000-0000-0000F7190000}"/>
    <cellStyle name="20% - Énfasis4 10 4 6" xfId="9447" xr:uid="{00000000-0005-0000-0000-0000F8190000}"/>
    <cellStyle name="20% - Énfasis4 10 5" xfId="9448" xr:uid="{00000000-0005-0000-0000-0000F9190000}"/>
    <cellStyle name="20% - Énfasis4 10 5 2" xfId="9449" xr:uid="{00000000-0005-0000-0000-0000FA190000}"/>
    <cellStyle name="20% - Énfasis4 10 5 3" xfId="9450" xr:uid="{00000000-0005-0000-0000-0000FB190000}"/>
    <cellStyle name="20% - Énfasis4 10 5 4" xfId="9451" xr:uid="{00000000-0005-0000-0000-0000FC190000}"/>
    <cellStyle name="20% - Énfasis4 10 5 5" xfId="9452" xr:uid="{00000000-0005-0000-0000-0000FD190000}"/>
    <cellStyle name="20% - Énfasis4 10 5 6" xfId="9453" xr:uid="{00000000-0005-0000-0000-0000FE190000}"/>
    <cellStyle name="20% - Énfasis4 10 6" xfId="9454" xr:uid="{00000000-0005-0000-0000-0000FF190000}"/>
    <cellStyle name="20% - Énfasis4 10 6 2" xfId="9455" xr:uid="{00000000-0005-0000-0000-0000001A0000}"/>
    <cellStyle name="20% - Énfasis4 10 6 3" xfId="9456" xr:uid="{00000000-0005-0000-0000-0000011A0000}"/>
    <cellStyle name="20% - Énfasis4 10 6 4" xfId="9457" xr:uid="{00000000-0005-0000-0000-0000021A0000}"/>
    <cellStyle name="20% - Énfasis4 10 6 5" xfId="9458" xr:uid="{00000000-0005-0000-0000-0000031A0000}"/>
    <cellStyle name="20% - Énfasis4 10 6 6" xfId="9459" xr:uid="{00000000-0005-0000-0000-0000041A0000}"/>
    <cellStyle name="20% - Énfasis4 10 7" xfId="9460" xr:uid="{00000000-0005-0000-0000-0000051A0000}"/>
    <cellStyle name="20% - Énfasis4 10 7 2" xfId="9461" xr:uid="{00000000-0005-0000-0000-0000061A0000}"/>
    <cellStyle name="20% - Énfasis4 10 7 3" xfId="9462" xr:uid="{00000000-0005-0000-0000-0000071A0000}"/>
    <cellStyle name="20% - Énfasis4 10 7 4" xfId="9463" xr:uid="{00000000-0005-0000-0000-0000081A0000}"/>
    <cellStyle name="20% - Énfasis4 10 7 5" xfId="9464" xr:uid="{00000000-0005-0000-0000-0000091A0000}"/>
    <cellStyle name="20% - Énfasis4 10 7 6" xfId="9465" xr:uid="{00000000-0005-0000-0000-00000A1A0000}"/>
    <cellStyle name="20% - Énfasis4 10 8" xfId="9466" xr:uid="{00000000-0005-0000-0000-00000B1A0000}"/>
    <cellStyle name="20% - Énfasis4 10 8 2" xfId="9467" xr:uid="{00000000-0005-0000-0000-00000C1A0000}"/>
    <cellStyle name="20% - Énfasis4 10 8 3" xfId="9468" xr:uid="{00000000-0005-0000-0000-00000D1A0000}"/>
    <cellStyle name="20% - Énfasis4 10 8 4" xfId="9469" xr:uid="{00000000-0005-0000-0000-00000E1A0000}"/>
    <cellStyle name="20% - Énfasis4 10 8 5" xfId="9470" xr:uid="{00000000-0005-0000-0000-00000F1A0000}"/>
    <cellStyle name="20% - Énfasis4 10 8 6" xfId="9471" xr:uid="{00000000-0005-0000-0000-0000101A0000}"/>
    <cellStyle name="20% - Énfasis4 10 9" xfId="9472" xr:uid="{00000000-0005-0000-0000-0000111A0000}"/>
    <cellStyle name="20% - Énfasis4 10 9 2" xfId="9473" xr:uid="{00000000-0005-0000-0000-0000121A0000}"/>
    <cellStyle name="20% - Énfasis4 10 9 3" xfId="9474" xr:uid="{00000000-0005-0000-0000-0000131A0000}"/>
    <cellStyle name="20% - Énfasis4 10 9 4" xfId="9475" xr:uid="{00000000-0005-0000-0000-0000141A0000}"/>
    <cellStyle name="20% - Énfasis4 10 9 5" xfId="9476" xr:uid="{00000000-0005-0000-0000-0000151A0000}"/>
    <cellStyle name="20% - Énfasis4 10 9 6" xfId="9477" xr:uid="{00000000-0005-0000-0000-0000161A0000}"/>
    <cellStyle name="20% - Énfasis4 11" xfId="393" xr:uid="{00000000-0005-0000-0000-0000171A0000}"/>
    <cellStyle name="20% - Énfasis4 11 10" xfId="9478" xr:uid="{00000000-0005-0000-0000-0000181A0000}"/>
    <cellStyle name="20% - Énfasis4 11 11" xfId="9479" xr:uid="{00000000-0005-0000-0000-0000191A0000}"/>
    <cellStyle name="20% - Énfasis4 11 12" xfId="9480" xr:uid="{00000000-0005-0000-0000-00001A1A0000}"/>
    <cellStyle name="20% - Énfasis4 11 13" xfId="9481" xr:uid="{00000000-0005-0000-0000-00001B1A0000}"/>
    <cellStyle name="20% - Énfasis4 11 14" xfId="9482" xr:uid="{00000000-0005-0000-0000-00001C1A0000}"/>
    <cellStyle name="20% - Énfasis4 11 15" xfId="40417" xr:uid="{00000000-0005-0000-0000-00001D1A0000}"/>
    <cellStyle name="20% - Énfasis4 11 2" xfId="9483" xr:uid="{00000000-0005-0000-0000-00001E1A0000}"/>
    <cellStyle name="20% - Énfasis4 11 2 2" xfId="9484" xr:uid="{00000000-0005-0000-0000-00001F1A0000}"/>
    <cellStyle name="20% - Énfasis4 11 2 3" xfId="9485" xr:uid="{00000000-0005-0000-0000-0000201A0000}"/>
    <cellStyle name="20% - Énfasis4 11 2 4" xfId="9486" xr:uid="{00000000-0005-0000-0000-0000211A0000}"/>
    <cellStyle name="20% - Énfasis4 11 2 5" xfId="9487" xr:uid="{00000000-0005-0000-0000-0000221A0000}"/>
    <cellStyle name="20% - Énfasis4 11 2 6" xfId="9488" xr:uid="{00000000-0005-0000-0000-0000231A0000}"/>
    <cellStyle name="20% - Énfasis4 11 3" xfId="9489" xr:uid="{00000000-0005-0000-0000-0000241A0000}"/>
    <cellStyle name="20% - Énfasis4 11 3 2" xfId="9490" xr:uid="{00000000-0005-0000-0000-0000251A0000}"/>
    <cellStyle name="20% - Énfasis4 11 3 3" xfId="9491" xr:uid="{00000000-0005-0000-0000-0000261A0000}"/>
    <cellStyle name="20% - Énfasis4 11 3 4" xfId="9492" xr:uid="{00000000-0005-0000-0000-0000271A0000}"/>
    <cellStyle name="20% - Énfasis4 11 3 5" xfId="9493" xr:uid="{00000000-0005-0000-0000-0000281A0000}"/>
    <cellStyle name="20% - Énfasis4 11 3 6" xfId="9494" xr:uid="{00000000-0005-0000-0000-0000291A0000}"/>
    <cellStyle name="20% - Énfasis4 11 4" xfId="9495" xr:uid="{00000000-0005-0000-0000-00002A1A0000}"/>
    <cellStyle name="20% - Énfasis4 11 4 2" xfId="9496" xr:uid="{00000000-0005-0000-0000-00002B1A0000}"/>
    <cellStyle name="20% - Énfasis4 11 4 3" xfId="9497" xr:uid="{00000000-0005-0000-0000-00002C1A0000}"/>
    <cellStyle name="20% - Énfasis4 11 4 4" xfId="9498" xr:uid="{00000000-0005-0000-0000-00002D1A0000}"/>
    <cellStyle name="20% - Énfasis4 11 4 5" xfId="9499" xr:uid="{00000000-0005-0000-0000-00002E1A0000}"/>
    <cellStyle name="20% - Énfasis4 11 4 6" xfId="9500" xr:uid="{00000000-0005-0000-0000-00002F1A0000}"/>
    <cellStyle name="20% - Énfasis4 11 5" xfId="9501" xr:uid="{00000000-0005-0000-0000-0000301A0000}"/>
    <cellStyle name="20% - Énfasis4 11 5 2" xfId="9502" xr:uid="{00000000-0005-0000-0000-0000311A0000}"/>
    <cellStyle name="20% - Énfasis4 11 5 3" xfId="9503" xr:uid="{00000000-0005-0000-0000-0000321A0000}"/>
    <cellStyle name="20% - Énfasis4 11 5 4" xfId="9504" xr:uid="{00000000-0005-0000-0000-0000331A0000}"/>
    <cellStyle name="20% - Énfasis4 11 5 5" xfId="9505" xr:uid="{00000000-0005-0000-0000-0000341A0000}"/>
    <cellStyle name="20% - Énfasis4 11 5 6" xfId="9506" xr:uid="{00000000-0005-0000-0000-0000351A0000}"/>
    <cellStyle name="20% - Énfasis4 11 6" xfId="9507" xr:uid="{00000000-0005-0000-0000-0000361A0000}"/>
    <cellStyle name="20% - Énfasis4 11 6 2" xfId="9508" xr:uid="{00000000-0005-0000-0000-0000371A0000}"/>
    <cellStyle name="20% - Énfasis4 11 6 3" xfId="9509" xr:uid="{00000000-0005-0000-0000-0000381A0000}"/>
    <cellStyle name="20% - Énfasis4 11 6 4" xfId="9510" xr:uid="{00000000-0005-0000-0000-0000391A0000}"/>
    <cellStyle name="20% - Énfasis4 11 6 5" xfId="9511" xr:uid="{00000000-0005-0000-0000-00003A1A0000}"/>
    <cellStyle name="20% - Énfasis4 11 6 6" xfId="9512" xr:uid="{00000000-0005-0000-0000-00003B1A0000}"/>
    <cellStyle name="20% - Énfasis4 11 7" xfId="9513" xr:uid="{00000000-0005-0000-0000-00003C1A0000}"/>
    <cellStyle name="20% - Énfasis4 11 7 2" xfId="9514" xr:uid="{00000000-0005-0000-0000-00003D1A0000}"/>
    <cellStyle name="20% - Énfasis4 11 7 3" xfId="9515" xr:uid="{00000000-0005-0000-0000-00003E1A0000}"/>
    <cellStyle name="20% - Énfasis4 11 7 4" xfId="9516" xr:uid="{00000000-0005-0000-0000-00003F1A0000}"/>
    <cellStyle name="20% - Énfasis4 11 7 5" xfId="9517" xr:uid="{00000000-0005-0000-0000-0000401A0000}"/>
    <cellStyle name="20% - Énfasis4 11 7 6" xfId="9518" xr:uid="{00000000-0005-0000-0000-0000411A0000}"/>
    <cellStyle name="20% - Énfasis4 11 8" xfId="9519" xr:uid="{00000000-0005-0000-0000-0000421A0000}"/>
    <cellStyle name="20% - Énfasis4 11 8 2" xfId="9520" xr:uid="{00000000-0005-0000-0000-0000431A0000}"/>
    <cellStyle name="20% - Énfasis4 11 8 3" xfId="9521" xr:uid="{00000000-0005-0000-0000-0000441A0000}"/>
    <cellStyle name="20% - Énfasis4 11 8 4" xfId="9522" xr:uid="{00000000-0005-0000-0000-0000451A0000}"/>
    <cellStyle name="20% - Énfasis4 11 8 5" xfId="9523" xr:uid="{00000000-0005-0000-0000-0000461A0000}"/>
    <cellStyle name="20% - Énfasis4 11 8 6" xfId="9524" xr:uid="{00000000-0005-0000-0000-0000471A0000}"/>
    <cellStyle name="20% - Énfasis4 11 9" xfId="9525" xr:uid="{00000000-0005-0000-0000-0000481A0000}"/>
    <cellStyle name="20% - Énfasis4 11 9 2" xfId="9526" xr:uid="{00000000-0005-0000-0000-0000491A0000}"/>
    <cellStyle name="20% - Énfasis4 11 9 3" xfId="9527" xr:uid="{00000000-0005-0000-0000-00004A1A0000}"/>
    <cellStyle name="20% - Énfasis4 11 9 4" xfId="9528" xr:uid="{00000000-0005-0000-0000-00004B1A0000}"/>
    <cellStyle name="20% - Énfasis4 11 9 5" xfId="9529" xr:uid="{00000000-0005-0000-0000-00004C1A0000}"/>
    <cellStyle name="20% - Énfasis4 11 9 6" xfId="9530" xr:uid="{00000000-0005-0000-0000-00004D1A0000}"/>
    <cellStyle name="20% - Énfasis4 12" xfId="394" xr:uid="{00000000-0005-0000-0000-00004E1A0000}"/>
    <cellStyle name="20% - Énfasis4 12 10" xfId="9531" xr:uid="{00000000-0005-0000-0000-00004F1A0000}"/>
    <cellStyle name="20% - Énfasis4 12 11" xfId="9532" xr:uid="{00000000-0005-0000-0000-0000501A0000}"/>
    <cellStyle name="20% - Énfasis4 12 12" xfId="9533" xr:uid="{00000000-0005-0000-0000-0000511A0000}"/>
    <cellStyle name="20% - Énfasis4 12 13" xfId="9534" xr:uid="{00000000-0005-0000-0000-0000521A0000}"/>
    <cellStyle name="20% - Énfasis4 12 14" xfId="9535" xr:uid="{00000000-0005-0000-0000-0000531A0000}"/>
    <cellStyle name="20% - Énfasis4 12 15" xfId="40418" xr:uid="{00000000-0005-0000-0000-0000541A0000}"/>
    <cellStyle name="20% - Énfasis4 12 2" xfId="9536" xr:uid="{00000000-0005-0000-0000-0000551A0000}"/>
    <cellStyle name="20% - Énfasis4 12 2 2" xfId="9537" xr:uid="{00000000-0005-0000-0000-0000561A0000}"/>
    <cellStyle name="20% - Énfasis4 12 2 3" xfId="9538" xr:uid="{00000000-0005-0000-0000-0000571A0000}"/>
    <cellStyle name="20% - Énfasis4 12 2 4" xfId="9539" xr:uid="{00000000-0005-0000-0000-0000581A0000}"/>
    <cellStyle name="20% - Énfasis4 12 2 5" xfId="9540" xr:uid="{00000000-0005-0000-0000-0000591A0000}"/>
    <cellStyle name="20% - Énfasis4 12 2 6" xfId="9541" xr:uid="{00000000-0005-0000-0000-00005A1A0000}"/>
    <cellStyle name="20% - Énfasis4 12 3" xfId="9542" xr:uid="{00000000-0005-0000-0000-00005B1A0000}"/>
    <cellStyle name="20% - Énfasis4 12 3 2" xfId="9543" xr:uid="{00000000-0005-0000-0000-00005C1A0000}"/>
    <cellStyle name="20% - Énfasis4 12 3 3" xfId="9544" xr:uid="{00000000-0005-0000-0000-00005D1A0000}"/>
    <cellStyle name="20% - Énfasis4 12 3 4" xfId="9545" xr:uid="{00000000-0005-0000-0000-00005E1A0000}"/>
    <cellStyle name="20% - Énfasis4 12 3 5" xfId="9546" xr:uid="{00000000-0005-0000-0000-00005F1A0000}"/>
    <cellStyle name="20% - Énfasis4 12 3 6" xfId="9547" xr:uid="{00000000-0005-0000-0000-0000601A0000}"/>
    <cellStyle name="20% - Énfasis4 12 4" xfId="9548" xr:uid="{00000000-0005-0000-0000-0000611A0000}"/>
    <cellStyle name="20% - Énfasis4 12 4 2" xfId="9549" xr:uid="{00000000-0005-0000-0000-0000621A0000}"/>
    <cellStyle name="20% - Énfasis4 12 4 3" xfId="9550" xr:uid="{00000000-0005-0000-0000-0000631A0000}"/>
    <cellStyle name="20% - Énfasis4 12 4 4" xfId="9551" xr:uid="{00000000-0005-0000-0000-0000641A0000}"/>
    <cellStyle name="20% - Énfasis4 12 4 5" xfId="9552" xr:uid="{00000000-0005-0000-0000-0000651A0000}"/>
    <cellStyle name="20% - Énfasis4 12 4 6" xfId="9553" xr:uid="{00000000-0005-0000-0000-0000661A0000}"/>
    <cellStyle name="20% - Énfasis4 12 5" xfId="9554" xr:uid="{00000000-0005-0000-0000-0000671A0000}"/>
    <cellStyle name="20% - Énfasis4 12 5 2" xfId="9555" xr:uid="{00000000-0005-0000-0000-0000681A0000}"/>
    <cellStyle name="20% - Énfasis4 12 5 3" xfId="9556" xr:uid="{00000000-0005-0000-0000-0000691A0000}"/>
    <cellStyle name="20% - Énfasis4 12 5 4" xfId="9557" xr:uid="{00000000-0005-0000-0000-00006A1A0000}"/>
    <cellStyle name="20% - Énfasis4 12 5 5" xfId="9558" xr:uid="{00000000-0005-0000-0000-00006B1A0000}"/>
    <cellStyle name="20% - Énfasis4 12 5 6" xfId="9559" xr:uid="{00000000-0005-0000-0000-00006C1A0000}"/>
    <cellStyle name="20% - Énfasis4 12 6" xfId="9560" xr:uid="{00000000-0005-0000-0000-00006D1A0000}"/>
    <cellStyle name="20% - Énfasis4 12 6 2" xfId="9561" xr:uid="{00000000-0005-0000-0000-00006E1A0000}"/>
    <cellStyle name="20% - Énfasis4 12 6 3" xfId="9562" xr:uid="{00000000-0005-0000-0000-00006F1A0000}"/>
    <cellStyle name="20% - Énfasis4 12 6 4" xfId="9563" xr:uid="{00000000-0005-0000-0000-0000701A0000}"/>
    <cellStyle name="20% - Énfasis4 12 6 5" xfId="9564" xr:uid="{00000000-0005-0000-0000-0000711A0000}"/>
    <cellStyle name="20% - Énfasis4 12 6 6" xfId="9565" xr:uid="{00000000-0005-0000-0000-0000721A0000}"/>
    <cellStyle name="20% - Énfasis4 12 7" xfId="9566" xr:uid="{00000000-0005-0000-0000-0000731A0000}"/>
    <cellStyle name="20% - Énfasis4 12 7 2" xfId="9567" xr:uid="{00000000-0005-0000-0000-0000741A0000}"/>
    <cellStyle name="20% - Énfasis4 12 7 3" xfId="9568" xr:uid="{00000000-0005-0000-0000-0000751A0000}"/>
    <cellStyle name="20% - Énfasis4 12 7 4" xfId="9569" xr:uid="{00000000-0005-0000-0000-0000761A0000}"/>
    <cellStyle name="20% - Énfasis4 12 7 5" xfId="9570" xr:uid="{00000000-0005-0000-0000-0000771A0000}"/>
    <cellStyle name="20% - Énfasis4 12 7 6" xfId="9571" xr:uid="{00000000-0005-0000-0000-0000781A0000}"/>
    <cellStyle name="20% - Énfasis4 12 8" xfId="9572" xr:uid="{00000000-0005-0000-0000-0000791A0000}"/>
    <cellStyle name="20% - Énfasis4 12 8 2" xfId="9573" xr:uid="{00000000-0005-0000-0000-00007A1A0000}"/>
    <cellStyle name="20% - Énfasis4 12 8 3" xfId="9574" xr:uid="{00000000-0005-0000-0000-00007B1A0000}"/>
    <cellStyle name="20% - Énfasis4 12 8 4" xfId="9575" xr:uid="{00000000-0005-0000-0000-00007C1A0000}"/>
    <cellStyle name="20% - Énfasis4 12 8 5" xfId="9576" xr:uid="{00000000-0005-0000-0000-00007D1A0000}"/>
    <cellStyle name="20% - Énfasis4 12 8 6" xfId="9577" xr:uid="{00000000-0005-0000-0000-00007E1A0000}"/>
    <cellStyle name="20% - Énfasis4 12 9" xfId="9578" xr:uid="{00000000-0005-0000-0000-00007F1A0000}"/>
    <cellStyle name="20% - Énfasis4 12 9 2" xfId="9579" xr:uid="{00000000-0005-0000-0000-0000801A0000}"/>
    <cellStyle name="20% - Énfasis4 12 9 3" xfId="9580" xr:uid="{00000000-0005-0000-0000-0000811A0000}"/>
    <cellStyle name="20% - Énfasis4 12 9 4" xfId="9581" xr:uid="{00000000-0005-0000-0000-0000821A0000}"/>
    <cellStyle name="20% - Énfasis4 12 9 5" xfId="9582" xr:uid="{00000000-0005-0000-0000-0000831A0000}"/>
    <cellStyle name="20% - Énfasis4 12 9 6" xfId="9583" xr:uid="{00000000-0005-0000-0000-0000841A0000}"/>
    <cellStyle name="20% - Énfasis4 13" xfId="395" xr:uid="{00000000-0005-0000-0000-0000851A0000}"/>
    <cellStyle name="20% - Énfasis4 13 10" xfId="9584" xr:uid="{00000000-0005-0000-0000-0000861A0000}"/>
    <cellStyle name="20% - Énfasis4 13 11" xfId="9585" xr:uid="{00000000-0005-0000-0000-0000871A0000}"/>
    <cellStyle name="20% - Énfasis4 13 12" xfId="9586" xr:uid="{00000000-0005-0000-0000-0000881A0000}"/>
    <cellStyle name="20% - Énfasis4 13 13" xfId="9587" xr:uid="{00000000-0005-0000-0000-0000891A0000}"/>
    <cellStyle name="20% - Énfasis4 13 14" xfId="9588" xr:uid="{00000000-0005-0000-0000-00008A1A0000}"/>
    <cellStyle name="20% - Énfasis4 13 15" xfId="40419" xr:uid="{00000000-0005-0000-0000-00008B1A0000}"/>
    <cellStyle name="20% - Énfasis4 13 2" xfId="9589" xr:uid="{00000000-0005-0000-0000-00008C1A0000}"/>
    <cellStyle name="20% - Énfasis4 13 2 2" xfId="9590" xr:uid="{00000000-0005-0000-0000-00008D1A0000}"/>
    <cellStyle name="20% - Énfasis4 13 2 3" xfId="9591" xr:uid="{00000000-0005-0000-0000-00008E1A0000}"/>
    <cellStyle name="20% - Énfasis4 13 2 4" xfId="9592" xr:uid="{00000000-0005-0000-0000-00008F1A0000}"/>
    <cellStyle name="20% - Énfasis4 13 2 5" xfId="9593" xr:uid="{00000000-0005-0000-0000-0000901A0000}"/>
    <cellStyle name="20% - Énfasis4 13 2 6" xfId="9594" xr:uid="{00000000-0005-0000-0000-0000911A0000}"/>
    <cellStyle name="20% - Énfasis4 13 3" xfId="9595" xr:uid="{00000000-0005-0000-0000-0000921A0000}"/>
    <cellStyle name="20% - Énfasis4 13 3 2" xfId="9596" xr:uid="{00000000-0005-0000-0000-0000931A0000}"/>
    <cellStyle name="20% - Énfasis4 13 3 3" xfId="9597" xr:uid="{00000000-0005-0000-0000-0000941A0000}"/>
    <cellStyle name="20% - Énfasis4 13 3 4" xfId="9598" xr:uid="{00000000-0005-0000-0000-0000951A0000}"/>
    <cellStyle name="20% - Énfasis4 13 3 5" xfId="9599" xr:uid="{00000000-0005-0000-0000-0000961A0000}"/>
    <cellStyle name="20% - Énfasis4 13 3 6" xfId="9600" xr:uid="{00000000-0005-0000-0000-0000971A0000}"/>
    <cellStyle name="20% - Énfasis4 13 4" xfId="9601" xr:uid="{00000000-0005-0000-0000-0000981A0000}"/>
    <cellStyle name="20% - Énfasis4 13 4 2" xfId="9602" xr:uid="{00000000-0005-0000-0000-0000991A0000}"/>
    <cellStyle name="20% - Énfasis4 13 4 3" xfId="9603" xr:uid="{00000000-0005-0000-0000-00009A1A0000}"/>
    <cellStyle name="20% - Énfasis4 13 4 4" xfId="9604" xr:uid="{00000000-0005-0000-0000-00009B1A0000}"/>
    <cellStyle name="20% - Énfasis4 13 4 5" xfId="9605" xr:uid="{00000000-0005-0000-0000-00009C1A0000}"/>
    <cellStyle name="20% - Énfasis4 13 4 6" xfId="9606" xr:uid="{00000000-0005-0000-0000-00009D1A0000}"/>
    <cellStyle name="20% - Énfasis4 13 5" xfId="9607" xr:uid="{00000000-0005-0000-0000-00009E1A0000}"/>
    <cellStyle name="20% - Énfasis4 13 5 2" xfId="9608" xr:uid="{00000000-0005-0000-0000-00009F1A0000}"/>
    <cellStyle name="20% - Énfasis4 13 5 3" xfId="9609" xr:uid="{00000000-0005-0000-0000-0000A01A0000}"/>
    <cellStyle name="20% - Énfasis4 13 5 4" xfId="9610" xr:uid="{00000000-0005-0000-0000-0000A11A0000}"/>
    <cellStyle name="20% - Énfasis4 13 5 5" xfId="9611" xr:uid="{00000000-0005-0000-0000-0000A21A0000}"/>
    <cellStyle name="20% - Énfasis4 13 5 6" xfId="9612" xr:uid="{00000000-0005-0000-0000-0000A31A0000}"/>
    <cellStyle name="20% - Énfasis4 13 6" xfId="9613" xr:uid="{00000000-0005-0000-0000-0000A41A0000}"/>
    <cellStyle name="20% - Énfasis4 13 6 2" xfId="9614" xr:uid="{00000000-0005-0000-0000-0000A51A0000}"/>
    <cellStyle name="20% - Énfasis4 13 6 3" xfId="9615" xr:uid="{00000000-0005-0000-0000-0000A61A0000}"/>
    <cellStyle name="20% - Énfasis4 13 6 4" xfId="9616" xr:uid="{00000000-0005-0000-0000-0000A71A0000}"/>
    <cellStyle name="20% - Énfasis4 13 6 5" xfId="9617" xr:uid="{00000000-0005-0000-0000-0000A81A0000}"/>
    <cellStyle name="20% - Énfasis4 13 6 6" xfId="9618" xr:uid="{00000000-0005-0000-0000-0000A91A0000}"/>
    <cellStyle name="20% - Énfasis4 13 7" xfId="9619" xr:uid="{00000000-0005-0000-0000-0000AA1A0000}"/>
    <cellStyle name="20% - Énfasis4 13 7 2" xfId="9620" xr:uid="{00000000-0005-0000-0000-0000AB1A0000}"/>
    <cellStyle name="20% - Énfasis4 13 7 3" xfId="9621" xr:uid="{00000000-0005-0000-0000-0000AC1A0000}"/>
    <cellStyle name="20% - Énfasis4 13 7 4" xfId="9622" xr:uid="{00000000-0005-0000-0000-0000AD1A0000}"/>
    <cellStyle name="20% - Énfasis4 13 7 5" xfId="9623" xr:uid="{00000000-0005-0000-0000-0000AE1A0000}"/>
    <cellStyle name="20% - Énfasis4 13 7 6" xfId="9624" xr:uid="{00000000-0005-0000-0000-0000AF1A0000}"/>
    <cellStyle name="20% - Énfasis4 13 8" xfId="9625" xr:uid="{00000000-0005-0000-0000-0000B01A0000}"/>
    <cellStyle name="20% - Énfasis4 13 8 2" xfId="9626" xr:uid="{00000000-0005-0000-0000-0000B11A0000}"/>
    <cellStyle name="20% - Énfasis4 13 8 3" xfId="9627" xr:uid="{00000000-0005-0000-0000-0000B21A0000}"/>
    <cellStyle name="20% - Énfasis4 13 8 4" xfId="9628" xr:uid="{00000000-0005-0000-0000-0000B31A0000}"/>
    <cellStyle name="20% - Énfasis4 13 8 5" xfId="9629" xr:uid="{00000000-0005-0000-0000-0000B41A0000}"/>
    <cellStyle name="20% - Énfasis4 13 8 6" xfId="9630" xr:uid="{00000000-0005-0000-0000-0000B51A0000}"/>
    <cellStyle name="20% - Énfasis4 13 9" xfId="9631" xr:uid="{00000000-0005-0000-0000-0000B61A0000}"/>
    <cellStyle name="20% - Énfasis4 13 9 2" xfId="9632" xr:uid="{00000000-0005-0000-0000-0000B71A0000}"/>
    <cellStyle name="20% - Énfasis4 13 9 3" xfId="9633" xr:uid="{00000000-0005-0000-0000-0000B81A0000}"/>
    <cellStyle name="20% - Énfasis4 13 9 4" xfId="9634" xr:uid="{00000000-0005-0000-0000-0000B91A0000}"/>
    <cellStyle name="20% - Énfasis4 13 9 5" xfId="9635" xr:uid="{00000000-0005-0000-0000-0000BA1A0000}"/>
    <cellStyle name="20% - Énfasis4 13 9 6" xfId="9636" xr:uid="{00000000-0005-0000-0000-0000BB1A0000}"/>
    <cellStyle name="20% - Énfasis4 14" xfId="396" xr:uid="{00000000-0005-0000-0000-0000BC1A0000}"/>
    <cellStyle name="20% - Énfasis4 14 10" xfId="9637" xr:uid="{00000000-0005-0000-0000-0000BD1A0000}"/>
    <cellStyle name="20% - Énfasis4 14 11" xfId="9638" xr:uid="{00000000-0005-0000-0000-0000BE1A0000}"/>
    <cellStyle name="20% - Énfasis4 14 12" xfId="9639" xr:uid="{00000000-0005-0000-0000-0000BF1A0000}"/>
    <cellStyle name="20% - Énfasis4 14 13" xfId="9640" xr:uid="{00000000-0005-0000-0000-0000C01A0000}"/>
    <cellStyle name="20% - Énfasis4 14 14" xfId="9641" xr:uid="{00000000-0005-0000-0000-0000C11A0000}"/>
    <cellStyle name="20% - Énfasis4 14 2" xfId="9642" xr:uid="{00000000-0005-0000-0000-0000C21A0000}"/>
    <cellStyle name="20% - Énfasis4 14 2 2" xfId="9643" xr:uid="{00000000-0005-0000-0000-0000C31A0000}"/>
    <cellStyle name="20% - Énfasis4 14 2 3" xfId="9644" xr:uid="{00000000-0005-0000-0000-0000C41A0000}"/>
    <cellStyle name="20% - Énfasis4 14 2 4" xfId="9645" xr:uid="{00000000-0005-0000-0000-0000C51A0000}"/>
    <cellStyle name="20% - Énfasis4 14 2 5" xfId="9646" xr:uid="{00000000-0005-0000-0000-0000C61A0000}"/>
    <cellStyle name="20% - Énfasis4 14 2 6" xfId="9647" xr:uid="{00000000-0005-0000-0000-0000C71A0000}"/>
    <cellStyle name="20% - Énfasis4 14 3" xfId="9648" xr:uid="{00000000-0005-0000-0000-0000C81A0000}"/>
    <cellStyle name="20% - Énfasis4 14 3 2" xfId="9649" xr:uid="{00000000-0005-0000-0000-0000C91A0000}"/>
    <cellStyle name="20% - Énfasis4 14 3 3" xfId="9650" xr:uid="{00000000-0005-0000-0000-0000CA1A0000}"/>
    <cellStyle name="20% - Énfasis4 14 3 4" xfId="9651" xr:uid="{00000000-0005-0000-0000-0000CB1A0000}"/>
    <cellStyle name="20% - Énfasis4 14 3 5" xfId="9652" xr:uid="{00000000-0005-0000-0000-0000CC1A0000}"/>
    <cellStyle name="20% - Énfasis4 14 3 6" xfId="9653" xr:uid="{00000000-0005-0000-0000-0000CD1A0000}"/>
    <cellStyle name="20% - Énfasis4 14 4" xfId="9654" xr:uid="{00000000-0005-0000-0000-0000CE1A0000}"/>
    <cellStyle name="20% - Énfasis4 14 4 2" xfId="9655" xr:uid="{00000000-0005-0000-0000-0000CF1A0000}"/>
    <cellStyle name="20% - Énfasis4 14 4 3" xfId="9656" xr:uid="{00000000-0005-0000-0000-0000D01A0000}"/>
    <cellStyle name="20% - Énfasis4 14 4 4" xfId="9657" xr:uid="{00000000-0005-0000-0000-0000D11A0000}"/>
    <cellStyle name="20% - Énfasis4 14 4 5" xfId="9658" xr:uid="{00000000-0005-0000-0000-0000D21A0000}"/>
    <cellStyle name="20% - Énfasis4 14 4 6" xfId="9659" xr:uid="{00000000-0005-0000-0000-0000D31A0000}"/>
    <cellStyle name="20% - Énfasis4 14 5" xfId="9660" xr:uid="{00000000-0005-0000-0000-0000D41A0000}"/>
    <cellStyle name="20% - Énfasis4 14 5 2" xfId="9661" xr:uid="{00000000-0005-0000-0000-0000D51A0000}"/>
    <cellStyle name="20% - Énfasis4 14 5 3" xfId="9662" xr:uid="{00000000-0005-0000-0000-0000D61A0000}"/>
    <cellStyle name="20% - Énfasis4 14 5 4" xfId="9663" xr:uid="{00000000-0005-0000-0000-0000D71A0000}"/>
    <cellStyle name="20% - Énfasis4 14 5 5" xfId="9664" xr:uid="{00000000-0005-0000-0000-0000D81A0000}"/>
    <cellStyle name="20% - Énfasis4 14 5 6" xfId="9665" xr:uid="{00000000-0005-0000-0000-0000D91A0000}"/>
    <cellStyle name="20% - Énfasis4 14 6" xfId="9666" xr:uid="{00000000-0005-0000-0000-0000DA1A0000}"/>
    <cellStyle name="20% - Énfasis4 14 6 2" xfId="9667" xr:uid="{00000000-0005-0000-0000-0000DB1A0000}"/>
    <cellStyle name="20% - Énfasis4 14 6 3" xfId="9668" xr:uid="{00000000-0005-0000-0000-0000DC1A0000}"/>
    <cellStyle name="20% - Énfasis4 14 6 4" xfId="9669" xr:uid="{00000000-0005-0000-0000-0000DD1A0000}"/>
    <cellStyle name="20% - Énfasis4 14 6 5" xfId="9670" xr:uid="{00000000-0005-0000-0000-0000DE1A0000}"/>
    <cellStyle name="20% - Énfasis4 14 6 6" xfId="9671" xr:uid="{00000000-0005-0000-0000-0000DF1A0000}"/>
    <cellStyle name="20% - Énfasis4 14 7" xfId="9672" xr:uid="{00000000-0005-0000-0000-0000E01A0000}"/>
    <cellStyle name="20% - Énfasis4 14 7 2" xfId="9673" xr:uid="{00000000-0005-0000-0000-0000E11A0000}"/>
    <cellStyle name="20% - Énfasis4 14 7 3" xfId="9674" xr:uid="{00000000-0005-0000-0000-0000E21A0000}"/>
    <cellStyle name="20% - Énfasis4 14 7 4" xfId="9675" xr:uid="{00000000-0005-0000-0000-0000E31A0000}"/>
    <cellStyle name="20% - Énfasis4 14 7 5" xfId="9676" xr:uid="{00000000-0005-0000-0000-0000E41A0000}"/>
    <cellStyle name="20% - Énfasis4 14 7 6" xfId="9677" xr:uid="{00000000-0005-0000-0000-0000E51A0000}"/>
    <cellStyle name="20% - Énfasis4 14 8" xfId="9678" xr:uid="{00000000-0005-0000-0000-0000E61A0000}"/>
    <cellStyle name="20% - Énfasis4 14 8 2" xfId="9679" xr:uid="{00000000-0005-0000-0000-0000E71A0000}"/>
    <cellStyle name="20% - Énfasis4 14 8 3" xfId="9680" xr:uid="{00000000-0005-0000-0000-0000E81A0000}"/>
    <cellStyle name="20% - Énfasis4 14 8 4" xfId="9681" xr:uid="{00000000-0005-0000-0000-0000E91A0000}"/>
    <cellStyle name="20% - Énfasis4 14 8 5" xfId="9682" xr:uid="{00000000-0005-0000-0000-0000EA1A0000}"/>
    <cellStyle name="20% - Énfasis4 14 8 6" xfId="9683" xr:uid="{00000000-0005-0000-0000-0000EB1A0000}"/>
    <cellStyle name="20% - Énfasis4 14 9" xfId="9684" xr:uid="{00000000-0005-0000-0000-0000EC1A0000}"/>
    <cellStyle name="20% - Énfasis4 14 9 2" xfId="9685" xr:uid="{00000000-0005-0000-0000-0000ED1A0000}"/>
    <cellStyle name="20% - Énfasis4 14 9 3" xfId="9686" xr:uid="{00000000-0005-0000-0000-0000EE1A0000}"/>
    <cellStyle name="20% - Énfasis4 14 9 4" xfId="9687" xr:uid="{00000000-0005-0000-0000-0000EF1A0000}"/>
    <cellStyle name="20% - Énfasis4 14 9 5" xfId="9688" xr:uid="{00000000-0005-0000-0000-0000F01A0000}"/>
    <cellStyle name="20% - Énfasis4 14 9 6" xfId="9689" xr:uid="{00000000-0005-0000-0000-0000F11A0000}"/>
    <cellStyle name="20% - Énfasis4 15" xfId="397" xr:uid="{00000000-0005-0000-0000-0000F21A0000}"/>
    <cellStyle name="20% - Énfasis4 15 10" xfId="9690" xr:uid="{00000000-0005-0000-0000-0000F31A0000}"/>
    <cellStyle name="20% - Énfasis4 15 11" xfId="9691" xr:uid="{00000000-0005-0000-0000-0000F41A0000}"/>
    <cellStyle name="20% - Énfasis4 15 12" xfId="9692" xr:uid="{00000000-0005-0000-0000-0000F51A0000}"/>
    <cellStyle name="20% - Énfasis4 15 13" xfId="9693" xr:uid="{00000000-0005-0000-0000-0000F61A0000}"/>
    <cellStyle name="20% - Énfasis4 15 14" xfId="9694" xr:uid="{00000000-0005-0000-0000-0000F71A0000}"/>
    <cellStyle name="20% - Énfasis4 15 2" xfId="9695" xr:uid="{00000000-0005-0000-0000-0000F81A0000}"/>
    <cellStyle name="20% - Énfasis4 15 2 2" xfId="9696" xr:uid="{00000000-0005-0000-0000-0000F91A0000}"/>
    <cellStyle name="20% - Énfasis4 15 2 3" xfId="9697" xr:uid="{00000000-0005-0000-0000-0000FA1A0000}"/>
    <cellStyle name="20% - Énfasis4 15 2 4" xfId="9698" xr:uid="{00000000-0005-0000-0000-0000FB1A0000}"/>
    <cellStyle name="20% - Énfasis4 15 2 5" xfId="9699" xr:uid="{00000000-0005-0000-0000-0000FC1A0000}"/>
    <cellStyle name="20% - Énfasis4 15 2 6" xfId="9700" xr:uid="{00000000-0005-0000-0000-0000FD1A0000}"/>
    <cellStyle name="20% - Énfasis4 15 3" xfId="9701" xr:uid="{00000000-0005-0000-0000-0000FE1A0000}"/>
    <cellStyle name="20% - Énfasis4 15 3 2" xfId="9702" xr:uid="{00000000-0005-0000-0000-0000FF1A0000}"/>
    <cellStyle name="20% - Énfasis4 15 3 3" xfId="9703" xr:uid="{00000000-0005-0000-0000-0000001B0000}"/>
    <cellStyle name="20% - Énfasis4 15 3 4" xfId="9704" xr:uid="{00000000-0005-0000-0000-0000011B0000}"/>
    <cellStyle name="20% - Énfasis4 15 3 5" xfId="9705" xr:uid="{00000000-0005-0000-0000-0000021B0000}"/>
    <cellStyle name="20% - Énfasis4 15 3 6" xfId="9706" xr:uid="{00000000-0005-0000-0000-0000031B0000}"/>
    <cellStyle name="20% - Énfasis4 15 4" xfId="9707" xr:uid="{00000000-0005-0000-0000-0000041B0000}"/>
    <cellStyle name="20% - Énfasis4 15 4 2" xfId="9708" xr:uid="{00000000-0005-0000-0000-0000051B0000}"/>
    <cellStyle name="20% - Énfasis4 15 4 3" xfId="9709" xr:uid="{00000000-0005-0000-0000-0000061B0000}"/>
    <cellStyle name="20% - Énfasis4 15 4 4" xfId="9710" xr:uid="{00000000-0005-0000-0000-0000071B0000}"/>
    <cellStyle name="20% - Énfasis4 15 4 5" xfId="9711" xr:uid="{00000000-0005-0000-0000-0000081B0000}"/>
    <cellStyle name="20% - Énfasis4 15 4 6" xfId="9712" xr:uid="{00000000-0005-0000-0000-0000091B0000}"/>
    <cellStyle name="20% - Énfasis4 15 5" xfId="9713" xr:uid="{00000000-0005-0000-0000-00000A1B0000}"/>
    <cellStyle name="20% - Énfasis4 15 5 2" xfId="9714" xr:uid="{00000000-0005-0000-0000-00000B1B0000}"/>
    <cellStyle name="20% - Énfasis4 15 5 3" xfId="9715" xr:uid="{00000000-0005-0000-0000-00000C1B0000}"/>
    <cellStyle name="20% - Énfasis4 15 5 4" xfId="9716" xr:uid="{00000000-0005-0000-0000-00000D1B0000}"/>
    <cellStyle name="20% - Énfasis4 15 5 5" xfId="9717" xr:uid="{00000000-0005-0000-0000-00000E1B0000}"/>
    <cellStyle name="20% - Énfasis4 15 5 6" xfId="9718" xr:uid="{00000000-0005-0000-0000-00000F1B0000}"/>
    <cellStyle name="20% - Énfasis4 15 6" xfId="9719" xr:uid="{00000000-0005-0000-0000-0000101B0000}"/>
    <cellStyle name="20% - Énfasis4 15 6 2" xfId="9720" xr:uid="{00000000-0005-0000-0000-0000111B0000}"/>
    <cellStyle name="20% - Énfasis4 15 6 3" xfId="9721" xr:uid="{00000000-0005-0000-0000-0000121B0000}"/>
    <cellStyle name="20% - Énfasis4 15 6 4" xfId="9722" xr:uid="{00000000-0005-0000-0000-0000131B0000}"/>
    <cellStyle name="20% - Énfasis4 15 6 5" xfId="9723" xr:uid="{00000000-0005-0000-0000-0000141B0000}"/>
    <cellStyle name="20% - Énfasis4 15 6 6" xfId="9724" xr:uid="{00000000-0005-0000-0000-0000151B0000}"/>
    <cellStyle name="20% - Énfasis4 15 7" xfId="9725" xr:uid="{00000000-0005-0000-0000-0000161B0000}"/>
    <cellStyle name="20% - Énfasis4 15 7 2" xfId="9726" xr:uid="{00000000-0005-0000-0000-0000171B0000}"/>
    <cellStyle name="20% - Énfasis4 15 7 3" xfId="9727" xr:uid="{00000000-0005-0000-0000-0000181B0000}"/>
    <cellStyle name="20% - Énfasis4 15 7 4" xfId="9728" xr:uid="{00000000-0005-0000-0000-0000191B0000}"/>
    <cellStyle name="20% - Énfasis4 15 7 5" xfId="9729" xr:uid="{00000000-0005-0000-0000-00001A1B0000}"/>
    <cellStyle name="20% - Énfasis4 15 7 6" xfId="9730" xr:uid="{00000000-0005-0000-0000-00001B1B0000}"/>
    <cellStyle name="20% - Énfasis4 15 8" xfId="9731" xr:uid="{00000000-0005-0000-0000-00001C1B0000}"/>
    <cellStyle name="20% - Énfasis4 15 8 2" xfId="9732" xr:uid="{00000000-0005-0000-0000-00001D1B0000}"/>
    <cellStyle name="20% - Énfasis4 15 8 3" xfId="9733" xr:uid="{00000000-0005-0000-0000-00001E1B0000}"/>
    <cellStyle name="20% - Énfasis4 15 8 4" xfId="9734" xr:uid="{00000000-0005-0000-0000-00001F1B0000}"/>
    <cellStyle name="20% - Énfasis4 15 8 5" xfId="9735" xr:uid="{00000000-0005-0000-0000-0000201B0000}"/>
    <cellStyle name="20% - Énfasis4 15 8 6" xfId="9736" xr:uid="{00000000-0005-0000-0000-0000211B0000}"/>
    <cellStyle name="20% - Énfasis4 15 9" xfId="9737" xr:uid="{00000000-0005-0000-0000-0000221B0000}"/>
    <cellStyle name="20% - Énfasis4 15 9 2" xfId="9738" xr:uid="{00000000-0005-0000-0000-0000231B0000}"/>
    <cellStyle name="20% - Énfasis4 15 9 3" xfId="9739" xr:uid="{00000000-0005-0000-0000-0000241B0000}"/>
    <cellStyle name="20% - Énfasis4 15 9 4" xfId="9740" xr:uid="{00000000-0005-0000-0000-0000251B0000}"/>
    <cellStyle name="20% - Énfasis4 15 9 5" xfId="9741" xr:uid="{00000000-0005-0000-0000-0000261B0000}"/>
    <cellStyle name="20% - Énfasis4 15 9 6" xfId="9742" xr:uid="{00000000-0005-0000-0000-0000271B0000}"/>
    <cellStyle name="20% - Énfasis4 16" xfId="398" xr:uid="{00000000-0005-0000-0000-0000281B0000}"/>
    <cellStyle name="20% - Énfasis4 16 10" xfId="9743" xr:uid="{00000000-0005-0000-0000-0000291B0000}"/>
    <cellStyle name="20% - Énfasis4 16 11" xfId="9744" xr:uid="{00000000-0005-0000-0000-00002A1B0000}"/>
    <cellStyle name="20% - Énfasis4 16 12" xfId="9745" xr:uid="{00000000-0005-0000-0000-00002B1B0000}"/>
    <cellStyle name="20% - Énfasis4 16 13" xfId="9746" xr:uid="{00000000-0005-0000-0000-00002C1B0000}"/>
    <cellStyle name="20% - Énfasis4 16 14" xfId="9747" xr:uid="{00000000-0005-0000-0000-00002D1B0000}"/>
    <cellStyle name="20% - Énfasis4 16 2" xfId="9748" xr:uid="{00000000-0005-0000-0000-00002E1B0000}"/>
    <cellStyle name="20% - Énfasis4 16 2 2" xfId="9749" xr:uid="{00000000-0005-0000-0000-00002F1B0000}"/>
    <cellStyle name="20% - Énfasis4 16 2 3" xfId="9750" xr:uid="{00000000-0005-0000-0000-0000301B0000}"/>
    <cellStyle name="20% - Énfasis4 16 2 4" xfId="9751" xr:uid="{00000000-0005-0000-0000-0000311B0000}"/>
    <cellStyle name="20% - Énfasis4 16 2 5" xfId="9752" xr:uid="{00000000-0005-0000-0000-0000321B0000}"/>
    <cellStyle name="20% - Énfasis4 16 2 6" xfId="9753" xr:uid="{00000000-0005-0000-0000-0000331B0000}"/>
    <cellStyle name="20% - Énfasis4 16 3" xfId="9754" xr:uid="{00000000-0005-0000-0000-0000341B0000}"/>
    <cellStyle name="20% - Énfasis4 16 3 2" xfId="9755" xr:uid="{00000000-0005-0000-0000-0000351B0000}"/>
    <cellStyle name="20% - Énfasis4 16 3 3" xfId="9756" xr:uid="{00000000-0005-0000-0000-0000361B0000}"/>
    <cellStyle name="20% - Énfasis4 16 3 4" xfId="9757" xr:uid="{00000000-0005-0000-0000-0000371B0000}"/>
    <cellStyle name="20% - Énfasis4 16 3 5" xfId="9758" xr:uid="{00000000-0005-0000-0000-0000381B0000}"/>
    <cellStyle name="20% - Énfasis4 16 3 6" xfId="9759" xr:uid="{00000000-0005-0000-0000-0000391B0000}"/>
    <cellStyle name="20% - Énfasis4 16 4" xfId="9760" xr:uid="{00000000-0005-0000-0000-00003A1B0000}"/>
    <cellStyle name="20% - Énfasis4 16 4 2" xfId="9761" xr:uid="{00000000-0005-0000-0000-00003B1B0000}"/>
    <cellStyle name="20% - Énfasis4 16 4 3" xfId="9762" xr:uid="{00000000-0005-0000-0000-00003C1B0000}"/>
    <cellStyle name="20% - Énfasis4 16 4 4" xfId="9763" xr:uid="{00000000-0005-0000-0000-00003D1B0000}"/>
    <cellStyle name="20% - Énfasis4 16 4 5" xfId="9764" xr:uid="{00000000-0005-0000-0000-00003E1B0000}"/>
    <cellStyle name="20% - Énfasis4 16 4 6" xfId="9765" xr:uid="{00000000-0005-0000-0000-00003F1B0000}"/>
    <cellStyle name="20% - Énfasis4 16 5" xfId="9766" xr:uid="{00000000-0005-0000-0000-0000401B0000}"/>
    <cellStyle name="20% - Énfasis4 16 5 2" xfId="9767" xr:uid="{00000000-0005-0000-0000-0000411B0000}"/>
    <cellStyle name="20% - Énfasis4 16 5 3" xfId="9768" xr:uid="{00000000-0005-0000-0000-0000421B0000}"/>
    <cellStyle name="20% - Énfasis4 16 5 4" xfId="9769" xr:uid="{00000000-0005-0000-0000-0000431B0000}"/>
    <cellStyle name="20% - Énfasis4 16 5 5" xfId="9770" xr:uid="{00000000-0005-0000-0000-0000441B0000}"/>
    <cellStyle name="20% - Énfasis4 16 5 6" xfId="9771" xr:uid="{00000000-0005-0000-0000-0000451B0000}"/>
    <cellStyle name="20% - Énfasis4 16 6" xfId="9772" xr:uid="{00000000-0005-0000-0000-0000461B0000}"/>
    <cellStyle name="20% - Énfasis4 16 6 2" xfId="9773" xr:uid="{00000000-0005-0000-0000-0000471B0000}"/>
    <cellStyle name="20% - Énfasis4 16 6 3" xfId="9774" xr:uid="{00000000-0005-0000-0000-0000481B0000}"/>
    <cellStyle name="20% - Énfasis4 16 6 4" xfId="9775" xr:uid="{00000000-0005-0000-0000-0000491B0000}"/>
    <cellStyle name="20% - Énfasis4 16 6 5" xfId="9776" xr:uid="{00000000-0005-0000-0000-00004A1B0000}"/>
    <cellStyle name="20% - Énfasis4 16 6 6" xfId="9777" xr:uid="{00000000-0005-0000-0000-00004B1B0000}"/>
    <cellStyle name="20% - Énfasis4 16 7" xfId="9778" xr:uid="{00000000-0005-0000-0000-00004C1B0000}"/>
    <cellStyle name="20% - Énfasis4 16 7 2" xfId="9779" xr:uid="{00000000-0005-0000-0000-00004D1B0000}"/>
    <cellStyle name="20% - Énfasis4 16 7 3" xfId="9780" xr:uid="{00000000-0005-0000-0000-00004E1B0000}"/>
    <cellStyle name="20% - Énfasis4 16 7 4" xfId="9781" xr:uid="{00000000-0005-0000-0000-00004F1B0000}"/>
    <cellStyle name="20% - Énfasis4 16 7 5" xfId="9782" xr:uid="{00000000-0005-0000-0000-0000501B0000}"/>
    <cellStyle name="20% - Énfasis4 16 7 6" xfId="9783" xr:uid="{00000000-0005-0000-0000-0000511B0000}"/>
    <cellStyle name="20% - Énfasis4 16 8" xfId="9784" xr:uid="{00000000-0005-0000-0000-0000521B0000}"/>
    <cellStyle name="20% - Énfasis4 16 8 2" xfId="9785" xr:uid="{00000000-0005-0000-0000-0000531B0000}"/>
    <cellStyle name="20% - Énfasis4 16 8 3" xfId="9786" xr:uid="{00000000-0005-0000-0000-0000541B0000}"/>
    <cellStyle name="20% - Énfasis4 16 8 4" xfId="9787" xr:uid="{00000000-0005-0000-0000-0000551B0000}"/>
    <cellStyle name="20% - Énfasis4 16 8 5" xfId="9788" xr:uid="{00000000-0005-0000-0000-0000561B0000}"/>
    <cellStyle name="20% - Énfasis4 16 8 6" xfId="9789" xr:uid="{00000000-0005-0000-0000-0000571B0000}"/>
    <cellStyle name="20% - Énfasis4 16 9" xfId="9790" xr:uid="{00000000-0005-0000-0000-0000581B0000}"/>
    <cellStyle name="20% - Énfasis4 16 9 2" xfId="9791" xr:uid="{00000000-0005-0000-0000-0000591B0000}"/>
    <cellStyle name="20% - Énfasis4 16 9 3" xfId="9792" xr:uid="{00000000-0005-0000-0000-00005A1B0000}"/>
    <cellStyle name="20% - Énfasis4 16 9 4" xfId="9793" xr:uid="{00000000-0005-0000-0000-00005B1B0000}"/>
    <cellStyle name="20% - Énfasis4 16 9 5" xfId="9794" xr:uid="{00000000-0005-0000-0000-00005C1B0000}"/>
    <cellStyle name="20% - Énfasis4 16 9 6" xfId="9795" xr:uid="{00000000-0005-0000-0000-00005D1B0000}"/>
    <cellStyle name="20% - Énfasis4 17" xfId="399" xr:uid="{00000000-0005-0000-0000-00005E1B0000}"/>
    <cellStyle name="20% - Énfasis4 17 10" xfId="9796" xr:uid="{00000000-0005-0000-0000-00005F1B0000}"/>
    <cellStyle name="20% - Énfasis4 17 11" xfId="9797" xr:uid="{00000000-0005-0000-0000-0000601B0000}"/>
    <cellStyle name="20% - Énfasis4 17 12" xfId="9798" xr:uid="{00000000-0005-0000-0000-0000611B0000}"/>
    <cellStyle name="20% - Énfasis4 17 13" xfId="9799" xr:uid="{00000000-0005-0000-0000-0000621B0000}"/>
    <cellStyle name="20% - Énfasis4 17 14" xfId="9800" xr:uid="{00000000-0005-0000-0000-0000631B0000}"/>
    <cellStyle name="20% - Énfasis4 17 2" xfId="9801" xr:uid="{00000000-0005-0000-0000-0000641B0000}"/>
    <cellStyle name="20% - Énfasis4 17 2 2" xfId="9802" xr:uid="{00000000-0005-0000-0000-0000651B0000}"/>
    <cellStyle name="20% - Énfasis4 17 2 3" xfId="9803" xr:uid="{00000000-0005-0000-0000-0000661B0000}"/>
    <cellStyle name="20% - Énfasis4 17 2 4" xfId="9804" xr:uid="{00000000-0005-0000-0000-0000671B0000}"/>
    <cellStyle name="20% - Énfasis4 17 2 5" xfId="9805" xr:uid="{00000000-0005-0000-0000-0000681B0000}"/>
    <cellStyle name="20% - Énfasis4 17 2 6" xfId="9806" xr:uid="{00000000-0005-0000-0000-0000691B0000}"/>
    <cellStyle name="20% - Énfasis4 17 3" xfId="9807" xr:uid="{00000000-0005-0000-0000-00006A1B0000}"/>
    <cellStyle name="20% - Énfasis4 17 3 2" xfId="9808" xr:uid="{00000000-0005-0000-0000-00006B1B0000}"/>
    <cellStyle name="20% - Énfasis4 17 3 3" xfId="9809" xr:uid="{00000000-0005-0000-0000-00006C1B0000}"/>
    <cellStyle name="20% - Énfasis4 17 3 4" xfId="9810" xr:uid="{00000000-0005-0000-0000-00006D1B0000}"/>
    <cellStyle name="20% - Énfasis4 17 3 5" xfId="9811" xr:uid="{00000000-0005-0000-0000-00006E1B0000}"/>
    <cellStyle name="20% - Énfasis4 17 3 6" xfId="9812" xr:uid="{00000000-0005-0000-0000-00006F1B0000}"/>
    <cellStyle name="20% - Énfasis4 17 4" xfId="9813" xr:uid="{00000000-0005-0000-0000-0000701B0000}"/>
    <cellStyle name="20% - Énfasis4 17 4 2" xfId="9814" xr:uid="{00000000-0005-0000-0000-0000711B0000}"/>
    <cellStyle name="20% - Énfasis4 17 4 3" xfId="9815" xr:uid="{00000000-0005-0000-0000-0000721B0000}"/>
    <cellStyle name="20% - Énfasis4 17 4 4" xfId="9816" xr:uid="{00000000-0005-0000-0000-0000731B0000}"/>
    <cellStyle name="20% - Énfasis4 17 4 5" xfId="9817" xr:uid="{00000000-0005-0000-0000-0000741B0000}"/>
    <cellStyle name="20% - Énfasis4 17 4 6" xfId="9818" xr:uid="{00000000-0005-0000-0000-0000751B0000}"/>
    <cellStyle name="20% - Énfasis4 17 5" xfId="9819" xr:uid="{00000000-0005-0000-0000-0000761B0000}"/>
    <cellStyle name="20% - Énfasis4 17 5 2" xfId="9820" xr:uid="{00000000-0005-0000-0000-0000771B0000}"/>
    <cellStyle name="20% - Énfasis4 17 5 3" xfId="9821" xr:uid="{00000000-0005-0000-0000-0000781B0000}"/>
    <cellStyle name="20% - Énfasis4 17 5 4" xfId="9822" xr:uid="{00000000-0005-0000-0000-0000791B0000}"/>
    <cellStyle name="20% - Énfasis4 17 5 5" xfId="9823" xr:uid="{00000000-0005-0000-0000-00007A1B0000}"/>
    <cellStyle name="20% - Énfasis4 17 5 6" xfId="9824" xr:uid="{00000000-0005-0000-0000-00007B1B0000}"/>
    <cellStyle name="20% - Énfasis4 17 6" xfId="9825" xr:uid="{00000000-0005-0000-0000-00007C1B0000}"/>
    <cellStyle name="20% - Énfasis4 17 6 2" xfId="9826" xr:uid="{00000000-0005-0000-0000-00007D1B0000}"/>
    <cellStyle name="20% - Énfasis4 17 6 3" xfId="9827" xr:uid="{00000000-0005-0000-0000-00007E1B0000}"/>
    <cellStyle name="20% - Énfasis4 17 6 4" xfId="9828" xr:uid="{00000000-0005-0000-0000-00007F1B0000}"/>
    <cellStyle name="20% - Énfasis4 17 6 5" xfId="9829" xr:uid="{00000000-0005-0000-0000-0000801B0000}"/>
    <cellStyle name="20% - Énfasis4 17 6 6" xfId="9830" xr:uid="{00000000-0005-0000-0000-0000811B0000}"/>
    <cellStyle name="20% - Énfasis4 17 7" xfId="9831" xr:uid="{00000000-0005-0000-0000-0000821B0000}"/>
    <cellStyle name="20% - Énfasis4 17 7 2" xfId="9832" xr:uid="{00000000-0005-0000-0000-0000831B0000}"/>
    <cellStyle name="20% - Énfasis4 17 7 3" xfId="9833" xr:uid="{00000000-0005-0000-0000-0000841B0000}"/>
    <cellStyle name="20% - Énfasis4 17 7 4" xfId="9834" xr:uid="{00000000-0005-0000-0000-0000851B0000}"/>
    <cellStyle name="20% - Énfasis4 17 7 5" xfId="9835" xr:uid="{00000000-0005-0000-0000-0000861B0000}"/>
    <cellStyle name="20% - Énfasis4 17 7 6" xfId="9836" xr:uid="{00000000-0005-0000-0000-0000871B0000}"/>
    <cellStyle name="20% - Énfasis4 17 8" xfId="9837" xr:uid="{00000000-0005-0000-0000-0000881B0000}"/>
    <cellStyle name="20% - Énfasis4 17 8 2" xfId="9838" xr:uid="{00000000-0005-0000-0000-0000891B0000}"/>
    <cellStyle name="20% - Énfasis4 17 8 3" xfId="9839" xr:uid="{00000000-0005-0000-0000-00008A1B0000}"/>
    <cellStyle name="20% - Énfasis4 17 8 4" xfId="9840" xr:uid="{00000000-0005-0000-0000-00008B1B0000}"/>
    <cellStyle name="20% - Énfasis4 17 8 5" xfId="9841" xr:uid="{00000000-0005-0000-0000-00008C1B0000}"/>
    <cellStyle name="20% - Énfasis4 17 8 6" xfId="9842" xr:uid="{00000000-0005-0000-0000-00008D1B0000}"/>
    <cellStyle name="20% - Énfasis4 17 9" xfId="9843" xr:uid="{00000000-0005-0000-0000-00008E1B0000}"/>
    <cellStyle name="20% - Énfasis4 17 9 2" xfId="9844" xr:uid="{00000000-0005-0000-0000-00008F1B0000}"/>
    <cellStyle name="20% - Énfasis4 17 9 3" xfId="9845" xr:uid="{00000000-0005-0000-0000-0000901B0000}"/>
    <cellStyle name="20% - Énfasis4 17 9 4" xfId="9846" xr:uid="{00000000-0005-0000-0000-0000911B0000}"/>
    <cellStyle name="20% - Énfasis4 17 9 5" xfId="9847" xr:uid="{00000000-0005-0000-0000-0000921B0000}"/>
    <cellStyle name="20% - Énfasis4 17 9 6" xfId="9848" xr:uid="{00000000-0005-0000-0000-0000931B0000}"/>
    <cellStyle name="20% - Énfasis4 18" xfId="400" xr:uid="{00000000-0005-0000-0000-0000941B0000}"/>
    <cellStyle name="20% - Énfasis4 18 10" xfId="9849" xr:uid="{00000000-0005-0000-0000-0000951B0000}"/>
    <cellStyle name="20% - Énfasis4 18 11" xfId="9850" xr:uid="{00000000-0005-0000-0000-0000961B0000}"/>
    <cellStyle name="20% - Énfasis4 18 12" xfId="9851" xr:uid="{00000000-0005-0000-0000-0000971B0000}"/>
    <cellStyle name="20% - Énfasis4 18 13" xfId="9852" xr:uid="{00000000-0005-0000-0000-0000981B0000}"/>
    <cellStyle name="20% - Énfasis4 18 14" xfId="9853" xr:uid="{00000000-0005-0000-0000-0000991B0000}"/>
    <cellStyle name="20% - Énfasis4 18 2" xfId="9854" xr:uid="{00000000-0005-0000-0000-00009A1B0000}"/>
    <cellStyle name="20% - Énfasis4 18 2 2" xfId="9855" xr:uid="{00000000-0005-0000-0000-00009B1B0000}"/>
    <cellStyle name="20% - Énfasis4 18 2 3" xfId="9856" xr:uid="{00000000-0005-0000-0000-00009C1B0000}"/>
    <cellStyle name="20% - Énfasis4 18 2 4" xfId="9857" xr:uid="{00000000-0005-0000-0000-00009D1B0000}"/>
    <cellStyle name="20% - Énfasis4 18 2 5" xfId="9858" xr:uid="{00000000-0005-0000-0000-00009E1B0000}"/>
    <cellStyle name="20% - Énfasis4 18 2 6" xfId="9859" xr:uid="{00000000-0005-0000-0000-00009F1B0000}"/>
    <cellStyle name="20% - Énfasis4 18 3" xfId="9860" xr:uid="{00000000-0005-0000-0000-0000A01B0000}"/>
    <cellStyle name="20% - Énfasis4 18 3 2" xfId="9861" xr:uid="{00000000-0005-0000-0000-0000A11B0000}"/>
    <cellStyle name="20% - Énfasis4 18 3 3" xfId="9862" xr:uid="{00000000-0005-0000-0000-0000A21B0000}"/>
    <cellStyle name="20% - Énfasis4 18 3 4" xfId="9863" xr:uid="{00000000-0005-0000-0000-0000A31B0000}"/>
    <cellStyle name="20% - Énfasis4 18 3 5" xfId="9864" xr:uid="{00000000-0005-0000-0000-0000A41B0000}"/>
    <cellStyle name="20% - Énfasis4 18 3 6" xfId="9865" xr:uid="{00000000-0005-0000-0000-0000A51B0000}"/>
    <cellStyle name="20% - Énfasis4 18 4" xfId="9866" xr:uid="{00000000-0005-0000-0000-0000A61B0000}"/>
    <cellStyle name="20% - Énfasis4 18 4 2" xfId="9867" xr:uid="{00000000-0005-0000-0000-0000A71B0000}"/>
    <cellStyle name="20% - Énfasis4 18 4 3" xfId="9868" xr:uid="{00000000-0005-0000-0000-0000A81B0000}"/>
    <cellStyle name="20% - Énfasis4 18 4 4" xfId="9869" xr:uid="{00000000-0005-0000-0000-0000A91B0000}"/>
    <cellStyle name="20% - Énfasis4 18 4 5" xfId="9870" xr:uid="{00000000-0005-0000-0000-0000AA1B0000}"/>
    <cellStyle name="20% - Énfasis4 18 4 6" xfId="9871" xr:uid="{00000000-0005-0000-0000-0000AB1B0000}"/>
    <cellStyle name="20% - Énfasis4 18 5" xfId="9872" xr:uid="{00000000-0005-0000-0000-0000AC1B0000}"/>
    <cellStyle name="20% - Énfasis4 18 5 2" xfId="9873" xr:uid="{00000000-0005-0000-0000-0000AD1B0000}"/>
    <cellStyle name="20% - Énfasis4 18 5 3" xfId="9874" xr:uid="{00000000-0005-0000-0000-0000AE1B0000}"/>
    <cellStyle name="20% - Énfasis4 18 5 4" xfId="9875" xr:uid="{00000000-0005-0000-0000-0000AF1B0000}"/>
    <cellStyle name="20% - Énfasis4 18 5 5" xfId="9876" xr:uid="{00000000-0005-0000-0000-0000B01B0000}"/>
    <cellStyle name="20% - Énfasis4 18 5 6" xfId="9877" xr:uid="{00000000-0005-0000-0000-0000B11B0000}"/>
    <cellStyle name="20% - Énfasis4 18 6" xfId="9878" xr:uid="{00000000-0005-0000-0000-0000B21B0000}"/>
    <cellStyle name="20% - Énfasis4 18 6 2" xfId="9879" xr:uid="{00000000-0005-0000-0000-0000B31B0000}"/>
    <cellStyle name="20% - Énfasis4 18 6 3" xfId="9880" xr:uid="{00000000-0005-0000-0000-0000B41B0000}"/>
    <cellStyle name="20% - Énfasis4 18 6 4" xfId="9881" xr:uid="{00000000-0005-0000-0000-0000B51B0000}"/>
    <cellStyle name="20% - Énfasis4 18 6 5" xfId="9882" xr:uid="{00000000-0005-0000-0000-0000B61B0000}"/>
    <cellStyle name="20% - Énfasis4 18 6 6" xfId="9883" xr:uid="{00000000-0005-0000-0000-0000B71B0000}"/>
    <cellStyle name="20% - Énfasis4 18 7" xfId="9884" xr:uid="{00000000-0005-0000-0000-0000B81B0000}"/>
    <cellStyle name="20% - Énfasis4 18 7 2" xfId="9885" xr:uid="{00000000-0005-0000-0000-0000B91B0000}"/>
    <cellStyle name="20% - Énfasis4 18 7 3" xfId="9886" xr:uid="{00000000-0005-0000-0000-0000BA1B0000}"/>
    <cellStyle name="20% - Énfasis4 18 7 4" xfId="9887" xr:uid="{00000000-0005-0000-0000-0000BB1B0000}"/>
    <cellStyle name="20% - Énfasis4 18 7 5" xfId="9888" xr:uid="{00000000-0005-0000-0000-0000BC1B0000}"/>
    <cellStyle name="20% - Énfasis4 18 7 6" xfId="9889" xr:uid="{00000000-0005-0000-0000-0000BD1B0000}"/>
    <cellStyle name="20% - Énfasis4 18 8" xfId="9890" xr:uid="{00000000-0005-0000-0000-0000BE1B0000}"/>
    <cellStyle name="20% - Énfasis4 18 8 2" xfId="9891" xr:uid="{00000000-0005-0000-0000-0000BF1B0000}"/>
    <cellStyle name="20% - Énfasis4 18 8 3" xfId="9892" xr:uid="{00000000-0005-0000-0000-0000C01B0000}"/>
    <cellStyle name="20% - Énfasis4 18 8 4" xfId="9893" xr:uid="{00000000-0005-0000-0000-0000C11B0000}"/>
    <cellStyle name="20% - Énfasis4 18 8 5" xfId="9894" xr:uid="{00000000-0005-0000-0000-0000C21B0000}"/>
    <cellStyle name="20% - Énfasis4 18 8 6" xfId="9895" xr:uid="{00000000-0005-0000-0000-0000C31B0000}"/>
    <cellStyle name="20% - Énfasis4 18 9" xfId="9896" xr:uid="{00000000-0005-0000-0000-0000C41B0000}"/>
    <cellStyle name="20% - Énfasis4 18 9 2" xfId="9897" xr:uid="{00000000-0005-0000-0000-0000C51B0000}"/>
    <cellStyle name="20% - Énfasis4 18 9 3" xfId="9898" xr:uid="{00000000-0005-0000-0000-0000C61B0000}"/>
    <cellStyle name="20% - Énfasis4 18 9 4" xfId="9899" xr:uid="{00000000-0005-0000-0000-0000C71B0000}"/>
    <cellStyle name="20% - Énfasis4 18 9 5" xfId="9900" xr:uid="{00000000-0005-0000-0000-0000C81B0000}"/>
    <cellStyle name="20% - Énfasis4 18 9 6" xfId="9901" xr:uid="{00000000-0005-0000-0000-0000C91B0000}"/>
    <cellStyle name="20% - Énfasis4 19" xfId="401" xr:uid="{00000000-0005-0000-0000-0000CA1B0000}"/>
    <cellStyle name="20% - Énfasis4 19 10" xfId="9902" xr:uid="{00000000-0005-0000-0000-0000CB1B0000}"/>
    <cellStyle name="20% - Énfasis4 19 11" xfId="9903" xr:uid="{00000000-0005-0000-0000-0000CC1B0000}"/>
    <cellStyle name="20% - Énfasis4 19 12" xfId="9904" xr:uid="{00000000-0005-0000-0000-0000CD1B0000}"/>
    <cellStyle name="20% - Énfasis4 19 13" xfId="9905" xr:uid="{00000000-0005-0000-0000-0000CE1B0000}"/>
    <cellStyle name="20% - Énfasis4 19 14" xfId="9906" xr:uid="{00000000-0005-0000-0000-0000CF1B0000}"/>
    <cellStyle name="20% - Énfasis4 19 2" xfId="9907" xr:uid="{00000000-0005-0000-0000-0000D01B0000}"/>
    <cellStyle name="20% - Énfasis4 19 2 2" xfId="9908" xr:uid="{00000000-0005-0000-0000-0000D11B0000}"/>
    <cellStyle name="20% - Énfasis4 19 2 3" xfId="9909" xr:uid="{00000000-0005-0000-0000-0000D21B0000}"/>
    <cellStyle name="20% - Énfasis4 19 2 4" xfId="9910" xr:uid="{00000000-0005-0000-0000-0000D31B0000}"/>
    <cellStyle name="20% - Énfasis4 19 2 5" xfId="9911" xr:uid="{00000000-0005-0000-0000-0000D41B0000}"/>
    <cellStyle name="20% - Énfasis4 19 2 6" xfId="9912" xr:uid="{00000000-0005-0000-0000-0000D51B0000}"/>
    <cellStyle name="20% - Énfasis4 19 3" xfId="9913" xr:uid="{00000000-0005-0000-0000-0000D61B0000}"/>
    <cellStyle name="20% - Énfasis4 19 3 2" xfId="9914" xr:uid="{00000000-0005-0000-0000-0000D71B0000}"/>
    <cellStyle name="20% - Énfasis4 19 3 3" xfId="9915" xr:uid="{00000000-0005-0000-0000-0000D81B0000}"/>
    <cellStyle name="20% - Énfasis4 19 3 4" xfId="9916" xr:uid="{00000000-0005-0000-0000-0000D91B0000}"/>
    <cellStyle name="20% - Énfasis4 19 3 5" xfId="9917" xr:uid="{00000000-0005-0000-0000-0000DA1B0000}"/>
    <cellStyle name="20% - Énfasis4 19 3 6" xfId="9918" xr:uid="{00000000-0005-0000-0000-0000DB1B0000}"/>
    <cellStyle name="20% - Énfasis4 19 4" xfId="9919" xr:uid="{00000000-0005-0000-0000-0000DC1B0000}"/>
    <cellStyle name="20% - Énfasis4 19 4 2" xfId="9920" xr:uid="{00000000-0005-0000-0000-0000DD1B0000}"/>
    <cellStyle name="20% - Énfasis4 19 4 3" xfId="9921" xr:uid="{00000000-0005-0000-0000-0000DE1B0000}"/>
    <cellStyle name="20% - Énfasis4 19 4 4" xfId="9922" xr:uid="{00000000-0005-0000-0000-0000DF1B0000}"/>
    <cellStyle name="20% - Énfasis4 19 4 5" xfId="9923" xr:uid="{00000000-0005-0000-0000-0000E01B0000}"/>
    <cellStyle name="20% - Énfasis4 19 4 6" xfId="9924" xr:uid="{00000000-0005-0000-0000-0000E11B0000}"/>
    <cellStyle name="20% - Énfasis4 19 5" xfId="9925" xr:uid="{00000000-0005-0000-0000-0000E21B0000}"/>
    <cellStyle name="20% - Énfasis4 19 5 2" xfId="9926" xr:uid="{00000000-0005-0000-0000-0000E31B0000}"/>
    <cellStyle name="20% - Énfasis4 19 5 3" xfId="9927" xr:uid="{00000000-0005-0000-0000-0000E41B0000}"/>
    <cellStyle name="20% - Énfasis4 19 5 4" xfId="9928" xr:uid="{00000000-0005-0000-0000-0000E51B0000}"/>
    <cellStyle name="20% - Énfasis4 19 5 5" xfId="9929" xr:uid="{00000000-0005-0000-0000-0000E61B0000}"/>
    <cellStyle name="20% - Énfasis4 19 5 6" xfId="9930" xr:uid="{00000000-0005-0000-0000-0000E71B0000}"/>
    <cellStyle name="20% - Énfasis4 19 6" xfId="9931" xr:uid="{00000000-0005-0000-0000-0000E81B0000}"/>
    <cellStyle name="20% - Énfasis4 19 6 2" xfId="9932" xr:uid="{00000000-0005-0000-0000-0000E91B0000}"/>
    <cellStyle name="20% - Énfasis4 19 6 3" xfId="9933" xr:uid="{00000000-0005-0000-0000-0000EA1B0000}"/>
    <cellStyle name="20% - Énfasis4 19 6 4" xfId="9934" xr:uid="{00000000-0005-0000-0000-0000EB1B0000}"/>
    <cellStyle name="20% - Énfasis4 19 6 5" xfId="9935" xr:uid="{00000000-0005-0000-0000-0000EC1B0000}"/>
    <cellStyle name="20% - Énfasis4 19 6 6" xfId="9936" xr:uid="{00000000-0005-0000-0000-0000ED1B0000}"/>
    <cellStyle name="20% - Énfasis4 19 7" xfId="9937" xr:uid="{00000000-0005-0000-0000-0000EE1B0000}"/>
    <cellStyle name="20% - Énfasis4 19 7 2" xfId="9938" xr:uid="{00000000-0005-0000-0000-0000EF1B0000}"/>
    <cellStyle name="20% - Énfasis4 19 7 3" xfId="9939" xr:uid="{00000000-0005-0000-0000-0000F01B0000}"/>
    <cellStyle name="20% - Énfasis4 19 7 4" xfId="9940" xr:uid="{00000000-0005-0000-0000-0000F11B0000}"/>
    <cellStyle name="20% - Énfasis4 19 7 5" xfId="9941" xr:uid="{00000000-0005-0000-0000-0000F21B0000}"/>
    <cellStyle name="20% - Énfasis4 19 7 6" xfId="9942" xr:uid="{00000000-0005-0000-0000-0000F31B0000}"/>
    <cellStyle name="20% - Énfasis4 19 8" xfId="9943" xr:uid="{00000000-0005-0000-0000-0000F41B0000}"/>
    <cellStyle name="20% - Énfasis4 19 8 2" xfId="9944" xr:uid="{00000000-0005-0000-0000-0000F51B0000}"/>
    <cellStyle name="20% - Énfasis4 19 8 3" xfId="9945" xr:uid="{00000000-0005-0000-0000-0000F61B0000}"/>
    <cellStyle name="20% - Énfasis4 19 8 4" xfId="9946" xr:uid="{00000000-0005-0000-0000-0000F71B0000}"/>
    <cellStyle name="20% - Énfasis4 19 8 5" xfId="9947" xr:uid="{00000000-0005-0000-0000-0000F81B0000}"/>
    <cellStyle name="20% - Énfasis4 19 8 6" xfId="9948" xr:uid="{00000000-0005-0000-0000-0000F91B0000}"/>
    <cellStyle name="20% - Énfasis4 19 9" xfId="9949" xr:uid="{00000000-0005-0000-0000-0000FA1B0000}"/>
    <cellStyle name="20% - Énfasis4 19 9 2" xfId="9950" xr:uid="{00000000-0005-0000-0000-0000FB1B0000}"/>
    <cellStyle name="20% - Énfasis4 19 9 3" xfId="9951" xr:uid="{00000000-0005-0000-0000-0000FC1B0000}"/>
    <cellStyle name="20% - Énfasis4 19 9 4" xfId="9952" xr:uid="{00000000-0005-0000-0000-0000FD1B0000}"/>
    <cellStyle name="20% - Énfasis4 19 9 5" xfId="9953" xr:uid="{00000000-0005-0000-0000-0000FE1B0000}"/>
    <cellStyle name="20% - Énfasis4 19 9 6" xfId="9954" xr:uid="{00000000-0005-0000-0000-0000FF1B0000}"/>
    <cellStyle name="20% - Énfasis4 2" xfId="402" xr:uid="{00000000-0005-0000-0000-0000001C0000}"/>
    <cellStyle name="20% - Énfasis4 2 10" xfId="9955" xr:uid="{00000000-0005-0000-0000-0000011C0000}"/>
    <cellStyle name="20% - Énfasis4 2 10 2" xfId="9956" xr:uid="{00000000-0005-0000-0000-0000021C0000}"/>
    <cellStyle name="20% - Énfasis4 2 10 3" xfId="9957" xr:uid="{00000000-0005-0000-0000-0000031C0000}"/>
    <cellStyle name="20% - Énfasis4 2 10 4" xfId="9958" xr:uid="{00000000-0005-0000-0000-0000041C0000}"/>
    <cellStyle name="20% - Énfasis4 2 10 5" xfId="9959" xr:uid="{00000000-0005-0000-0000-0000051C0000}"/>
    <cellStyle name="20% - Énfasis4 2 10 6" xfId="9960" xr:uid="{00000000-0005-0000-0000-0000061C0000}"/>
    <cellStyle name="20% - Énfasis4 2 11" xfId="9961" xr:uid="{00000000-0005-0000-0000-0000071C0000}"/>
    <cellStyle name="20% - Énfasis4 2 11 2" xfId="9962" xr:uid="{00000000-0005-0000-0000-0000081C0000}"/>
    <cellStyle name="20% - Énfasis4 2 11 3" xfId="9963" xr:uid="{00000000-0005-0000-0000-0000091C0000}"/>
    <cellStyle name="20% - Énfasis4 2 11 4" xfId="9964" xr:uid="{00000000-0005-0000-0000-00000A1C0000}"/>
    <cellStyle name="20% - Énfasis4 2 11 5" xfId="9965" xr:uid="{00000000-0005-0000-0000-00000B1C0000}"/>
    <cellStyle name="20% - Énfasis4 2 11 6" xfId="9966" xr:uid="{00000000-0005-0000-0000-00000C1C0000}"/>
    <cellStyle name="20% - Énfasis4 2 12" xfId="9967" xr:uid="{00000000-0005-0000-0000-00000D1C0000}"/>
    <cellStyle name="20% - Énfasis4 2 12 2" xfId="9968" xr:uid="{00000000-0005-0000-0000-00000E1C0000}"/>
    <cellStyle name="20% - Énfasis4 2 12 3" xfId="9969" xr:uid="{00000000-0005-0000-0000-00000F1C0000}"/>
    <cellStyle name="20% - Énfasis4 2 12 4" xfId="9970" xr:uid="{00000000-0005-0000-0000-0000101C0000}"/>
    <cellStyle name="20% - Énfasis4 2 12 5" xfId="9971" xr:uid="{00000000-0005-0000-0000-0000111C0000}"/>
    <cellStyle name="20% - Énfasis4 2 12 6" xfId="9972" xr:uid="{00000000-0005-0000-0000-0000121C0000}"/>
    <cellStyle name="20% - Énfasis4 2 13" xfId="9973" xr:uid="{00000000-0005-0000-0000-0000131C0000}"/>
    <cellStyle name="20% - Énfasis4 2 13 2" xfId="9974" xr:uid="{00000000-0005-0000-0000-0000141C0000}"/>
    <cellStyle name="20% - Énfasis4 2 13 3" xfId="9975" xr:uid="{00000000-0005-0000-0000-0000151C0000}"/>
    <cellStyle name="20% - Énfasis4 2 13 4" xfId="9976" xr:uid="{00000000-0005-0000-0000-0000161C0000}"/>
    <cellStyle name="20% - Énfasis4 2 13 5" xfId="9977" xr:uid="{00000000-0005-0000-0000-0000171C0000}"/>
    <cellStyle name="20% - Énfasis4 2 13 6" xfId="9978" xr:uid="{00000000-0005-0000-0000-0000181C0000}"/>
    <cellStyle name="20% - Énfasis4 2 14" xfId="9979" xr:uid="{00000000-0005-0000-0000-0000191C0000}"/>
    <cellStyle name="20% - Énfasis4 2 14 2" xfId="9980" xr:uid="{00000000-0005-0000-0000-00001A1C0000}"/>
    <cellStyle name="20% - Énfasis4 2 14 3" xfId="9981" xr:uid="{00000000-0005-0000-0000-00001B1C0000}"/>
    <cellStyle name="20% - Énfasis4 2 14 4" xfId="9982" xr:uid="{00000000-0005-0000-0000-00001C1C0000}"/>
    <cellStyle name="20% - Énfasis4 2 14 5" xfId="9983" xr:uid="{00000000-0005-0000-0000-00001D1C0000}"/>
    <cellStyle name="20% - Énfasis4 2 14 6" xfId="9984" xr:uid="{00000000-0005-0000-0000-00001E1C0000}"/>
    <cellStyle name="20% - Énfasis4 2 15" xfId="9985" xr:uid="{00000000-0005-0000-0000-00001F1C0000}"/>
    <cellStyle name="20% - Énfasis4 2 16" xfId="9986" xr:uid="{00000000-0005-0000-0000-0000201C0000}"/>
    <cellStyle name="20% - Énfasis4 2 17" xfId="9987" xr:uid="{00000000-0005-0000-0000-0000211C0000}"/>
    <cellStyle name="20% - Énfasis4 2 18" xfId="9988" xr:uid="{00000000-0005-0000-0000-0000221C0000}"/>
    <cellStyle name="20% - Énfasis4 2 19" xfId="9989" xr:uid="{00000000-0005-0000-0000-0000231C0000}"/>
    <cellStyle name="20% - Énfasis4 2 2" xfId="403" xr:uid="{00000000-0005-0000-0000-0000241C0000}"/>
    <cellStyle name="20% - Énfasis4 2 2 10" xfId="9990" xr:uid="{00000000-0005-0000-0000-0000251C0000}"/>
    <cellStyle name="20% - Énfasis4 2 2 11" xfId="9991" xr:uid="{00000000-0005-0000-0000-0000261C0000}"/>
    <cellStyle name="20% - Énfasis4 2 2 12" xfId="9992" xr:uid="{00000000-0005-0000-0000-0000271C0000}"/>
    <cellStyle name="20% - Énfasis4 2 2 13" xfId="9993" xr:uid="{00000000-0005-0000-0000-0000281C0000}"/>
    <cellStyle name="20% - Énfasis4 2 2 14" xfId="9994" xr:uid="{00000000-0005-0000-0000-0000291C0000}"/>
    <cellStyle name="20% - Énfasis4 2 2 2" xfId="9995" xr:uid="{00000000-0005-0000-0000-00002A1C0000}"/>
    <cellStyle name="20% - Énfasis4 2 2 2 2" xfId="9996" xr:uid="{00000000-0005-0000-0000-00002B1C0000}"/>
    <cellStyle name="20% - Énfasis4 2 2 2 3" xfId="9997" xr:uid="{00000000-0005-0000-0000-00002C1C0000}"/>
    <cellStyle name="20% - Énfasis4 2 2 2 4" xfId="9998" xr:uid="{00000000-0005-0000-0000-00002D1C0000}"/>
    <cellStyle name="20% - Énfasis4 2 2 2 5" xfId="9999" xr:uid="{00000000-0005-0000-0000-00002E1C0000}"/>
    <cellStyle name="20% - Énfasis4 2 2 2 6" xfId="10000" xr:uid="{00000000-0005-0000-0000-00002F1C0000}"/>
    <cellStyle name="20% - Énfasis4 2 2 3" xfId="10001" xr:uid="{00000000-0005-0000-0000-0000301C0000}"/>
    <cellStyle name="20% - Énfasis4 2 2 3 2" xfId="10002" xr:uid="{00000000-0005-0000-0000-0000311C0000}"/>
    <cellStyle name="20% - Énfasis4 2 2 3 3" xfId="10003" xr:uid="{00000000-0005-0000-0000-0000321C0000}"/>
    <cellStyle name="20% - Énfasis4 2 2 3 4" xfId="10004" xr:uid="{00000000-0005-0000-0000-0000331C0000}"/>
    <cellStyle name="20% - Énfasis4 2 2 3 5" xfId="10005" xr:uid="{00000000-0005-0000-0000-0000341C0000}"/>
    <cellStyle name="20% - Énfasis4 2 2 3 6" xfId="10006" xr:uid="{00000000-0005-0000-0000-0000351C0000}"/>
    <cellStyle name="20% - Énfasis4 2 2 4" xfId="10007" xr:uid="{00000000-0005-0000-0000-0000361C0000}"/>
    <cellStyle name="20% - Énfasis4 2 2 4 2" xfId="10008" xr:uid="{00000000-0005-0000-0000-0000371C0000}"/>
    <cellStyle name="20% - Énfasis4 2 2 4 3" xfId="10009" xr:uid="{00000000-0005-0000-0000-0000381C0000}"/>
    <cellStyle name="20% - Énfasis4 2 2 4 4" xfId="10010" xr:uid="{00000000-0005-0000-0000-0000391C0000}"/>
    <cellStyle name="20% - Énfasis4 2 2 4 5" xfId="10011" xr:uid="{00000000-0005-0000-0000-00003A1C0000}"/>
    <cellStyle name="20% - Énfasis4 2 2 4 6" xfId="10012" xr:uid="{00000000-0005-0000-0000-00003B1C0000}"/>
    <cellStyle name="20% - Énfasis4 2 2 5" xfId="10013" xr:uid="{00000000-0005-0000-0000-00003C1C0000}"/>
    <cellStyle name="20% - Énfasis4 2 2 5 2" xfId="10014" xr:uid="{00000000-0005-0000-0000-00003D1C0000}"/>
    <cellStyle name="20% - Énfasis4 2 2 5 3" xfId="10015" xr:uid="{00000000-0005-0000-0000-00003E1C0000}"/>
    <cellStyle name="20% - Énfasis4 2 2 5 4" xfId="10016" xr:uid="{00000000-0005-0000-0000-00003F1C0000}"/>
    <cellStyle name="20% - Énfasis4 2 2 5 5" xfId="10017" xr:uid="{00000000-0005-0000-0000-0000401C0000}"/>
    <cellStyle name="20% - Énfasis4 2 2 5 6" xfId="10018" xr:uid="{00000000-0005-0000-0000-0000411C0000}"/>
    <cellStyle name="20% - Énfasis4 2 2 6" xfId="10019" xr:uid="{00000000-0005-0000-0000-0000421C0000}"/>
    <cellStyle name="20% - Énfasis4 2 2 6 2" xfId="10020" xr:uid="{00000000-0005-0000-0000-0000431C0000}"/>
    <cellStyle name="20% - Énfasis4 2 2 6 3" xfId="10021" xr:uid="{00000000-0005-0000-0000-0000441C0000}"/>
    <cellStyle name="20% - Énfasis4 2 2 6 4" xfId="10022" xr:uid="{00000000-0005-0000-0000-0000451C0000}"/>
    <cellStyle name="20% - Énfasis4 2 2 6 5" xfId="10023" xr:uid="{00000000-0005-0000-0000-0000461C0000}"/>
    <cellStyle name="20% - Énfasis4 2 2 6 6" xfId="10024" xr:uid="{00000000-0005-0000-0000-0000471C0000}"/>
    <cellStyle name="20% - Énfasis4 2 2 7" xfId="10025" xr:uid="{00000000-0005-0000-0000-0000481C0000}"/>
    <cellStyle name="20% - Énfasis4 2 2 7 2" xfId="10026" xr:uid="{00000000-0005-0000-0000-0000491C0000}"/>
    <cellStyle name="20% - Énfasis4 2 2 7 3" xfId="10027" xr:uid="{00000000-0005-0000-0000-00004A1C0000}"/>
    <cellStyle name="20% - Énfasis4 2 2 7 4" xfId="10028" xr:uid="{00000000-0005-0000-0000-00004B1C0000}"/>
    <cellStyle name="20% - Énfasis4 2 2 7 5" xfId="10029" xr:uid="{00000000-0005-0000-0000-00004C1C0000}"/>
    <cellStyle name="20% - Énfasis4 2 2 7 6" xfId="10030" xr:uid="{00000000-0005-0000-0000-00004D1C0000}"/>
    <cellStyle name="20% - Énfasis4 2 2 8" xfId="10031" xr:uid="{00000000-0005-0000-0000-00004E1C0000}"/>
    <cellStyle name="20% - Énfasis4 2 2 8 2" xfId="10032" xr:uid="{00000000-0005-0000-0000-00004F1C0000}"/>
    <cellStyle name="20% - Énfasis4 2 2 8 3" xfId="10033" xr:uid="{00000000-0005-0000-0000-0000501C0000}"/>
    <cellStyle name="20% - Énfasis4 2 2 8 4" xfId="10034" xr:uid="{00000000-0005-0000-0000-0000511C0000}"/>
    <cellStyle name="20% - Énfasis4 2 2 8 5" xfId="10035" xr:uid="{00000000-0005-0000-0000-0000521C0000}"/>
    <cellStyle name="20% - Énfasis4 2 2 8 6" xfId="10036" xr:uid="{00000000-0005-0000-0000-0000531C0000}"/>
    <cellStyle name="20% - Énfasis4 2 2 9" xfId="10037" xr:uid="{00000000-0005-0000-0000-0000541C0000}"/>
    <cellStyle name="20% - Énfasis4 2 2 9 2" xfId="10038" xr:uid="{00000000-0005-0000-0000-0000551C0000}"/>
    <cellStyle name="20% - Énfasis4 2 2 9 3" xfId="10039" xr:uid="{00000000-0005-0000-0000-0000561C0000}"/>
    <cellStyle name="20% - Énfasis4 2 2 9 4" xfId="10040" xr:uid="{00000000-0005-0000-0000-0000571C0000}"/>
    <cellStyle name="20% - Énfasis4 2 2 9 5" xfId="10041" xr:uid="{00000000-0005-0000-0000-0000581C0000}"/>
    <cellStyle name="20% - Énfasis4 2 2 9 6" xfId="10042" xr:uid="{00000000-0005-0000-0000-0000591C0000}"/>
    <cellStyle name="20% - Énfasis4 2 20" xfId="40420" xr:uid="{00000000-0005-0000-0000-00005A1C0000}"/>
    <cellStyle name="20% - Énfasis4 2 3" xfId="404" xr:uid="{00000000-0005-0000-0000-00005B1C0000}"/>
    <cellStyle name="20% - Énfasis4 2 3 10" xfId="10043" xr:uid="{00000000-0005-0000-0000-00005C1C0000}"/>
    <cellStyle name="20% - Énfasis4 2 3 11" xfId="10044" xr:uid="{00000000-0005-0000-0000-00005D1C0000}"/>
    <cellStyle name="20% - Énfasis4 2 3 12" xfId="10045" xr:uid="{00000000-0005-0000-0000-00005E1C0000}"/>
    <cellStyle name="20% - Énfasis4 2 3 13" xfId="10046" xr:uid="{00000000-0005-0000-0000-00005F1C0000}"/>
    <cellStyle name="20% - Énfasis4 2 3 14" xfId="10047" xr:uid="{00000000-0005-0000-0000-0000601C0000}"/>
    <cellStyle name="20% - Énfasis4 2 3 2" xfId="10048" xr:uid="{00000000-0005-0000-0000-0000611C0000}"/>
    <cellStyle name="20% - Énfasis4 2 3 2 2" xfId="10049" xr:uid="{00000000-0005-0000-0000-0000621C0000}"/>
    <cellStyle name="20% - Énfasis4 2 3 2 3" xfId="10050" xr:uid="{00000000-0005-0000-0000-0000631C0000}"/>
    <cellStyle name="20% - Énfasis4 2 3 2 4" xfId="10051" xr:uid="{00000000-0005-0000-0000-0000641C0000}"/>
    <cellStyle name="20% - Énfasis4 2 3 2 5" xfId="10052" xr:uid="{00000000-0005-0000-0000-0000651C0000}"/>
    <cellStyle name="20% - Énfasis4 2 3 2 6" xfId="10053" xr:uid="{00000000-0005-0000-0000-0000661C0000}"/>
    <cellStyle name="20% - Énfasis4 2 3 3" xfId="10054" xr:uid="{00000000-0005-0000-0000-0000671C0000}"/>
    <cellStyle name="20% - Énfasis4 2 3 3 2" xfId="10055" xr:uid="{00000000-0005-0000-0000-0000681C0000}"/>
    <cellStyle name="20% - Énfasis4 2 3 3 3" xfId="10056" xr:uid="{00000000-0005-0000-0000-0000691C0000}"/>
    <cellStyle name="20% - Énfasis4 2 3 3 4" xfId="10057" xr:uid="{00000000-0005-0000-0000-00006A1C0000}"/>
    <cellStyle name="20% - Énfasis4 2 3 3 5" xfId="10058" xr:uid="{00000000-0005-0000-0000-00006B1C0000}"/>
    <cellStyle name="20% - Énfasis4 2 3 3 6" xfId="10059" xr:uid="{00000000-0005-0000-0000-00006C1C0000}"/>
    <cellStyle name="20% - Énfasis4 2 3 4" xfId="10060" xr:uid="{00000000-0005-0000-0000-00006D1C0000}"/>
    <cellStyle name="20% - Énfasis4 2 3 4 2" xfId="10061" xr:uid="{00000000-0005-0000-0000-00006E1C0000}"/>
    <cellStyle name="20% - Énfasis4 2 3 4 3" xfId="10062" xr:uid="{00000000-0005-0000-0000-00006F1C0000}"/>
    <cellStyle name="20% - Énfasis4 2 3 4 4" xfId="10063" xr:uid="{00000000-0005-0000-0000-0000701C0000}"/>
    <cellStyle name="20% - Énfasis4 2 3 4 5" xfId="10064" xr:uid="{00000000-0005-0000-0000-0000711C0000}"/>
    <cellStyle name="20% - Énfasis4 2 3 4 6" xfId="10065" xr:uid="{00000000-0005-0000-0000-0000721C0000}"/>
    <cellStyle name="20% - Énfasis4 2 3 5" xfId="10066" xr:uid="{00000000-0005-0000-0000-0000731C0000}"/>
    <cellStyle name="20% - Énfasis4 2 3 5 2" xfId="10067" xr:uid="{00000000-0005-0000-0000-0000741C0000}"/>
    <cellStyle name="20% - Énfasis4 2 3 5 3" xfId="10068" xr:uid="{00000000-0005-0000-0000-0000751C0000}"/>
    <cellStyle name="20% - Énfasis4 2 3 5 4" xfId="10069" xr:uid="{00000000-0005-0000-0000-0000761C0000}"/>
    <cellStyle name="20% - Énfasis4 2 3 5 5" xfId="10070" xr:uid="{00000000-0005-0000-0000-0000771C0000}"/>
    <cellStyle name="20% - Énfasis4 2 3 5 6" xfId="10071" xr:uid="{00000000-0005-0000-0000-0000781C0000}"/>
    <cellStyle name="20% - Énfasis4 2 3 6" xfId="10072" xr:uid="{00000000-0005-0000-0000-0000791C0000}"/>
    <cellStyle name="20% - Énfasis4 2 3 6 2" xfId="10073" xr:uid="{00000000-0005-0000-0000-00007A1C0000}"/>
    <cellStyle name="20% - Énfasis4 2 3 6 3" xfId="10074" xr:uid="{00000000-0005-0000-0000-00007B1C0000}"/>
    <cellStyle name="20% - Énfasis4 2 3 6 4" xfId="10075" xr:uid="{00000000-0005-0000-0000-00007C1C0000}"/>
    <cellStyle name="20% - Énfasis4 2 3 6 5" xfId="10076" xr:uid="{00000000-0005-0000-0000-00007D1C0000}"/>
    <cellStyle name="20% - Énfasis4 2 3 6 6" xfId="10077" xr:uid="{00000000-0005-0000-0000-00007E1C0000}"/>
    <cellStyle name="20% - Énfasis4 2 3 7" xfId="10078" xr:uid="{00000000-0005-0000-0000-00007F1C0000}"/>
    <cellStyle name="20% - Énfasis4 2 3 7 2" xfId="10079" xr:uid="{00000000-0005-0000-0000-0000801C0000}"/>
    <cellStyle name="20% - Énfasis4 2 3 7 3" xfId="10080" xr:uid="{00000000-0005-0000-0000-0000811C0000}"/>
    <cellStyle name="20% - Énfasis4 2 3 7 4" xfId="10081" xr:uid="{00000000-0005-0000-0000-0000821C0000}"/>
    <cellStyle name="20% - Énfasis4 2 3 7 5" xfId="10082" xr:uid="{00000000-0005-0000-0000-0000831C0000}"/>
    <cellStyle name="20% - Énfasis4 2 3 7 6" xfId="10083" xr:uid="{00000000-0005-0000-0000-0000841C0000}"/>
    <cellStyle name="20% - Énfasis4 2 3 8" xfId="10084" xr:uid="{00000000-0005-0000-0000-0000851C0000}"/>
    <cellStyle name="20% - Énfasis4 2 3 8 2" xfId="10085" xr:uid="{00000000-0005-0000-0000-0000861C0000}"/>
    <cellStyle name="20% - Énfasis4 2 3 8 3" xfId="10086" xr:uid="{00000000-0005-0000-0000-0000871C0000}"/>
    <cellStyle name="20% - Énfasis4 2 3 8 4" xfId="10087" xr:uid="{00000000-0005-0000-0000-0000881C0000}"/>
    <cellStyle name="20% - Énfasis4 2 3 8 5" xfId="10088" xr:uid="{00000000-0005-0000-0000-0000891C0000}"/>
    <cellStyle name="20% - Énfasis4 2 3 8 6" xfId="10089" xr:uid="{00000000-0005-0000-0000-00008A1C0000}"/>
    <cellStyle name="20% - Énfasis4 2 3 9" xfId="10090" xr:uid="{00000000-0005-0000-0000-00008B1C0000}"/>
    <cellStyle name="20% - Énfasis4 2 3 9 2" xfId="10091" xr:uid="{00000000-0005-0000-0000-00008C1C0000}"/>
    <cellStyle name="20% - Énfasis4 2 3 9 3" xfId="10092" xr:uid="{00000000-0005-0000-0000-00008D1C0000}"/>
    <cellStyle name="20% - Énfasis4 2 3 9 4" xfId="10093" xr:uid="{00000000-0005-0000-0000-00008E1C0000}"/>
    <cellStyle name="20% - Énfasis4 2 3 9 5" xfId="10094" xr:uid="{00000000-0005-0000-0000-00008F1C0000}"/>
    <cellStyle name="20% - Énfasis4 2 3 9 6" xfId="10095" xr:uid="{00000000-0005-0000-0000-0000901C0000}"/>
    <cellStyle name="20% - Énfasis4 2 4" xfId="405" xr:uid="{00000000-0005-0000-0000-0000911C0000}"/>
    <cellStyle name="20% - Énfasis4 2 4 10" xfId="10096" xr:uid="{00000000-0005-0000-0000-0000921C0000}"/>
    <cellStyle name="20% - Énfasis4 2 4 11" xfId="10097" xr:uid="{00000000-0005-0000-0000-0000931C0000}"/>
    <cellStyle name="20% - Énfasis4 2 4 12" xfId="10098" xr:uid="{00000000-0005-0000-0000-0000941C0000}"/>
    <cellStyle name="20% - Énfasis4 2 4 13" xfId="10099" xr:uid="{00000000-0005-0000-0000-0000951C0000}"/>
    <cellStyle name="20% - Énfasis4 2 4 14" xfId="10100" xr:uid="{00000000-0005-0000-0000-0000961C0000}"/>
    <cellStyle name="20% - Énfasis4 2 4 2" xfId="10101" xr:uid="{00000000-0005-0000-0000-0000971C0000}"/>
    <cellStyle name="20% - Énfasis4 2 4 2 2" xfId="10102" xr:uid="{00000000-0005-0000-0000-0000981C0000}"/>
    <cellStyle name="20% - Énfasis4 2 4 2 3" xfId="10103" xr:uid="{00000000-0005-0000-0000-0000991C0000}"/>
    <cellStyle name="20% - Énfasis4 2 4 2 4" xfId="10104" xr:uid="{00000000-0005-0000-0000-00009A1C0000}"/>
    <cellStyle name="20% - Énfasis4 2 4 2 5" xfId="10105" xr:uid="{00000000-0005-0000-0000-00009B1C0000}"/>
    <cellStyle name="20% - Énfasis4 2 4 2 6" xfId="10106" xr:uid="{00000000-0005-0000-0000-00009C1C0000}"/>
    <cellStyle name="20% - Énfasis4 2 4 3" xfId="10107" xr:uid="{00000000-0005-0000-0000-00009D1C0000}"/>
    <cellStyle name="20% - Énfasis4 2 4 3 2" xfId="10108" xr:uid="{00000000-0005-0000-0000-00009E1C0000}"/>
    <cellStyle name="20% - Énfasis4 2 4 3 3" xfId="10109" xr:uid="{00000000-0005-0000-0000-00009F1C0000}"/>
    <cellStyle name="20% - Énfasis4 2 4 3 4" xfId="10110" xr:uid="{00000000-0005-0000-0000-0000A01C0000}"/>
    <cellStyle name="20% - Énfasis4 2 4 3 5" xfId="10111" xr:uid="{00000000-0005-0000-0000-0000A11C0000}"/>
    <cellStyle name="20% - Énfasis4 2 4 3 6" xfId="10112" xr:uid="{00000000-0005-0000-0000-0000A21C0000}"/>
    <cellStyle name="20% - Énfasis4 2 4 4" xfId="10113" xr:uid="{00000000-0005-0000-0000-0000A31C0000}"/>
    <cellStyle name="20% - Énfasis4 2 4 4 2" xfId="10114" xr:uid="{00000000-0005-0000-0000-0000A41C0000}"/>
    <cellStyle name="20% - Énfasis4 2 4 4 3" xfId="10115" xr:uid="{00000000-0005-0000-0000-0000A51C0000}"/>
    <cellStyle name="20% - Énfasis4 2 4 4 4" xfId="10116" xr:uid="{00000000-0005-0000-0000-0000A61C0000}"/>
    <cellStyle name="20% - Énfasis4 2 4 4 5" xfId="10117" xr:uid="{00000000-0005-0000-0000-0000A71C0000}"/>
    <cellStyle name="20% - Énfasis4 2 4 4 6" xfId="10118" xr:uid="{00000000-0005-0000-0000-0000A81C0000}"/>
    <cellStyle name="20% - Énfasis4 2 4 5" xfId="10119" xr:uid="{00000000-0005-0000-0000-0000A91C0000}"/>
    <cellStyle name="20% - Énfasis4 2 4 5 2" xfId="10120" xr:uid="{00000000-0005-0000-0000-0000AA1C0000}"/>
    <cellStyle name="20% - Énfasis4 2 4 5 3" xfId="10121" xr:uid="{00000000-0005-0000-0000-0000AB1C0000}"/>
    <cellStyle name="20% - Énfasis4 2 4 5 4" xfId="10122" xr:uid="{00000000-0005-0000-0000-0000AC1C0000}"/>
    <cellStyle name="20% - Énfasis4 2 4 5 5" xfId="10123" xr:uid="{00000000-0005-0000-0000-0000AD1C0000}"/>
    <cellStyle name="20% - Énfasis4 2 4 5 6" xfId="10124" xr:uid="{00000000-0005-0000-0000-0000AE1C0000}"/>
    <cellStyle name="20% - Énfasis4 2 4 6" xfId="10125" xr:uid="{00000000-0005-0000-0000-0000AF1C0000}"/>
    <cellStyle name="20% - Énfasis4 2 4 6 2" xfId="10126" xr:uid="{00000000-0005-0000-0000-0000B01C0000}"/>
    <cellStyle name="20% - Énfasis4 2 4 6 3" xfId="10127" xr:uid="{00000000-0005-0000-0000-0000B11C0000}"/>
    <cellStyle name="20% - Énfasis4 2 4 6 4" xfId="10128" xr:uid="{00000000-0005-0000-0000-0000B21C0000}"/>
    <cellStyle name="20% - Énfasis4 2 4 6 5" xfId="10129" xr:uid="{00000000-0005-0000-0000-0000B31C0000}"/>
    <cellStyle name="20% - Énfasis4 2 4 6 6" xfId="10130" xr:uid="{00000000-0005-0000-0000-0000B41C0000}"/>
    <cellStyle name="20% - Énfasis4 2 4 7" xfId="10131" xr:uid="{00000000-0005-0000-0000-0000B51C0000}"/>
    <cellStyle name="20% - Énfasis4 2 4 7 2" xfId="10132" xr:uid="{00000000-0005-0000-0000-0000B61C0000}"/>
    <cellStyle name="20% - Énfasis4 2 4 7 3" xfId="10133" xr:uid="{00000000-0005-0000-0000-0000B71C0000}"/>
    <cellStyle name="20% - Énfasis4 2 4 7 4" xfId="10134" xr:uid="{00000000-0005-0000-0000-0000B81C0000}"/>
    <cellStyle name="20% - Énfasis4 2 4 7 5" xfId="10135" xr:uid="{00000000-0005-0000-0000-0000B91C0000}"/>
    <cellStyle name="20% - Énfasis4 2 4 7 6" xfId="10136" xr:uid="{00000000-0005-0000-0000-0000BA1C0000}"/>
    <cellStyle name="20% - Énfasis4 2 4 8" xfId="10137" xr:uid="{00000000-0005-0000-0000-0000BB1C0000}"/>
    <cellStyle name="20% - Énfasis4 2 4 8 2" xfId="10138" xr:uid="{00000000-0005-0000-0000-0000BC1C0000}"/>
    <cellStyle name="20% - Énfasis4 2 4 8 3" xfId="10139" xr:uid="{00000000-0005-0000-0000-0000BD1C0000}"/>
    <cellStyle name="20% - Énfasis4 2 4 8 4" xfId="10140" xr:uid="{00000000-0005-0000-0000-0000BE1C0000}"/>
    <cellStyle name="20% - Énfasis4 2 4 8 5" xfId="10141" xr:uid="{00000000-0005-0000-0000-0000BF1C0000}"/>
    <cellStyle name="20% - Énfasis4 2 4 8 6" xfId="10142" xr:uid="{00000000-0005-0000-0000-0000C01C0000}"/>
    <cellStyle name="20% - Énfasis4 2 4 9" xfId="10143" xr:uid="{00000000-0005-0000-0000-0000C11C0000}"/>
    <cellStyle name="20% - Énfasis4 2 4 9 2" xfId="10144" xr:uid="{00000000-0005-0000-0000-0000C21C0000}"/>
    <cellStyle name="20% - Énfasis4 2 4 9 3" xfId="10145" xr:uid="{00000000-0005-0000-0000-0000C31C0000}"/>
    <cellStyle name="20% - Énfasis4 2 4 9 4" xfId="10146" xr:uid="{00000000-0005-0000-0000-0000C41C0000}"/>
    <cellStyle name="20% - Énfasis4 2 4 9 5" xfId="10147" xr:uid="{00000000-0005-0000-0000-0000C51C0000}"/>
    <cellStyle name="20% - Énfasis4 2 4 9 6" xfId="10148" xr:uid="{00000000-0005-0000-0000-0000C61C0000}"/>
    <cellStyle name="20% - Énfasis4 2 5" xfId="406" xr:uid="{00000000-0005-0000-0000-0000C71C0000}"/>
    <cellStyle name="20% - Énfasis4 2 5 10" xfId="10149" xr:uid="{00000000-0005-0000-0000-0000C81C0000}"/>
    <cellStyle name="20% - Énfasis4 2 5 11" xfId="10150" xr:uid="{00000000-0005-0000-0000-0000C91C0000}"/>
    <cellStyle name="20% - Énfasis4 2 5 12" xfId="10151" xr:uid="{00000000-0005-0000-0000-0000CA1C0000}"/>
    <cellStyle name="20% - Énfasis4 2 5 13" xfId="10152" xr:uid="{00000000-0005-0000-0000-0000CB1C0000}"/>
    <cellStyle name="20% - Énfasis4 2 5 14" xfId="10153" xr:uid="{00000000-0005-0000-0000-0000CC1C0000}"/>
    <cellStyle name="20% - Énfasis4 2 5 2" xfId="10154" xr:uid="{00000000-0005-0000-0000-0000CD1C0000}"/>
    <cellStyle name="20% - Énfasis4 2 5 2 2" xfId="10155" xr:uid="{00000000-0005-0000-0000-0000CE1C0000}"/>
    <cellStyle name="20% - Énfasis4 2 5 2 3" xfId="10156" xr:uid="{00000000-0005-0000-0000-0000CF1C0000}"/>
    <cellStyle name="20% - Énfasis4 2 5 2 4" xfId="10157" xr:uid="{00000000-0005-0000-0000-0000D01C0000}"/>
    <cellStyle name="20% - Énfasis4 2 5 2 5" xfId="10158" xr:uid="{00000000-0005-0000-0000-0000D11C0000}"/>
    <cellStyle name="20% - Énfasis4 2 5 2 6" xfId="10159" xr:uid="{00000000-0005-0000-0000-0000D21C0000}"/>
    <cellStyle name="20% - Énfasis4 2 5 3" xfId="10160" xr:uid="{00000000-0005-0000-0000-0000D31C0000}"/>
    <cellStyle name="20% - Énfasis4 2 5 3 2" xfId="10161" xr:uid="{00000000-0005-0000-0000-0000D41C0000}"/>
    <cellStyle name="20% - Énfasis4 2 5 3 3" xfId="10162" xr:uid="{00000000-0005-0000-0000-0000D51C0000}"/>
    <cellStyle name="20% - Énfasis4 2 5 3 4" xfId="10163" xr:uid="{00000000-0005-0000-0000-0000D61C0000}"/>
    <cellStyle name="20% - Énfasis4 2 5 3 5" xfId="10164" xr:uid="{00000000-0005-0000-0000-0000D71C0000}"/>
    <cellStyle name="20% - Énfasis4 2 5 3 6" xfId="10165" xr:uid="{00000000-0005-0000-0000-0000D81C0000}"/>
    <cellStyle name="20% - Énfasis4 2 5 4" xfId="10166" xr:uid="{00000000-0005-0000-0000-0000D91C0000}"/>
    <cellStyle name="20% - Énfasis4 2 5 4 2" xfId="10167" xr:uid="{00000000-0005-0000-0000-0000DA1C0000}"/>
    <cellStyle name="20% - Énfasis4 2 5 4 3" xfId="10168" xr:uid="{00000000-0005-0000-0000-0000DB1C0000}"/>
    <cellStyle name="20% - Énfasis4 2 5 4 4" xfId="10169" xr:uid="{00000000-0005-0000-0000-0000DC1C0000}"/>
    <cellStyle name="20% - Énfasis4 2 5 4 5" xfId="10170" xr:uid="{00000000-0005-0000-0000-0000DD1C0000}"/>
    <cellStyle name="20% - Énfasis4 2 5 4 6" xfId="10171" xr:uid="{00000000-0005-0000-0000-0000DE1C0000}"/>
    <cellStyle name="20% - Énfasis4 2 5 5" xfId="10172" xr:uid="{00000000-0005-0000-0000-0000DF1C0000}"/>
    <cellStyle name="20% - Énfasis4 2 5 5 2" xfId="10173" xr:uid="{00000000-0005-0000-0000-0000E01C0000}"/>
    <cellStyle name="20% - Énfasis4 2 5 5 3" xfId="10174" xr:uid="{00000000-0005-0000-0000-0000E11C0000}"/>
    <cellStyle name="20% - Énfasis4 2 5 5 4" xfId="10175" xr:uid="{00000000-0005-0000-0000-0000E21C0000}"/>
    <cellStyle name="20% - Énfasis4 2 5 5 5" xfId="10176" xr:uid="{00000000-0005-0000-0000-0000E31C0000}"/>
    <cellStyle name="20% - Énfasis4 2 5 5 6" xfId="10177" xr:uid="{00000000-0005-0000-0000-0000E41C0000}"/>
    <cellStyle name="20% - Énfasis4 2 5 6" xfId="10178" xr:uid="{00000000-0005-0000-0000-0000E51C0000}"/>
    <cellStyle name="20% - Énfasis4 2 5 6 2" xfId="10179" xr:uid="{00000000-0005-0000-0000-0000E61C0000}"/>
    <cellStyle name="20% - Énfasis4 2 5 6 3" xfId="10180" xr:uid="{00000000-0005-0000-0000-0000E71C0000}"/>
    <cellStyle name="20% - Énfasis4 2 5 6 4" xfId="10181" xr:uid="{00000000-0005-0000-0000-0000E81C0000}"/>
    <cellStyle name="20% - Énfasis4 2 5 6 5" xfId="10182" xr:uid="{00000000-0005-0000-0000-0000E91C0000}"/>
    <cellStyle name="20% - Énfasis4 2 5 6 6" xfId="10183" xr:uid="{00000000-0005-0000-0000-0000EA1C0000}"/>
    <cellStyle name="20% - Énfasis4 2 5 7" xfId="10184" xr:uid="{00000000-0005-0000-0000-0000EB1C0000}"/>
    <cellStyle name="20% - Énfasis4 2 5 7 2" xfId="10185" xr:uid="{00000000-0005-0000-0000-0000EC1C0000}"/>
    <cellStyle name="20% - Énfasis4 2 5 7 3" xfId="10186" xr:uid="{00000000-0005-0000-0000-0000ED1C0000}"/>
    <cellStyle name="20% - Énfasis4 2 5 7 4" xfId="10187" xr:uid="{00000000-0005-0000-0000-0000EE1C0000}"/>
    <cellStyle name="20% - Énfasis4 2 5 7 5" xfId="10188" xr:uid="{00000000-0005-0000-0000-0000EF1C0000}"/>
    <cellStyle name="20% - Énfasis4 2 5 7 6" xfId="10189" xr:uid="{00000000-0005-0000-0000-0000F01C0000}"/>
    <cellStyle name="20% - Énfasis4 2 5 8" xfId="10190" xr:uid="{00000000-0005-0000-0000-0000F11C0000}"/>
    <cellStyle name="20% - Énfasis4 2 5 8 2" xfId="10191" xr:uid="{00000000-0005-0000-0000-0000F21C0000}"/>
    <cellStyle name="20% - Énfasis4 2 5 8 3" xfId="10192" xr:uid="{00000000-0005-0000-0000-0000F31C0000}"/>
    <cellStyle name="20% - Énfasis4 2 5 8 4" xfId="10193" xr:uid="{00000000-0005-0000-0000-0000F41C0000}"/>
    <cellStyle name="20% - Énfasis4 2 5 8 5" xfId="10194" xr:uid="{00000000-0005-0000-0000-0000F51C0000}"/>
    <cellStyle name="20% - Énfasis4 2 5 8 6" xfId="10195" xr:uid="{00000000-0005-0000-0000-0000F61C0000}"/>
    <cellStyle name="20% - Énfasis4 2 5 9" xfId="10196" xr:uid="{00000000-0005-0000-0000-0000F71C0000}"/>
    <cellStyle name="20% - Énfasis4 2 5 9 2" xfId="10197" xr:uid="{00000000-0005-0000-0000-0000F81C0000}"/>
    <cellStyle name="20% - Énfasis4 2 5 9 3" xfId="10198" xr:uid="{00000000-0005-0000-0000-0000F91C0000}"/>
    <cellStyle name="20% - Énfasis4 2 5 9 4" xfId="10199" xr:uid="{00000000-0005-0000-0000-0000FA1C0000}"/>
    <cellStyle name="20% - Énfasis4 2 5 9 5" xfId="10200" xr:uid="{00000000-0005-0000-0000-0000FB1C0000}"/>
    <cellStyle name="20% - Énfasis4 2 5 9 6" xfId="10201" xr:uid="{00000000-0005-0000-0000-0000FC1C0000}"/>
    <cellStyle name="20% - Énfasis4 2 6" xfId="10202" xr:uid="{00000000-0005-0000-0000-0000FD1C0000}"/>
    <cellStyle name="20% - Énfasis4 2 6 10" xfId="10203" xr:uid="{00000000-0005-0000-0000-0000FE1C0000}"/>
    <cellStyle name="20% - Énfasis4 2 6 11" xfId="10204" xr:uid="{00000000-0005-0000-0000-0000FF1C0000}"/>
    <cellStyle name="20% - Énfasis4 2 6 12" xfId="10205" xr:uid="{00000000-0005-0000-0000-0000001D0000}"/>
    <cellStyle name="20% - Énfasis4 2 6 13" xfId="10206" xr:uid="{00000000-0005-0000-0000-0000011D0000}"/>
    <cellStyle name="20% - Énfasis4 2 6 14" xfId="10207" xr:uid="{00000000-0005-0000-0000-0000021D0000}"/>
    <cellStyle name="20% - Énfasis4 2 6 2" xfId="10208" xr:uid="{00000000-0005-0000-0000-0000031D0000}"/>
    <cellStyle name="20% - Énfasis4 2 6 2 2" xfId="10209" xr:uid="{00000000-0005-0000-0000-0000041D0000}"/>
    <cellStyle name="20% - Énfasis4 2 6 2 3" xfId="10210" xr:uid="{00000000-0005-0000-0000-0000051D0000}"/>
    <cellStyle name="20% - Énfasis4 2 6 2 4" xfId="10211" xr:uid="{00000000-0005-0000-0000-0000061D0000}"/>
    <cellStyle name="20% - Énfasis4 2 6 2 5" xfId="10212" xr:uid="{00000000-0005-0000-0000-0000071D0000}"/>
    <cellStyle name="20% - Énfasis4 2 6 2 6" xfId="10213" xr:uid="{00000000-0005-0000-0000-0000081D0000}"/>
    <cellStyle name="20% - Énfasis4 2 6 3" xfId="10214" xr:uid="{00000000-0005-0000-0000-0000091D0000}"/>
    <cellStyle name="20% - Énfasis4 2 6 3 2" xfId="10215" xr:uid="{00000000-0005-0000-0000-00000A1D0000}"/>
    <cellStyle name="20% - Énfasis4 2 6 3 3" xfId="10216" xr:uid="{00000000-0005-0000-0000-00000B1D0000}"/>
    <cellStyle name="20% - Énfasis4 2 6 3 4" xfId="10217" xr:uid="{00000000-0005-0000-0000-00000C1D0000}"/>
    <cellStyle name="20% - Énfasis4 2 6 3 5" xfId="10218" xr:uid="{00000000-0005-0000-0000-00000D1D0000}"/>
    <cellStyle name="20% - Énfasis4 2 6 3 6" xfId="10219" xr:uid="{00000000-0005-0000-0000-00000E1D0000}"/>
    <cellStyle name="20% - Énfasis4 2 6 4" xfId="10220" xr:uid="{00000000-0005-0000-0000-00000F1D0000}"/>
    <cellStyle name="20% - Énfasis4 2 6 4 2" xfId="10221" xr:uid="{00000000-0005-0000-0000-0000101D0000}"/>
    <cellStyle name="20% - Énfasis4 2 6 4 3" xfId="10222" xr:uid="{00000000-0005-0000-0000-0000111D0000}"/>
    <cellStyle name="20% - Énfasis4 2 6 4 4" xfId="10223" xr:uid="{00000000-0005-0000-0000-0000121D0000}"/>
    <cellStyle name="20% - Énfasis4 2 6 4 5" xfId="10224" xr:uid="{00000000-0005-0000-0000-0000131D0000}"/>
    <cellStyle name="20% - Énfasis4 2 6 4 6" xfId="10225" xr:uid="{00000000-0005-0000-0000-0000141D0000}"/>
    <cellStyle name="20% - Énfasis4 2 6 5" xfId="10226" xr:uid="{00000000-0005-0000-0000-0000151D0000}"/>
    <cellStyle name="20% - Énfasis4 2 6 5 2" xfId="10227" xr:uid="{00000000-0005-0000-0000-0000161D0000}"/>
    <cellStyle name="20% - Énfasis4 2 6 5 3" xfId="10228" xr:uid="{00000000-0005-0000-0000-0000171D0000}"/>
    <cellStyle name="20% - Énfasis4 2 6 5 4" xfId="10229" xr:uid="{00000000-0005-0000-0000-0000181D0000}"/>
    <cellStyle name="20% - Énfasis4 2 6 5 5" xfId="10230" xr:uid="{00000000-0005-0000-0000-0000191D0000}"/>
    <cellStyle name="20% - Énfasis4 2 6 5 6" xfId="10231" xr:uid="{00000000-0005-0000-0000-00001A1D0000}"/>
    <cellStyle name="20% - Énfasis4 2 6 6" xfId="10232" xr:uid="{00000000-0005-0000-0000-00001B1D0000}"/>
    <cellStyle name="20% - Énfasis4 2 6 6 2" xfId="10233" xr:uid="{00000000-0005-0000-0000-00001C1D0000}"/>
    <cellStyle name="20% - Énfasis4 2 6 6 3" xfId="10234" xr:uid="{00000000-0005-0000-0000-00001D1D0000}"/>
    <cellStyle name="20% - Énfasis4 2 6 6 4" xfId="10235" xr:uid="{00000000-0005-0000-0000-00001E1D0000}"/>
    <cellStyle name="20% - Énfasis4 2 6 6 5" xfId="10236" xr:uid="{00000000-0005-0000-0000-00001F1D0000}"/>
    <cellStyle name="20% - Énfasis4 2 6 6 6" xfId="10237" xr:uid="{00000000-0005-0000-0000-0000201D0000}"/>
    <cellStyle name="20% - Énfasis4 2 6 7" xfId="10238" xr:uid="{00000000-0005-0000-0000-0000211D0000}"/>
    <cellStyle name="20% - Énfasis4 2 6 7 2" xfId="10239" xr:uid="{00000000-0005-0000-0000-0000221D0000}"/>
    <cellStyle name="20% - Énfasis4 2 6 7 3" xfId="10240" xr:uid="{00000000-0005-0000-0000-0000231D0000}"/>
    <cellStyle name="20% - Énfasis4 2 6 7 4" xfId="10241" xr:uid="{00000000-0005-0000-0000-0000241D0000}"/>
    <cellStyle name="20% - Énfasis4 2 6 7 5" xfId="10242" xr:uid="{00000000-0005-0000-0000-0000251D0000}"/>
    <cellStyle name="20% - Énfasis4 2 6 7 6" xfId="10243" xr:uid="{00000000-0005-0000-0000-0000261D0000}"/>
    <cellStyle name="20% - Énfasis4 2 6 8" xfId="10244" xr:uid="{00000000-0005-0000-0000-0000271D0000}"/>
    <cellStyle name="20% - Énfasis4 2 6 8 2" xfId="10245" xr:uid="{00000000-0005-0000-0000-0000281D0000}"/>
    <cellStyle name="20% - Énfasis4 2 6 8 3" xfId="10246" xr:uid="{00000000-0005-0000-0000-0000291D0000}"/>
    <cellStyle name="20% - Énfasis4 2 6 8 4" xfId="10247" xr:uid="{00000000-0005-0000-0000-00002A1D0000}"/>
    <cellStyle name="20% - Énfasis4 2 6 8 5" xfId="10248" xr:uid="{00000000-0005-0000-0000-00002B1D0000}"/>
    <cellStyle name="20% - Énfasis4 2 6 8 6" xfId="10249" xr:uid="{00000000-0005-0000-0000-00002C1D0000}"/>
    <cellStyle name="20% - Énfasis4 2 6 9" xfId="10250" xr:uid="{00000000-0005-0000-0000-00002D1D0000}"/>
    <cellStyle name="20% - Énfasis4 2 6 9 2" xfId="10251" xr:uid="{00000000-0005-0000-0000-00002E1D0000}"/>
    <cellStyle name="20% - Énfasis4 2 6 9 3" xfId="10252" xr:uid="{00000000-0005-0000-0000-00002F1D0000}"/>
    <cellStyle name="20% - Énfasis4 2 6 9 4" xfId="10253" xr:uid="{00000000-0005-0000-0000-0000301D0000}"/>
    <cellStyle name="20% - Énfasis4 2 6 9 5" xfId="10254" xr:uid="{00000000-0005-0000-0000-0000311D0000}"/>
    <cellStyle name="20% - Énfasis4 2 6 9 6" xfId="10255" xr:uid="{00000000-0005-0000-0000-0000321D0000}"/>
    <cellStyle name="20% - Énfasis4 2 7" xfId="10256" xr:uid="{00000000-0005-0000-0000-0000331D0000}"/>
    <cellStyle name="20% - Énfasis4 2 7 2" xfId="10257" xr:uid="{00000000-0005-0000-0000-0000341D0000}"/>
    <cellStyle name="20% - Énfasis4 2 7 3" xfId="10258" xr:uid="{00000000-0005-0000-0000-0000351D0000}"/>
    <cellStyle name="20% - Énfasis4 2 7 4" xfId="10259" xr:uid="{00000000-0005-0000-0000-0000361D0000}"/>
    <cellStyle name="20% - Énfasis4 2 7 5" xfId="10260" xr:uid="{00000000-0005-0000-0000-0000371D0000}"/>
    <cellStyle name="20% - Énfasis4 2 7 6" xfId="10261" xr:uid="{00000000-0005-0000-0000-0000381D0000}"/>
    <cellStyle name="20% - Énfasis4 2 8" xfId="10262" xr:uid="{00000000-0005-0000-0000-0000391D0000}"/>
    <cellStyle name="20% - Énfasis4 2 8 2" xfId="10263" xr:uid="{00000000-0005-0000-0000-00003A1D0000}"/>
    <cellStyle name="20% - Énfasis4 2 8 3" xfId="10264" xr:uid="{00000000-0005-0000-0000-00003B1D0000}"/>
    <cellStyle name="20% - Énfasis4 2 8 4" xfId="10265" xr:uid="{00000000-0005-0000-0000-00003C1D0000}"/>
    <cellStyle name="20% - Énfasis4 2 8 5" xfId="10266" xr:uid="{00000000-0005-0000-0000-00003D1D0000}"/>
    <cellStyle name="20% - Énfasis4 2 8 6" xfId="10267" xr:uid="{00000000-0005-0000-0000-00003E1D0000}"/>
    <cellStyle name="20% - Énfasis4 2 9" xfId="10268" xr:uid="{00000000-0005-0000-0000-00003F1D0000}"/>
    <cellStyle name="20% - Énfasis4 2 9 2" xfId="10269" xr:uid="{00000000-0005-0000-0000-0000401D0000}"/>
    <cellStyle name="20% - Énfasis4 2 9 3" xfId="10270" xr:uid="{00000000-0005-0000-0000-0000411D0000}"/>
    <cellStyle name="20% - Énfasis4 2 9 4" xfId="10271" xr:uid="{00000000-0005-0000-0000-0000421D0000}"/>
    <cellStyle name="20% - Énfasis4 2 9 5" xfId="10272" xr:uid="{00000000-0005-0000-0000-0000431D0000}"/>
    <cellStyle name="20% - Énfasis4 2 9 6" xfId="10273" xr:uid="{00000000-0005-0000-0000-0000441D0000}"/>
    <cellStyle name="20% - Énfasis4 20" xfId="407" xr:uid="{00000000-0005-0000-0000-0000451D0000}"/>
    <cellStyle name="20% - Énfasis4 20 10" xfId="10274" xr:uid="{00000000-0005-0000-0000-0000461D0000}"/>
    <cellStyle name="20% - Énfasis4 20 11" xfId="10275" xr:uid="{00000000-0005-0000-0000-0000471D0000}"/>
    <cellStyle name="20% - Énfasis4 20 12" xfId="10276" xr:uid="{00000000-0005-0000-0000-0000481D0000}"/>
    <cellStyle name="20% - Énfasis4 20 13" xfId="10277" xr:uid="{00000000-0005-0000-0000-0000491D0000}"/>
    <cellStyle name="20% - Énfasis4 20 14" xfId="10278" xr:uid="{00000000-0005-0000-0000-00004A1D0000}"/>
    <cellStyle name="20% - Énfasis4 20 2" xfId="10279" xr:uid="{00000000-0005-0000-0000-00004B1D0000}"/>
    <cellStyle name="20% - Énfasis4 20 2 2" xfId="10280" xr:uid="{00000000-0005-0000-0000-00004C1D0000}"/>
    <cellStyle name="20% - Énfasis4 20 2 3" xfId="10281" xr:uid="{00000000-0005-0000-0000-00004D1D0000}"/>
    <cellStyle name="20% - Énfasis4 20 2 4" xfId="10282" xr:uid="{00000000-0005-0000-0000-00004E1D0000}"/>
    <cellStyle name="20% - Énfasis4 20 2 5" xfId="10283" xr:uid="{00000000-0005-0000-0000-00004F1D0000}"/>
    <cellStyle name="20% - Énfasis4 20 2 6" xfId="10284" xr:uid="{00000000-0005-0000-0000-0000501D0000}"/>
    <cellStyle name="20% - Énfasis4 20 3" xfId="10285" xr:uid="{00000000-0005-0000-0000-0000511D0000}"/>
    <cellStyle name="20% - Énfasis4 20 3 2" xfId="10286" xr:uid="{00000000-0005-0000-0000-0000521D0000}"/>
    <cellStyle name="20% - Énfasis4 20 3 3" xfId="10287" xr:uid="{00000000-0005-0000-0000-0000531D0000}"/>
    <cellStyle name="20% - Énfasis4 20 3 4" xfId="10288" xr:uid="{00000000-0005-0000-0000-0000541D0000}"/>
    <cellStyle name="20% - Énfasis4 20 3 5" xfId="10289" xr:uid="{00000000-0005-0000-0000-0000551D0000}"/>
    <cellStyle name="20% - Énfasis4 20 3 6" xfId="10290" xr:uid="{00000000-0005-0000-0000-0000561D0000}"/>
    <cellStyle name="20% - Énfasis4 20 4" xfId="10291" xr:uid="{00000000-0005-0000-0000-0000571D0000}"/>
    <cellStyle name="20% - Énfasis4 20 4 2" xfId="10292" xr:uid="{00000000-0005-0000-0000-0000581D0000}"/>
    <cellStyle name="20% - Énfasis4 20 4 3" xfId="10293" xr:uid="{00000000-0005-0000-0000-0000591D0000}"/>
    <cellStyle name="20% - Énfasis4 20 4 4" xfId="10294" xr:uid="{00000000-0005-0000-0000-00005A1D0000}"/>
    <cellStyle name="20% - Énfasis4 20 4 5" xfId="10295" xr:uid="{00000000-0005-0000-0000-00005B1D0000}"/>
    <cellStyle name="20% - Énfasis4 20 4 6" xfId="10296" xr:uid="{00000000-0005-0000-0000-00005C1D0000}"/>
    <cellStyle name="20% - Énfasis4 20 5" xfId="10297" xr:uid="{00000000-0005-0000-0000-00005D1D0000}"/>
    <cellStyle name="20% - Énfasis4 20 5 2" xfId="10298" xr:uid="{00000000-0005-0000-0000-00005E1D0000}"/>
    <cellStyle name="20% - Énfasis4 20 5 3" xfId="10299" xr:uid="{00000000-0005-0000-0000-00005F1D0000}"/>
    <cellStyle name="20% - Énfasis4 20 5 4" xfId="10300" xr:uid="{00000000-0005-0000-0000-0000601D0000}"/>
    <cellStyle name="20% - Énfasis4 20 5 5" xfId="10301" xr:uid="{00000000-0005-0000-0000-0000611D0000}"/>
    <cellStyle name="20% - Énfasis4 20 5 6" xfId="10302" xr:uid="{00000000-0005-0000-0000-0000621D0000}"/>
    <cellStyle name="20% - Énfasis4 20 6" xfId="10303" xr:uid="{00000000-0005-0000-0000-0000631D0000}"/>
    <cellStyle name="20% - Énfasis4 20 6 2" xfId="10304" xr:uid="{00000000-0005-0000-0000-0000641D0000}"/>
    <cellStyle name="20% - Énfasis4 20 6 3" xfId="10305" xr:uid="{00000000-0005-0000-0000-0000651D0000}"/>
    <cellStyle name="20% - Énfasis4 20 6 4" xfId="10306" xr:uid="{00000000-0005-0000-0000-0000661D0000}"/>
    <cellStyle name="20% - Énfasis4 20 6 5" xfId="10307" xr:uid="{00000000-0005-0000-0000-0000671D0000}"/>
    <cellStyle name="20% - Énfasis4 20 6 6" xfId="10308" xr:uid="{00000000-0005-0000-0000-0000681D0000}"/>
    <cellStyle name="20% - Énfasis4 20 7" xfId="10309" xr:uid="{00000000-0005-0000-0000-0000691D0000}"/>
    <cellStyle name="20% - Énfasis4 20 7 2" xfId="10310" xr:uid="{00000000-0005-0000-0000-00006A1D0000}"/>
    <cellStyle name="20% - Énfasis4 20 7 3" xfId="10311" xr:uid="{00000000-0005-0000-0000-00006B1D0000}"/>
    <cellStyle name="20% - Énfasis4 20 7 4" xfId="10312" xr:uid="{00000000-0005-0000-0000-00006C1D0000}"/>
    <cellStyle name="20% - Énfasis4 20 7 5" xfId="10313" xr:uid="{00000000-0005-0000-0000-00006D1D0000}"/>
    <cellStyle name="20% - Énfasis4 20 7 6" xfId="10314" xr:uid="{00000000-0005-0000-0000-00006E1D0000}"/>
    <cellStyle name="20% - Énfasis4 20 8" xfId="10315" xr:uid="{00000000-0005-0000-0000-00006F1D0000}"/>
    <cellStyle name="20% - Énfasis4 20 8 2" xfId="10316" xr:uid="{00000000-0005-0000-0000-0000701D0000}"/>
    <cellStyle name="20% - Énfasis4 20 8 3" xfId="10317" xr:uid="{00000000-0005-0000-0000-0000711D0000}"/>
    <cellStyle name="20% - Énfasis4 20 8 4" xfId="10318" xr:uid="{00000000-0005-0000-0000-0000721D0000}"/>
    <cellStyle name="20% - Énfasis4 20 8 5" xfId="10319" xr:uid="{00000000-0005-0000-0000-0000731D0000}"/>
    <cellStyle name="20% - Énfasis4 20 8 6" xfId="10320" xr:uid="{00000000-0005-0000-0000-0000741D0000}"/>
    <cellStyle name="20% - Énfasis4 20 9" xfId="10321" xr:uid="{00000000-0005-0000-0000-0000751D0000}"/>
    <cellStyle name="20% - Énfasis4 20 9 2" xfId="10322" xr:uid="{00000000-0005-0000-0000-0000761D0000}"/>
    <cellStyle name="20% - Énfasis4 20 9 3" xfId="10323" xr:uid="{00000000-0005-0000-0000-0000771D0000}"/>
    <cellStyle name="20% - Énfasis4 20 9 4" xfId="10324" xr:uid="{00000000-0005-0000-0000-0000781D0000}"/>
    <cellStyle name="20% - Énfasis4 20 9 5" xfId="10325" xr:uid="{00000000-0005-0000-0000-0000791D0000}"/>
    <cellStyle name="20% - Énfasis4 20 9 6" xfId="10326" xr:uid="{00000000-0005-0000-0000-00007A1D0000}"/>
    <cellStyle name="20% - Énfasis4 21" xfId="408" xr:uid="{00000000-0005-0000-0000-00007B1D0000}"/>
    <cellStyle name="20% - Énfasis4 21 10" xfId="10327" xr:uid="{00000000-0005-0000-0000-00007C1D0000}"/>
    <cellStyle name="20% - Énfasis4 21 11" xfId="10328" xr:uid="{00000000-0005-0000-0000-00007D1D0000}"/>
    <cellStyle name="20% - Énfasis4 21 12" xfId="10329" xr:uid="{00000000-0005-0000-0000-00007E1D0000}"/>
    <cellStyle name="20% - Énfasis4 21 13" xfId="10330" xr:uid="{00000000-0005-0000-0000-00007F1D0000}"/>
    <cellStyle name="20% - Énfasis4 21 14" xfId="10331" xr:uid="{00000000-0005-0000-0000-0000801D0000}"/>
    <cellStyle name="20% - Énfasis4 21 2" xfId="10332" xr:uid="{00000000-0005-0000-0000-0000811D0000}"/>
    <cellStyle name="20% - Énfasis4 21 2 2" xfId="10333" xr:uid="{00000000-0005-0000-0000-0000821D0000}"/>
    <cellStyle name="20% - Énfasis4 21 2 3" xfId="10334" xr:uid="{00000000-0005-0000-0000-0000831D0000}"/>
    <cellStyle name="20% - Énfasis4 21 2 4" xfId="10335" xr:uid="{00000000-0005-0000-0000-0000841D0000}"/>
    <cellStyle name="20% - Énfasis4 21 2 5" xfId="10336" xr:uid="{00000000-0005-0000-0000-0000851D0000}"/>
    <cellStyle name="20% - Énfasis4 21 2 6" xfId="10337" xr:uid="{00000000-0005-0000-0000-0000861D0000}"/>
    <cellStyle name="20% - Énfasis4 21 3" xfId="10338" xr:uid="{00000000-0005-0000-0000-0000871D0000}"/>
    <cellStyle name="20% - Énfasis4 21 3 2" xfId="10339" xr:uid="{00000000-0005-0000-0000-0000881D0000}"/>
    <cellStyle name="20% - Énfasis4 21 3 3" xfId="10340" xr:uid="{00000000-0005-0000-0000-0000891D0000}"/>
    <cellStyle name="20% - Énfasis4 21 3 4" xfId="10341" xr:uid="{00000000-0005-0000-0000-00008A1D0000}"/>
    <cellStyle name="20% - Énfasis4 21 3 5" xfId="10342" xr:uid="{00000000-0005-0000-0000-00008B1D0000}"/>
    <cellStyle name="20% - Énfasis4 21 3 6" xfId="10343" xr:uid="{00000000-0005-0000-0000-00008C1D0000}"/>
    <cellStyle name="20% - Énfasis4 21 4" xfId="10344" xr:uid="{00000000-0005-0000-0000-00008D1D0000}"/>
    <cellStyle name="20% - Énfasis4 21 4 2" xfId="10345" xr:uid="{00000000-0005-0000-0000-00008E1D0000}"/>
    <cellStyle name="20% - Énfasis4 21 4 3" xfId="10346" xr:uid="{00000000-0005-0000-0000-00008F1D0000}"/>
    <cellStyle name="20% - Énfasis4 21 4 4" xfId="10347" xr:uid="{00000000-0005-0000-0000-0000901D0000}"/>
    <cellStyle name="20% - Énfasis4 21 4 5" xfId="10348" xr:uid="{00000000-0005-0000-0000-0000911D0000}"/>
    <cellStyle name="20% - Énfasis4 21 4 6" xfId="10349" xr:uid="{00000000-0005-0000-0000-0000921D0000}"/>
    <cellStyle name="20% - Énfasis4 21 5" xfId="10350" xr:uid="{00000000-0005-0000-0000-0000931D0000}"/>
    <cellStyle name="20% - Énfasis4 21 5 2" xfId="10351" xr:uid="{00000000-0005-0000-0000-0000941D0000}"/>
    <cellStyle name="20% - Énfasis4 21 5 3" xfId="10352" xr:uid="{00000000-0005-0000-0000-0000951D0000}"/>
    <cellStyle name="20% - Énfasis4 21 5 4" xfId="10353" xr:uid="{00000000-0005-0000-0000-0000961D0000}"/>
    <cellStyle name="20% - Énfasis4 21 5 5" xfId="10354" xr:uid="{00000000-0005-0000-0000-0000971D0000}"/>
    <cellStyle name="20% - Énfasis4 21 5 6" xfId="10355" xr:uid="{00000000-0005-0000-0000-0000981D0000}"/>
    <cellStyle name="20% - Énfasis4 21 6" xfId="10356" xr:uid="{00000000-0005-0000-0000-0000991D0000}"/>
    <cellStyle name="20% - Énfasis4 21 6 2" xfId="10357" xr:uid="{00000000-0005-0000-0000-00009A1D0000}"/>
    <cellStyle name="20% - Énfasis4 21 6 3" xfId="10358" xr:uid="{00000000-0005-0000-0000-00009B1D0000}"/>
    <cellStyle name="20% - Énfasis4 21 6 4" xfId="10359" xr:uid="{00000000-0005-0000-0000-00009C1D0000}"/>
    <cellStyle name="20% - Énfasis4 21 6 5" xfId="10360" xr:uid="{00000000-0005-0000-0000-00009D1D0000}"/>
    <cellStyle name="20% - Énfasis4 21 6 6" xfId="10361" xr:uid="{00000000-0005-0000-0000-00009E1D0000}"/>
    <cellStyle name="20% - Énfasis4 21 7" xfId="10362" xr:uid="{00000000-0005-0000-0000-00009F1D0000}"/>
    <cellStyle name="20% - Énfasis4 21 7 2" xfId="10363" xr:uid="{00000000-0005-0000-0000-0000A01D0000}"/>
    <cellStyle name="20% - Énfasis4 21 7 3" xfId="10364" xr:uid="{00000000-0005-0000-0000-0000A11D0000}"/>
    <cellStyle name="20% - Énfasis4 21 7 4" xfId="10365" xr:uid="{00000000-0005-0000-0000-0000A21D0000}"/>
    <cellStyle name="20% - Énfasis4 21 7 5" xfId="10366" xr:uid="{00000000-0005-0000-0000-0000A31D0000}"/>
    <cellStyle name="20% - Énfasis4 21 7 6" xfId="10367" xr:uid="{00000000-0005-0000-0000-0000A41D0000}"/>
    <cellStyle name="20% - Énfasis4 21 8" xfId="10368" xr:uid="{00000000-0005-0000-0000-0000A51D0000}"/>
    <cellStyle name="20% - Énfasis4 21 8 2" xfId="10369" xr:uid="{00000000-0005-0000-0000-0000A61D0000}"/>
    <cellStyle name="20% - Énfasis4 21 8 3" xfId="10370" xr:uid="{00000000-0005-0000-0000-0000A71D0000}"/>
    <cellStyle name="20% - Énfasis4 21 8 4" xfId="10371" xr:uid="{00000000-0005-0000-0000-0000A81D0000}"/>
    <cellStyle name="20% - Énfasis4 21 8 5" xfId="10372" xr:uid="{00000000-0005-0000-0000-0000A91D0000}"/>
    <cellStyle name="20% - Énfasis4 21 8 6" xfId="10373" xr:uid="{00000000-0005-0000-0000-0000AA1D0000}"/>
    <cellStyle name="20% - Énfasis4 21 9" xfId="10374" xr:uid="{00000000-0005-0000-0000-0000AB1D0000}"/>
    <cellStyle name="20% - Énfasis4 21 9 2" xfId="10375" xr:uid="{00000000-0005-0000-0000-0000AC1D0000}"/>
    <cellStyle name="20% - Énfasis4 21 9 3" xfId="10376" xr:uid="{00000000-0005-0000-0000-0000AD1D0000}"/>
    <cellStyle name="20% - Énfasis4 21 9 4" xfId="10377" xr:uid="{00000000-0005-0000-0000-0000AE1D0000}"/>
    <cellStyle name="20% - Énfasis4 21 9 5" xfId="10378" xr:uid="{00000000-0005-0000-0000-0000AF1D0000}"/>
    <cellStyle name="20% - Énfasis4 21 9 6" xfId="10379" xr:uid="{00000000-0005-0000-0000-0000B01D0000}"/>
    <cellStyle name="20% - Énfasis4 22" xfId="409" xr:uid="{00000000-0005-0000-0000-0000B11D0000}"/>
    <cellStyle name="20% - Énfasis4 22 10" xfId="10380" xr:uid="{00000000-0005-0000-0000-0000B21D0000}"/>
    <cellStyle name="20% - Énfasis4 22 11" xfId="10381" xr:uid="{00000000-0005-0000-0000-0000B31D0000}"/>
    <cellStyle name="20% - Énfasis4 22 12" xfId="10382" xr:uid="{00000000-0005-0000-0000-0000B41D0000}"/>
    <cellStyle name="20% - Énfasis4 22 13" xfId="10383" xr:uid="{00000000-0005-0000-0000-0000B51D0000}"/>
    <cellStyle name="20% - Énfasis4 22 14" xfId="10384" xr:uid="{00000000-0005-0000-0000-0000B61D0000}"/>
    <cellStyle name="20% - Énfasis4 22 2" xfId="10385" xr:uid="{00000000-0005-0000-0000-0000B71D0000}"/>
    <cellStyle name="20% - Énfasis4 22 2 2" xfId="10386" xr:uid="{00000000-0005-0000-0000-0000B81D0000}"/>
    <cellStyle name="20% - Énfasis4 22 2 3" xfId="10387" xr:uid="{00000000-0005-0000-0000-0000B91D0000}"/>
    <cellStyle name="20% - Énfasis4 22 2 4" xfId="10388" xr:uid="{00000000-0005-0000-0000-0000BA1D0000}"/>
    <cellStyle name="20% - Énfasis4 22 2 5" xfId="10389" xr:uid="{00000000-0005-0000-0000-0000BB1D0000}"/>
    <cellStyle name="20% - Énfasis4 22 2 6" xfId="10390" xr:uid="{00000000-0005-0000-0000-0000BC1D0000}"/>
    <cellStyle name="20% - Énfasis4 22 3" xfId="10391" xr:uid="{00000000-0005-0000-0000-0000BD1D0000}"/>
    <cellStyle name="20% - Énfasis4 22 3 2" xfId="10392" xr:uid="{00000000-0005-0000-0000-0000BE1D0000}"/>
    <cellStyle name="20% - Énfasis4 22 3 3" xfId="10393" xr:uid="{00000000-0005-0000-0000-0000BF1D0000}"/>
    <cellStyle name="20% - Énfasis4 22 3 4" xfId="10394" xr:uid="{00000000-0005-0000-0000-0000C01D0000}"/>
    <cellStyle name="20% - Énfasis4 22 3 5" xfId="10395" xr:uid="{00000000-0005-0000-0000-0000C11D0000}"/>
    <cellStyle name="20% - Énfasis4 22 3 6" xfId="10396" xr:uid="{00000000-0005-0000-0000-0000C21D0000}"/>
    <cellStyle name="20% - Énfasis4 22 4" xfId="10397" xr:uid="{00000000-0005-0000-0000-0000C31D0000}"/>
    <cellStyle name="20% - Énfasis4 22 4 2" xfId="10398" xr:uid="{00000000-0005-0000-0000-0000C41D0000}"/>
    <cellStyle name="20% - Énfasis4 22 4 3" xfId="10399" xr:uid="{00000000-0005-0000-0000-0000C51D0000}"/>
    <cellStyle name="20% - Énfasis4 22 4 4" xfId="10400" xr:uid="{00000000-0005-0000-0000-0000C61D0000}"/>
    <cellStyle name="20% - Énfasis4 22 4 5" xfId="10401" xr:uid="{00000000-0005-0000-0000-0000C71D0000}"/>
    <cellStyle name="20% - Énfasis4 22 4 6" xfId="10402" xr:uid="{00000000-0005-0000-0000-0000C81D0000}"/>
    <cellStyle name="20% - Énfasis4 22 5" xfId="10403" xr:uid="{00000000-0005-0000-0000-0000C91D0000}"/>
    <cellStyle name="20% - Énfasis4 22 5 2" xfId="10404" xr:uid="{00000000-0005-0000-0000-0000CA1D0000}"/>
    <cellStyle name="20% - Énfasis4 22 5 3" xfId="10405" xr:uid="{00000000-0005-0000-0000-0000CB1D0000}"/>
    <cellStyle name="20% - Énfasis4 22 5 4" xfId="10406" xr:uid="{00000000-0005-0000-0000-0000CC1D0000}"/>
    <cellStyle name="20% - Énfasis4 22 5 5" xfId="10407" xr:uid="{00000000-0005-0000-0000-0000CD1D0000}"/>
    <cellStyle name="20% - Énfasis4 22 5 6" xfId="10408" xr:uid="{00000000-0005-0000-0000-0000CE1D0000}"/>
    <cellStyle name="20% - Énfasis4 22 6" xfId="10409" xr:uid="{00000000-0005-0000-0000-0000CF1D0000}"/>
    <cellStyle name="20% - Énfasis4 22 6 2" xfId="10410" xr:uid="{00000000-0005-0000-0000-0000D01D0000}"/>
    <cellStyle name="20% - Énfasis4 22 6 3" xfId="10411" xr:uid="{00000000-0005-0000-0000-0000D11D0000}"/>
    <cellStyle name="20% - Énfasis4 22 6 4" xfId="10412" xr:uid="{00000000-0005-0000-0000-0000D21D0000}"/>
    <cellStyle name="20% - Énfasis4 22 6 5" xfId="10413" xr:uid="{00000000-0005-0000-0000-0000D31D0000}"/>
    <cellStyle name="20% - Énfasis4 22 6 6" xfId="10414" xr:uid="{00000000-0005-0000-0000-0000D41D0000}"/>
    <cellStyle name="20% - Énfasis4 22 7" xfId="10415" xr:uid="{00000000-0005-0000-0000-0000D51D0000}"/>
    <cellStyle name="20% - Énfasis4 22 7 2" xfId="10416" xr:uid="{00000000-0005-0000-0000-0000D61D0000}"/>
    <cellStyle name="20% - Énfasis4 22 7 3" xfId="10417" xr:uid="{00000000-0005-0000-0000-0000D71D0000}"/>
    <cellStyle name="20% - Énfasis4 22 7 4" xfId="10418" xr:uid="{00000000-0005-0000-0000-0000D81D0000}"/>
    <cellStyle name="20% - Énfasis4 22 7 5" xfId="10419" xr:uid="{00000000-0005-0000-0000-0000D91D0000}"/>
    <cellStyle name="20% - Énfasis4 22 7 6" xfId="10420" xr:uid="{00000000-0005-0000-0000-0000DA1D0000}"/>
    <cellStyle name="20% - Énfasis4 22 8" xfId="10421" xr:uid="{00000000-0005-0000-0000-0000DB1D0000}"/>
    <cellStyle name="20% - Énfasis4 22 8 2" xfId="10422" xr:uid="{00000000-0005-0000-0000-0000DC1D0000}"/>
    <cellStyle name="20% - Énfasis4 22 8 3" xfId="10423" xr:uid="{00000000-0005-0000-0000-0000DD1D0000}"/>
    <cellStyle name="20% - Énfasis4 22 8 4" xfId="10424" xr:uid="{00000000-0005-0000-0000-0000DE1D0000}"/>
    <cellStyle name="20% - Énfasis4 22 8 5" xfId="10425" xr:uid="{00000000-0005-0000-0000-0000DF1D0000}"/>
    <cellStyle name="20% - Énfasis4 22 8 6" xfId="10426" xr:uid="{00000000-0005-0000-0000-0000E01D0000}"/>
    <cellStyle name="20% - Énfasis4 22 9" xfId="10427" xr:uid="{00000000-0005-0000-0000-0000E11D0000}"/>
    <cellStyle name="20% - Énfasis4 22 9 2" xfId="10428" xr:uid="{00000000-0005-0000-0000-0000E21D0000}"/>
    <cellStyle name="20% - Énfasis4 22 9 3" xfId="10429" xr:uid="{00000000-0005-0000-0000-0000E31D0000}"/>
    <cellStyle name="20% - Énfasis4 22 9 4" xfId="10430" xr:uid="{00000000-0005-0000-0000-0000E41D0000}"/>
    <cellStyle name="20% - Énfasis4 22 9 5" xfId="10431" xr:uid="{00000000-0005-0000-0000-0000E51D0000}"/>
    <cellStyle name="20% - Énfasis4 22 9 6" xfId="10432" xr:uid="{00000000-0005-0000-0000-0000E61D0000}"/>
    <cellStyle name="20% - Énfasis4 23" xfId="410" xr:uid="{00000000-0005-0000-0000-0000E71D0000}"/>
    <cellStyle name="20% - Énfasis4 23 10" xfId="10433" xr:uid="{00000000-0005-0000-0000-0000E81D0000}"/>
    <cellStyle name="20% - Énfasis4 23 11" xfId="10434" xr:uid="{00000000-0005-0000-0000-0000E91D0000}"/>
    <cellStyle name="20% - Énfasis4 23 12" xfId="10435" xr:uid="{00000000-0005-0000-0000-0000EA1D0000}"/>
    <cellStyle name="20% - Énfasis4 23 13" xfId="10436" xr:uid="{00000000-0005-0000-0000-0000EB1D0000}"/>
    <cellStyle name="20% - Énfasis4 23 14" xfId="10437" xr:uid="{00000000-0005-0000-0000-0000EC1D0000}"/>
    <cellStyle name="20% - Énfasis4 23 2" xfId="10438" xr:uid="{00000000-0005-0000-0000-0000ED1D0000}"/>
    <cellStyle name="20% - Énfasis4 23 2 2" xfId="10439" xr:uid="{00000000-0005-0000-0000-0000EE1D0000}"/>
    <cellStyle name="20% - Énfasis4 23 2 3" xfId="10440" xr:uid="{00000000-0005-0000-0000-0000EF1D0000}"/>
    <cellStyle name="20% - Énfasis4 23 2 4" xfId="10441" xr:uid="{00000000-0005-0000-0000-0000F01D0000}"/>
    <cellStyle name="20% - Énfasis4 23 2 5" xfId="10442" xr:uid="{00000000-0005-0000-0000-0000F11D0000}"/>
    <cellStyle name="20% - Énfasis4 23 2 6" xfId="10443" xr:uid="{00000000-0005-0000-0000-0000F21D0000}"/>
    <cellStyle name="20% - Énfasis4 23 3" xfId="10444" xr:uid="{00000000-0005-0000-0000-0000F31D0000}"/>
    <cellStyle name="20% - Énfasis4 23 3 2" xfId="10445" xr:uid="{00000000-0005-0000-0000-0000F41D0000}"/>
    <cellStyle name="20% - Énfasis4 23 3 3" xfId="10446" xr:uid="{00000000-0005-0000-0000-0000F51D0000}"/>
    <cellStyle name="20% - Énfasis4 23 3 4" xfId="10447" xr:uid="{00000000-0005-0000-0000-0000F61D0000}"/>
    <cellStyle name="20% - Énfasis4 23 3 5" xfId="10448" xr:uid="{00000000-0005-0000-0000-0000F71D0000}"/>
    <cellStyle name="20% - Énfasis4 23 3 6" xfId="10449" xr:uid="{00000000-0005-0000-0000-0000F81D0000}"/>
    <cellStyle name="20% - Énfasis4 23 4" xfId="10450" xr:uid="{00000000-0005-0000-0000-0000F91D0000}"/>
    <cellStyle name="20% - Énfasis4 23 4 2" xfId="10451" xr:uid="{00000000-0005-0000-0000-0000FA1D0000}"/>
    <cellStyle name="20% - Énfasis4 23 4 3" xfId="10452" xr:uid="{00000000-0005-0000-0000-0000FB1D0000}"/>
    <cellStyle name="20% - Énfasis4 23 4 4" xfId="10453" xr:uid="{00000000-0005-0000-0000-0000FC1D0000}"/>
    <cellStyle name="20% - Énfasis4 23 4 5" xfId="10454" xr:uid="{00000000-0005-0000-0000-0000FD1D0000}"/>
    <cellStyle name="20% - Énfasis4 23 4 6" xfId="10455" xr:uid="{00000000-0005-0000-0000-0000FE1D0000}"/>
    <cellStyle name="20% - Énfasis4 23 5" xfId="10456" xr:uid="{00000000-0005-0000-0000-0000FF1D0000}"/>
    <cellStyle name="20% - Énfasis4 23 5 2" xfId="10457" xr:uid="{00000000-0005-0000-0000-0000001E0000}"/>
    <cellStyle name="20% - Énfasis4 23 5 3" xfId="10458" xr:uid="{00000000-0005-0000-0000-0000011E0000}"/>
    <cellStyle name="20% - Énfasis4 23 5 4" xfId="10459" xr:uid="{00000000-0005-0000-0000-0000021E0000}"/>
    <cellStyle name="20% - Énfasis4 23 5 5" xfId="10460" xr:uid="{00000000-0005-0000-0000-0000031E0000}"/>
    <cellStyle name="20% - Énfasis4 23 5 6" xfId="10461" xr:uid="{00000000-0005-0000-0000-0000041E0000}"/>
    <cellStyle name="20% - Énfasis4 23 6" xfId="10462" xr:uid="{00000000-0005-0000-0000-0000051E0000}"/>
    <cellStyle name="20% - Énfasis4 23 6 2" xfId="10463" xr:uid="{00000000-0005-0000-0000-0000061E0000}"/>
    <cellStyle name="20% - Énfasis4 23 6 3" xfId="10464" xr:uid="{00000000-0005-0000-0000-0000071E0000}"/>
    <cellStyle name="20% - Énfasis4 23 6 4" xfId="10465" xr:uid="{00000000-0005-0000-0000-0000081E0000}"/>
    <cellStyle name="20% - Énfasis4 23 6 5" xfId="10466" xr:uid="{00000000-0005-0000-0000-0000091E0000}"/>
    <cellStyle name="20% - Énfasis4 23 6 6" xfId="10467" xr:uid="{00000000-0005-0000-0000-00000A1E0000}"/>
    <cellStyle name="20% - Énfasis4 23 7" xfId="10468" xr:uid="{00000000-0005-0000-0000-00000B1E0000}"/>
    <cellStyle name="20% - Énfasis4 23 7 2" xfId="10469" xr:uid="{00000000-0005-0000-0000-00000C1E0000}"/>
    <cellStyle name="20% - Énfasis4 23 7 3" xfId="10470" xr:uid="{00000000-0005-0000-0000-00000D1E0000}"/>
    <cellStyle name="20% - Énfasis4 23 7 4" xfId="10471" xr:uid="{00000000-0005-0000-0000-00000E1E0000}"/>
    <cellStyle name="20% - Énfasis4 23 7 5" xfId="10472" xr:uid="{00000000-0005-0000-0000-00000F1E0000}"/>
    <cellStyle name="20% - Énfasis4 23 7 6" xfId="10473" xr:uid="{00000000-0005-0000-0000-0000101E0000}"/>
    <cellStyle name="20% - Énfasis4 23 8" xfId="10474" xr:uid="{00000000-0005-0000-0000-0000111E0000}"/>
    <cellStyle name="20% - Énfasis4 23 8 2" xfId="10475" xr:uid="{00000000-0005-0000-0000-0000121E0000}"/>
    <cellStyle name="20% - Énfasis4 23 8 3" xfId="10476" xr:uid="{00000000-0005-0000-0000-0000131E0000}"/>
    <cellStyle name="20% - Énfasis4 23 8 4" xfId="10477" xr:uid="{00000000-0005-0000-0000-0000141E0000}"/>
    <cellStyle name="20% - Énfasis4 23 8 5" xfId="10478" xr:uid="{00000000-0005-0000-0000-0000151E0000}"/>
    <cellStyle name="20% - Énfasis4 23 8 6" xfId="10479" xr:uid="{00000000-0005-0000-0000-0000161E0000}"/>
    <cellStyle name="20% - Énfasis4 23 9" xfId="10480" xr:uid="{00000000-0005-0000-0000-0000171E0000}"/>
    <cellStyle name="20% - Énfasis4 23 9 2" xfId="10481" xr:uid="{00000000-0005-0000-0000-0000181E0000}"/>
    <cellStyle name="20% - Énfasis4 23 9 3" xfId="10482" xr:uid="{00000000-0005-0000-0000-0000191E0000}"/>
    <cellStyle name="20% - Énfasis4 23 9 4" xfId="10483" xr:uid="{00000000-0005-0000-0000-00001A1E0000}"/>
    <cellStyle name="20% - Énfasis4 23 9 5" xfId="10484" xr:uid="{00000000-0005-0000-0000-00001B1E0000}"/>
    <cellStyle name="20% - Énfasis4 23 9 6" xfId="10485" xr:uid="{00000000-0005-0000-0000-00001C1E0000}"/>
    <cellStyle name="20% - Énfasis4 24" xfId="411" xr:uid="{00000000-0005-0000-0000-00001D1E0000}"/>
    <cellStyle name="20% - Énfasis4 24 10" xfId="10486" xr:uid="{00000000-0005-0000-0000-00001E1E0000}"/>
    <cellStyle name="20% - Énfasis4 24 11" xfId="10487" xr:uid="{00000000-0005-0000-0000-00001F1E0000}"/>
    <cellStyle name="20% - Énfasis4 24 12" xfId="10488" xr:uid="{00000000-0005-0000-0000-0000201E0000}"/>
    <cellStyle name="20% - Énfasis4 24 13" xfId="10489" xr:uid="{00000000-0005-0000-0000-0000211E0000}"/>
    <cellStyle name="20% - Énfasis4 24 14" xfId="10490" xr:uid="{00000000-0005-0000-0000-0000221E0000}"/>
    <cellStyle name="20% - Énfasis4 24 2" xfId="10491" xr:uid="{00000000-0005-0000-0000-0000231E0000}"/>
    <cellStyle name="20% - Énfasis4 24 2 2" xfId="10492" xr:uid="{00000000-0005-0000-0000-0000241E0000}"/>
    <cellStyle name="20% - Énfasis4 24 2 3" xfId="10493" xr:uid="{00000000-0005-0000-0000-0000251E0000}"/>
    <cellStyle name="20% - Énfasis4 24 2 4" xfId="10494" xr:uid="{00000000-0005-0000-0000-0000261E0000}"/>
    <cellStyle name="20% - Énfasis4 24 2 5" xfId="10495" xr:uid="{00000000-0005-0000-0000-0000271E0000}"/>
    <cellStyle name="20% - Énfasis4 24 2 6" xfId="10496" xr:uid="{00000000-0005-0000-0000-0000281E0000}"/>
    <cellStyle name="20% - Énfasis4 24 3" xfId="10497" xr:uid="{00000000-0005-0000-0000-0000291E0000}"/>
    <cellStyle name="20% - Énfasis4 24 3 2" xfId="10498" xr:uid="{00000000-0005-0000-0000-00002A1E0000}"/>
    <cellStyle name="20% - Énfasis4 24 3 3" xfId="10499" xr:uid="{00000000-0005-0000-0000-00002B1E0000}"/>
    <cellStyle name="20% - Énfasis4 24 3 4" xfId="10500" xr:uid="{00000000-0005-0000-0000-00002C1E0000}"/>
    <cellStyle name="20% - Énfasis4 24 3 5" xfId="10501" xr:uid="{00000000-0005-0000-0000-00002D1E0000}"/>
    <cellStyle name="20% - Énfasis4 24 3 6" xfId="10502" xr:uid="{00000000-0005-0000-0000-00002E1E0000}"/>
    <cellStyle name="20% - Énfasis4 24 4" xfId="10503" xr:uid="{00000000-0005-0000-0000-00002F1E0000}"/>
    <cellStyle name="20% - Énfasis4 24 4 2" xfId="10504" xr:uid="{00000000-0005-0000-0000-0000301E0000}"/>
    <cellStyle name="20% - Énfasis4 24 4 3" xfId="10505" xr:uid="{00000000-0005-0000-0000-0000311E0000}"/>
    <cellStyle name="20% - Énfasis4 24 4 4" xfId="10506" xr:uid="{00000000-0005-0000-0000-0000321E0000}"/>
    <cellStyle name="20% - Énfasis4 24 4 5" xfId="10507" xr:uid="{00000000-0005-0000-0000-0000331E0000}"/>
    <cellStyle name="20% - Énfasis4 24 4 6" xfId="10508" xr:uid="{00000000-0005-0000-0000-0000341E0000}"/>
    <cellStyle name="20% - Énfasis4 24 5" xfId="10509" xr:uid="{00000000-0005-0000-0000-0000351E0000}"/>
    <cellStyle name="20% - Énfasis4 24 5 2" xfId="10510" xr:uid="{00000000-0005-0000-0000-0000361E0000}"/>
    <cellStyle name="20% - Énfasis4 24 5 3" xfId="10511" xr:uid="{00000000-0005-0000-0000-0000371E0000}"/>
    <cellStyle name="20% - Énfasis4 24 5 4" xfId="10512" xr:uid="{00000000-0005-0000-0000-0000381E0000}"/>
    <cellStyle name="20% - Énfasis4 24 5 5" xfId="10513" xr:uid="{00000000-0005-0000-0000-0000391E0000}"/>
    <cellStyle name="20% - Énfasis4 24 5 6" xfId="10514" xr:uid="{00000000-0005-0000-0000-00003A1E0000}"/>
    <cellStyle name="20% - Énfasis4 24 6" xfId="10515" xr:uid="{00000000-0005-0000-0000-00003B1E0000}"/>
    <cellStyle name="20% - Énfasis4 24 6 2" xfId="10516" xr:uid="{00000000-0005-0000-0000-00003C1E0000}"/>
    <cellStyle name="20% - Énfasis4 24 6 3" xfId="10517" xr:uid="{00000000-0005-0000-0000-00003D1E0000}"/>
    <cellStyle name="20% - Énfasis4 24 6 4" xfId="10518" xr:uid="{00000000-0005-0000-0000-00003E1E0000}"/>
    <cellStyle name="20% - Énfasis4 24 6 5" xfId="10519" xr:uid="{00000000-0005-0000-0000-00003F1E0000}"/>
    <cellStyle name="20% - Énfasis4 24 6 6" xfId="10520" xr:uid="{00000000-0005-0000-0000-0000401E0000}"/>
    <cellStyle name="20% - Énfasis4 24 7" xfId="10521" xr:uid="{00000000-0005-0000-0000-0000411E0000}"/>
    <cellStyle name="20% - Énfasis4 24 7 2" xfId="10522" xr:uid="{00000000-0005-0000-0000-0000421E0000}"/>
    <cellStyle name="20% - Énfasis4 24 7 3" xfId="10523" xr:uid="{00000000-0005-0000-0000-0000431E0000}"/>
    <cellStyle name="20% - Énfasis4 24 7 4" xfId="10524" xr:uid="{00000000-0005-0000-0000-0000441E0000}"/>
    <cellStyle name="20% - Énfasis4 24 7 5" xfId="10525" xr:uid="{00000000-0005-0000-0000-0000451E0000}"/>
    <cellStyle name="20% - Énfasis4 24 7 6" xfId="10526" xr:uid="{00000000-0005-0000-0000-0000461E0000}"/>
    <cellStyle name="20% - Énfasis4 24 8" xfId="10527" xr:uid="{00000000-0005-0000-0000-0000471E0000}"/>
    <cellStyle name="20% - Énfasis4 24 8 2" xfId="10528" xr:uid="{00000000-0005-0000-0000-0000481E0000}"/>
    <cellStyle name="20% - Énfasis4 24 8 3" xfId="10529" xr:uid="{00000000-0005-0000-0000-0000491E0000}"/>
    <cellStyle name="20% - Énfasis4 24 8 4" xfId="10530" xr:uid="{00000000-0005-0000-0000-00004A1E0000}"/>
    <cellStyle name="20% - Énfasis4 24 8 5" xfId="10531" xr:uid="{00000000-0005-0000-0000-00004B1E0000}"/>
    <cellStyle name="20% - Énfasis4 24 8 6" xfId="10532" xr:uid="{00000000-0005-0000-0000-00004C1E0000}"/>
    <cellStyle name="20% - Énfasis4 24 9" xfId="10533" xr:uid="{00000000-0005-0000-0000-00004D1E0000}"/>
    <cellStyle name="20% - Énfasis4 24 9 2" xfId="10534" xr:uid="{00000000-0005-0000-0000-00004E1E0000}"/>
    <cellStyle name="20% - Énfasis4 24 9 3" xfId="10535" xr:uid="{00000000-0005-0000-0000-00004F1E0000}"/>
    <cellStyle name="20% - Énfasis4 24 9 4" xfId="10536" xr:uid="{00000000-0005-0000-0000-0000501E0000}"/>
    <cellStyle name="20% - Énfasis4 24 9 5" xfId="10537" xr:uid="{00000000-0005-0000-0000-0000511E0000}"/>
    <cellStyle name="20% - Énfasis4 24 9 6" xfId="10538" xr:uid="{00000000-0005-0000-0000-0000521E0000}"/>
    <cellStyle name="20% - Énfasis4 25" xfId="412" xr:uid="{00000000-0005-0000-0000-0000531E0000}"/>
    <cellStyle name="20% - Énfasis4 25 10" xfId="10539" xr:uid="{00000000-0005-0000-0000-0000541E0000}"/>
    <cellStyle name="20% - Énfasis4 25 11" xfId="10540" xr:uid="{00000000-0005-0000-0000-0000551E0000}"/>
    <cellStyle name="20% - Énfasis4 25 12" xfId="10541" xr:uid="{00000000-0005-0000-0000-0000561E0000}"/>
    <cellStyle name="20% - Énfasis4 25 13" xfId="10542" xr:uid="{00000000-0005-0000-0000-0000571E0000}"/>
    <cellStyle name="20% - Énfasis4 25 14" xfId="10543" xr:uid="{00000000-0005-0000-0000-0000581E0000}"/>
    <cellStyle name="20% - Énfasis4 25 2" xfId="10544" xr:uid="{00000000-0005-0000-0000-0000591E0000}"/>
    <cellStyle name="20% - Énfasis4 25 2 2" xfId="10545" xr:uid="{00000000-0005-0000-0000-00005A1E0000}"/>
    <cellStyle name="20% - Énfasis4 25 2 3" xfId="10546" xr:uid="{00000000-0005-0000-0000-00005B1E0000}"/>
    <cellStyle name="20% - Énfasis4 25 2 4" xfId="10547" xr:uid="{00000000-0005-0000-0000-00005C1E0000}"/>
    <cellStyle name="20% - Énfasis4 25 2 5" xfId="10548" xr:uid="{00000000-0005-0000-0000-00005D1E0000}"/>
    <cellStyle name="20% - Énfasis4 25 2 6" xfId="10549" xr:uid="{00000000-0005-0000-0000-00005E1E0000}"/>
    <cellStyle name="20% - Énfasis4 25 3" xfId="10550" xr:uid="{00000000-0005-0000-0000-00005F1E0000}"/>
    <cellStyle name="20% - Énfasis4 25 3 2" xfId="10551" xr:uid="{00000000-0005-0000-0000-0000601E0000}"/>
    <cellStyle name="20% - Énfasis4 25 3 3" xfId="10552" xr:uid="{00000000-0005-0000-0000-0000611E0000}"/>
    <cellStyle name="20% - Énfasis4 25 3 4" xfId="10553" xr:uid="{00000000-0005-0000-0000-0000621E0000}"/>
    <cellStyle name="20% - Énfasis4 25 3 5" xfId="10554" xr:uid="{00000000-0005-0000-0000-0000631E0000}"/>
    <cellStyle name="20% - Énfasis4 25 3 6" xfId="10555" xr:uid="{00000000-0005-0000-0000-0000641E0000}"/>
    <cellStyle name="20% - Énfasis4 25 4" xfId="10556" xr:uid="{00000000-0005-0000-0000-0000651E0000}"/>
    <cellStyle name="20% - Énfasis4 25 4 2" xfId="10557" xr:uid="{00000000-0005-0000-0000-0000661E0000}"/>
    <cellStyle name="20% - Énfasis4 25 4 3" xfId="10558" xr:uid="{00000000-0005-0000-0000-0000671E0000}"/>
    <cellStyle name="20% - Énfasis4 25 4 4" xfId="10559" xr:uid="{00000000-0005-0000-0000-0000681E0000}"/>
    <cellStyle name="20% - Énfasis4 25 4 5" xfId="10560" xr:uid="{00000000-0005-0000-0000-0000691E0000}"/>
    <cellStyle name="20% - Énfasis4 25 4 6" xfId="10561" xr:uid="{00000000-0005-0000-0000-00006A1E0000}"/>
    <cellStyle name="20% - Énfasis4 25 5" xfId="10562" xr:uid="{00000000-0005-0000-0000-00006B1E0000}"/>
    <cellStyle name="20% - Énfasis4 25 5 2" xfId="10563" xr:uid="{00000000-0005-0000-0000-00006C1E0000}"/>
    <cellStyle name="20% - Énfasis4 25 5 3" xfId="10564" xr:uid="{00000000-0005-0000-0000-00006D1E0000}"/>
    <cellStyle name="20% - Énfasis4 25 5 4" xfId="10565" xr:uid="{00000000-0005-0000-0000-00006E1E0000}"/>
    <cellStyle name="20% - Énfasis4 25 5 5" xfId="10566" xr:uid="{00000000-0005-0000-0000-00006F1E0000}"/>
    <cellStyle name="20% - Énfasis4 25 5 6" xfId="10567" xr:uid="{00000000-0005-0000-0000-0000701E0000}"/>
    <cellStyle name="20% - Énfasis4 25 6" xfId="10568" xr:uid="{00000000-0005-0000-0000-0000711E0000}"/>
    <cellStyle name="20% - Énfasis4 25 6 2" xfId="10569" xr:uid="{00000000-0005-0000-0000-0000721E0000}"/>
    <cellStyle name="20% - Énfasis4 25 6 3" xfId="10570" xr:uid="{00000000-0005-0000-0000-0000731E0000}"/>
    <cellStyle name="20% - Énfasis4 25 6 4" xfId="10571" xr:uid="{00000000-0005-0000-0000-0000741E0000}"/>
    <cellStyle name="20% - Énfasis4 25 6 5" xfId="10572" xr:uid="{00000000-0005-0000-0000-0000751E0000}"/>
    <cellStyle name="20% - Énfasis4 25 6 6" xfId="10573" xr:uid="{00000000-0005-0000-0000-0000761E0000}"/>
    <cellStyle name="20% - Énfasis4 25 7" xfId="10574" xr:uid="{00000000-0005-0000-0000-0000771E0000}"/>
    <cellStyle name="20% - Énfasis4 25 7 2" xfId="10575" xr:uid="{00000000-0005-0000-0000-0000781E0000}"/>
    <cellStyle name="20% - Énfasis4 25 7 3" xfId="10576" xr:uid="{00000000-0005-0000-0000-0000791E0000}"/>
    <cellStyle name="20% - Énfasis4 25 7 4" xfId="10577" xr:uid="{00000000-0005-0000-0000-00007A1E0000}"/>
    <cellStyle name="20% - Énfasis4 25 7 5" xfId="10578" xr:uid="{00000000-0005-0000-0000-00007B1E0000}"/>
    <cellStyle name="20% - Énfasis4 25 7 6" xfId="10579" xr:uid="{00000000-0005-0000-0000-00007C1E0000}"/>
    <cellStyle name="20% - Énfasis4 25 8" xfId="10580" xr:uid="{00000000-0005-0000-0000-00007D1E0000}"/>
    <cellStyle name="20% - Énfasis4 25 8 2" xfId="10581" xr:uid="{00000000-0005-0000-0000-00007E1E0000}"/>
    <cellStyle name="20% - Énfasis4 25 8 3" xfId="10582" xr:uid="{00000000-0005-0000-0000-00007F1E0000}"/>
    <cellStyle name="20% - Énfasis4 25 8 4" xfId="10583" xr:uid="{00000000-0005-0000-0000-0000801E0000}"/>
    <cellStyle name="20% - Énfasis4 25 8 5" xfId="10584" xr:uid="{00000000-0005-0000-0000-0000811E0000}"/>
    <cellStyle name="20% - Énfasis4 25 8 6" xfId="10585" xr:uid="{00000000-0005-0000-0000-0000821E0000}"/>
    <cellStyle name="20% - Énfasis4 25 9" xfId="10586" xr:uid="{00000000-0005-0000-0000-0000831E0000}"/>
    <cellStyle name="20% - Énfasis4 25 9 2" xfId="10587" xr:uid="{00000000-0005-0000-0000-0000841E0000}"/>
    <cellStyle name="20% - Énfasis4 25 9 3" xfId="10588" xr:uid="{00000000-0005-0000-0000-0000851E0000}"/>
    <cellStyle name="20% - Énfasis4 25 9 4" xfId="10589" xr:uid="{00000000-0005-0000-0000-0000861E0000}"/>
    <cellStyle name="20% - Énfasis4 25 9 5" xfId="10590" xr:uid="{00000000-0005-0000-0000-0000871E0000}"/>
    <cellStyle name="20% - Énfasis4 25 9 6" xfId="10591" xr:uid="{00000000-0005-0000-0000-0000881E0000}"/>
    <cellStyle name="20% - Énfasis4 26" xfId="413" xr:uid="{00000000-0005-0000-0000-0000891E0000}"/>
    <cellStyle name="20% - Énfasis4 26 10" xfId="10592" xr:uid="{00000000-0005-0000-0000-00008A1E0000}"/>
    <cellStyle name="20% - Énfasis4 26 11" xfId="10593" xr:uid="{00000000-0005-0000-0000-00008B1E0000}"/>
    <cellStyle name="20% - Énfasis4 26 12" xfId="10594" xr:uid="{00000000-0005-0000-0000-00008C1E0000}"/>
    <cellStyle name="20% - Énfasis4 26 13" xfId="10595" xr:uid="{00000000-0005-0000-0000-00008D1E0000}"/>
    <cellStyle name="20% - Énfasis4 26 14" xfId="10596" xr:uid="{00000000-0005-0000-0000-00008E1E0000}"/>
    <cellStyle name="20% - Énfasis4 26 2" xfId="10597" xr:uid="{00000000-0005-0000-0000-00008F1E0000}"/>
    <cellStyle name="20% - Énfasis4 26 2 2" xfId="10598" xr:uid="{00000000-0005-0000-0000-0000901E0000}"/>
    <cellStyle name="20% - Énfasis4 26 2 3" xfId="10599" xr:uid="{00000000-0005-0000-0000-0000911E0000}"/>
    <cellStyle name="20% - Énfasis4 26 2 4" xfId="10600" xr:uid="{00000000-0005-0000-0000-0000921E0000}"/>
    <cellStyle name="20% - Énfasis4 26 2 5" xfId="10601" xr:uid="{00000000-0005-0000-0000-0000931E0000}"/>
    <cellStyle name="20% - Énfasis4 26 2 6" xfId="10602" xr:uid="{00000000-0005-0000-0000-0000941E0000}"/>
    <cellStyle name="20% - Énfasis4 26 3" xfId="10603" xr:uid="{00000000-0005-0000-0000-0000951E0000}"/>
    <cellStyle name="20% - Énfasis4 26 3 2" xfId="10604" xr:uid="{00000000-0005-0000-0000-0000961E0000}"/>
    <cellStyle name="20% - Énfasis4 26 3 3" xfId="10605" xr:uid="{00000000-0005-0000-0000-0000971E0000}"/>
    <cellStyle name="20% - Énfasis4 26 3 4" xfId="10606" xr:uid="{00000000-0005-0000-0000-0000981E0000}"/>
    <cellStyle name="20% - Énfasis4 26 3 5" xfId="10607" xr:uid="{00000000-0005-0000-0000-0000991E0000}"/>
    <cellStyle name="20% - Énfasis4 26 3 6" xfId="10608" xr:uid="{00000000-0005-0000-0000-00009A1E0000}"/>
    <cellStyle name="20% - Énfasis4 26 4" xfId="10609" xr:uid="{00000000-0005-0000-0000-00009B1E0000}"/>
    <cellStyle name="20% - Énfasis4 26 4 2" xfId="10610" xr:uid="{00000000-0005-0000-0000-00009C1E0000}"/>
    <cellStyle name="20% - Énfasis4 26 4 3" xfId="10611" xr:uid="{00000000-0005-0000-0000-00009D1E0000}"/>
    <cellStyle name="20% - Énfasis4 26 4 4" xfId="10612" xr:uid="{00000000-0005-0000-0000-00009E1E0000}"/>
    <cellStyle name="20% - Énfasis4 26 4 5" xfId="10613" xr:uid="{00000000-0005-0000-0000-00009F1E0000}"/>
    <cellStyle name="20% - Énfasis4 26 4 6" xfId="10614" xr:uid="{00000000-0005-0000-0000-0000A01E0000}"/>
    <cellStyle name="20% - Énfasis4 26 5" xfId="10615" xr:uid="{00000000-0005-0000-0000-0000A11E0000}"/>
    <cellStyle name="20% - Énfasis4 26 5 2" xfId="10616" xr:uid="{00000000-0005-0000-0000-0000A21E0000}"/>
    <cellStyle name="20% - Énfasis4 26 5 3" xfId="10617" xr:uid="{00000000-0005-0000-0000-0000A31E0000}"/>
    <cellStyle name="20% - Énfasis4 26 5 4" xfId="10618" xr:uid="{00000000-0005-0000-0000-0000A41E0000}"/>
    <cellStyle name="20% - Énfasis4 26 5 5" xfId="10619" xr:uid="{00000000-0005-0000-0000-0000A51E0000}"/>
    <cellStyle name="20% - Énfasis4 26 5 6" xfId="10620" xr:uid="{00000000-0005-0000-0000-0000A61E0000}"/>
    <cellStyle name="20% - Énfasis4 26 6" xfId="10621" xr:uid="{00000000-0005-0000-0000-0000A71E0000}"/>
    <cellStyle name="20% - Énfasis4 26 6 2" xfId="10622" xr:uid="{00000000-0005-0000-0000-0000A81E0000}"/>
    <cellStyle name="20% - Énfasis4 26 6 3" xfId="10623" xr:uid="{00000000-0005-0000-0000-0000A91E0000}"/>
    <cellStyle name="20% - Énfasis4 26 6 4" xfId="10624" xr:uid="{00000000-0005-0000-0000-0000AA1E0000}"/>
    <cellStyle name="20% - Énfasis4 26 6 5" xfId="10625" xr:uid="{00000000-0005-0000-0000-0000AB1E0000}"/>
    <cellStyle name="20% - Énfasis4 26 6 6" xfId="10626" xr:uid="{00000000-0005-0000-0000-0000AC1E0000}"/>
    <cellStyle name="20% - Énfasis4 26 7" xfId="10627" xr:uid="{00000000-0005-0000-0000-0000AD1E0000}"/>
    <cellStyle name="20% - Énfasis4 26 7 2" xfId="10628" xr:uid="{00000000-0005-0000-0000-0000AE1E0000}"/>
    <cellStyle name="20% - Énfasis4 26 7 3" xfId="10629" xr:uid="{00000000-0005-0000-0000-0000AF1E0000}"/>
    <cellStyle name="20% - Énfasis4 26 7 4" xfId="10630" xr:uid="{00000000-0005-0000-0000-0000B01E0000}"/>
    <cellStyle name="20% - Énfasis4 26 7 5" xfId="10631" xr:uid="{00000000-0005-0000-0000-0000B11E0000}"/>
    <cellStyle name="20% - Énfasis4 26 7 6" xfId="10632" xr:uid="{00000000-0005-0000-0000-0000B21E0000}"/>
    <cellStyle name="20% - Énfasis4 26 8" xfId="10633" xr:uid="{00000000-0005-0000-0000-0000B31E0000}"/>
    <cellStyle name="20% - Énfasis4 26 8 2" xfId="10634" xr:uid="{00000000-0005-0000-0000-0000B41E0000}"/>
    <cellStyle name="20% - Énfasis4 26 8 3" xfId="10635" xr:uid="{00000000-0005-0000-0000-0000B51E0000}"/>
    <cellStyle name="20% - Énfasis4 26 8 4" xfId="10636" xr:uid="{00000000-0005-0000-0000-0000B61E0000}"/>
    <cellStyle name="20% - Énfasis4 26 8 5" xfId="10637" xr:uid="{00000000-0005-0000-0000-0000B71E0000}"/>
    <cellStyle name="20% - Énfasis4 26 8 6" xfId="10638" xr:uid="{00000000-0005-0000-0000-0000B81E0000}"/>
    <cellStyle name="20% - Énfasis4 26 9" xfId="10639" xr:uid="{00000000-0005-0000-0000-0000B91E0000}"/>
    <cellStyle name="20% - Énfasis4 26 9 2" xfId="10640" xr:uid="{00000000-0005-0000-0000-0000BA1E0000}"/>
    <cellStyle name="20% - Énfasis4 26 9 3" xfId="10641" xr:uid="{00000000-0005-0000-0000-0000BB1E0000}"/>
    <cellStyle name="20% - Énfasis4 26 9 4" xfId="10642" xr:uid="{00000000-0005-0000-0000-0000BC1E0000}"/>
    <cellStyle name="20% - Énfasis4 26 9 5" xfId="10643" xr:uid="{00000000-0005-0000-0000-0000BD1E0000}"/>
    <cellStyle name="20% - Énfasis4 26 9 6" xfId="10644" xr:uid="{00000000-0005-0000-0000-0000BE1E0000}"/>
    <cellStyle name="20% - Énfasis4 27" xfId="414" xr:uid="{00000000-0005-0000-0000-0000BF1E0000}"/>
    <cellStyle name="20% - Énfasis4 27 10" xfId="10645" xr:uid="{00000000-0005-0000-0000-0000C01E0000}"/>
    <cellStyle name="20% - Énfasis4 27 11" xfId="10646" xr:uid="{00000000-0005-0000-0000-0000C11E0000}"/>
    <cellStyle name="20% - Énfasis4 27 12" xfId="10647" xr:uid="{00000000-0005-0000-0000-0000C21E0000}"/>
    <cellStyle name="20% - Énfasis4 27 13" xfId="10648" xr:uid="{00000000-0005-0000-0000-0000C31E0000}"/>
    <cellStyle name="20% - Énfasis4 27 14" xfId="10649" xr:uid="{00000000-0005-0000-0000-0000C41E0000}"/>
    <cellStyle name="20% - Énfasis4 27 2" xfId="10650" xr:uid="{00000000-0005-0000-0000-0000C51E0000}"/>
    <cellStyle name="20% - Énfasis4 27 2 2" xfId="10651" xr:uid="{00000000-0005-0000-0000-0000C61E0000}"/>
    <cellStyle name="20% - Énfasis4 27 2 3" xfId="10652" xr:uid="{00000000-0005-0000-0000-0000C71E0000}"/>
    <cellStyle name="20% - Énfasis4 27 2 4" xfId="10653" xr:uid="{00000000-0005-0000-0000-0000C81E0000}"/>
    <cellStyle name="20% - Énfasis4 27 2 5" xfId="10654" xr:uid="{00000000-0005-0000-0000-0000C91E0000}"/>
    <cellStyle name="20% - Énfasis4 27 2 6" xfId="10655" xr:uid="{00000000-0005-0000-0000-0000CA1E0000}"/>
    <cellStyle name="20% - Énfasis4 27 3" xfId="10656" xr:uid="{00000000-0005-0000-0000-0000CB1E0000}"/>
    <cellStyle name="20% - Énfasis4 27 3 2" xfId="10657" xr:uid="{00000000-0005-0000-0000-0000CC1E0000}"/>
    <cellStyle name="20% - Énfasis4 27 3 3" xfId="10658" xr:uid="{00000000-0005-0000-0000-0000CD1E0000}"/>
    <cellStyle name="20% - Énfasis4 27 3 4" xfId="10659" xr:uid="{00000000-0005-0000-0000-0000CE1E0000}"/>
    <cellStyle name="20% - Énfasis4 27 3 5" xfId="10660" xr:uid="{00000000-0005-0000-0000-0000CF1E0000}"/>
    <cellStyle name="20% - Énfasis4 27 3 6" xfId="10661" xr:uid="{00000000-0005-0000-0000-0000D01E0000}"/>
    <cellStyle name="20% - Énfasis4 27 4" xfId="10662" xr:uid="{00000000-0005-0000-0000-0000D11E0000}"/>
    <cellStyle name="20% - Énfasis4 27 4 2" xfId="10663" xr:uid="{00000000-0005-0000-0000-0000D21E0000}"/>
    <cellStyle name="20% - Énfasis4 27 4 3" xfId="10664" xr:uid="{00000000-0005-0000-0000-0000D31E0000}"/>
    <cellStyle name="20% - Énfasis4 27 4 4" xfId="10665" xr:uid="{00000000-0005-0000-0000-0000D41E0000}"/>
    <cellStyle name="20% - Énfasis4 27 4 5" xfId="10666" xr:uid="{00000000-0005-0000-0000-0000D51E0000}"/>
    <cellStyle name="20% - Énfasis4 27 4 6" xfId="10667" xr:uid="{00000000-0005-0000-0000-0000D61E0000}"/>
    <cellStyle name="20% - Énfasis4 27 5" xfId="10668" xr:uid="{00000000-0005-0000-0000-0000D71E0000}"/>
    <cellStyle name="20% - Énfasis4 27 5 2" xfId="10669" xr:uid="{00000000-0005-0000-0000-0000D81E0000}"/>
    <cellStyle name="20% - Énfasis4 27 5 3" xfId="10670" xr:uid="{00000000-0005-0000-0000-0000D91E0000}"/>
    <cellStyle name="20% - Énfasis4 27 5 4" xfId="10671" xr:uid="{00000000-0005-0000-0000-0000DA1E0000}"/>
    <cellStyle name="20% - Énfasis4 27 5 5" xfId="10672" xr:uid="{00000000-0005-0000-0000-0000DB1E0000}"/>
    <cellStyle name="20% - Énfasis4 27 5 6" xfId="10673" xr:uid="{00000000-0005-0000-0000-0000DC1E0000}"/>
    <cellStyle name="20% - Énfasis4 27 6" xfId="10674" xr:uid="{00000000-0005-0000-0000-0000DD1E0000}"/>
    <cellStyle name="20% - Énfasis4 27 6 2" xfId="10675" xr:uid="{00000000-0005-0000-0000-0000DE1E0000}"/>
    <cellStyle name="20% - Énfasis4 27 6 3" xfId="10676" xr:uid="{00000000-0005-0000-0000-0000DF1E0000}"/>
    <cellStyle name="20% - Énfasis4 27 6 4" xfId="10677" xr:uid="{00000000-0005-0000-0000-0000E01E0000}"/>
    <cellStyle name="20% - Énfasis4 27 6 5" xfId="10678" xr:uid="{00000000-0005-0000-0000-0000E11E0000}"/>
    <cellStyle name="20% - Énfasis4 27 6 6" xfId="10679" xr:uid="{00000000-0005-0000-0000-0000E21E0000}"/>
    <cellStyle name="20% - Énfasis4 27 7" xfId="10680" xr:uid="{00000000-0005-0000-0000-0000E31E0000}"/>
    <cellStyle name="20% - Énfasis4 27 7 2" xfId="10681" xr:uid="{00000000-0005-0000-0000-0000E41E0000}"/>
    <cellStyle name="20% - Énfasis4 27 7 3" xfId="10682" xr:uid="{00000000-0005-0000-0000-0000E51E0000}"/>
    <cellStyle name="20% - Énfasis4 27 7 4" xfId="10683" xr:uid="{00000000-0005-0000-0000-0000E61E0000}"/>
    <cellStyle name="20% - Énfasis4 27 7 5" xfId="10684" xr:uid="{00000000-0005-0000-0000-0000E71E0000}"/>
    <cellStyle name="20% - Énfasis4 27 7 6" xfId="10685" xr:uid="{00000000-0005-0000-0000-0000E81E0000}"/>
    <cellStyle name="20% - Énfasis4 27 8" xfId="10686" xr:uid="{00000000-0005-0000-0000-0000E91E0000}"/>
    <cellStyle name="20% - Énfasis4 27 8 2" xfId="10687" xr:uid="{00000000-0005-0000-0000-0000EA1E0000}"/>
    <cellStyle name="20% - Énfasis4 27 8 3" xfId="10688" xr:uid="{00000000-0005-0000-0000-0000EB1E0000}"/>
    <cellStyle name="20% - Énfasis4 27 8 4" xfId="10689" xr:uid="{00000000-0005-0000-0000-0000EC1E0000}"/>
    <cellStyle name="20% - Énfasis4 27 8 5" xfId="10690" xr:uid="{00000000-0005-0000-0000-0000ED1E0000}"/>
    <cellStyle name="20% - Énfasis4 27 8 6" xfId="10691" xr:uid="{00000000-0005-0000-0000-0000EE1E0000}"/>
    <cellStyle name="20% - Énfasis4 27 9" xfId="10692" xr:uid="{00000000-0005-0000-0000-0000EF1E0000}"/>
    <cellStyle name="20% - Énfasis4 27 9 2" xfId="10693" xr:uid="{00000000-0005-0000-0000-0000F01E0000}"/>
    <cellStyle name="20% - Énfasis4 27 9 3" xfId="10694" xr:uid="{00000000-0005-0000-0000-0000F11E0000}"/>
    <cellStyle name="20% - Énfasis4 27 9 4" xfId="10695" xr:uid="{00000000-0005-0000-0000-0000F21E0000}"/>
    <cellStyle name="20% - Énfasis4 27 9 5" xfId="10696" xr:uid="{00000000-0005-0000-0000-0000F31E0000}"/>
    <cellStyle name="20% - Énfasis4 27 9 6" xfId="10697" xr:uid="{00000000-0005-0000-0000-0000F41E0000}"/>
    <cellStyle name="20% - Énfasis4 28" xfId="415" xr:uid="{00000000-0005-0000-0000-0000F51E0000}"/>
    <cellStyle name="20% - Énfasis4 28 10" xfId="10698" xr:uid="{00000000-0005-0000-0000-0000F61E0000}"/>
    <cellStyle name="20% - Énfasis4 28 11" xfId="10699" xr:uid="{00000000-0005-0000-0000-0000F71E0000}"/>
    <cellStyle name="20% - Énfasis4 28 12" xfId="10700" xr:uid="{00000000-0005-0000-0000-0000F81E0000}"/>
    <cellStyle name="20% - Énfasis4 28 13" xfId="10701" xr:uid="{00000000-0005-0000-0000-0000F91E0000}"/>
    <cellStyle name="20% - Énfasis4 28 14" xfId="10702" xr:uid="{00000000-0005-0000-0000-0000FA1E0000}"/>
    <cellStyle name="20% - Énfasis4 28 2" xfId="10703" xr:uid="{00000000-0005-0000-0000-0000FB1E0000}"/>
    <cellStyle name="20% - Énfasis4 28 2 2" xfId="10704" xr:uid="{00000000-0005-0000-0000-0000FC1E0000}"/>
    <cellStyle name="20% - Énfasis4 28 2 3" xfId="10705" xr:uid="{00000000-0005-0000-0000-0000FD1E0000}"/>
    <cellStyle name="20% - Énfasis4 28 2 4" xfId="10706" xr:uid="{00000000-0005-0000-0000-0000FE1E0000}"/>
    <cellStyle name="20% - Énfasis4 28 2 5" xfId="10707" xr:uid="{00000000-0005-0000-0000-0000FF1E0000}"/>
    <cellStyle name="20% - Énfasis4 28 2 6" xfId="10708" xr:uid="{00000000-0005-0000-0000-0000001F0000}"/>
    <cellStyle name="20% - Énfasis4 28 3" xfId="10709" xr:uid="{00000000-0005-0000-0000-0000011F0000}"/>
    <cellStyle name="20% - Énfasis4 28 3 2" xfId="10710" xr:uid="{00000000-0005-0000-0000-0000021F0000}"/>
    <cellStyle name="20% - Énfasis4 28 3 3" xfId="10711" xr:uid="{00000000-0005-0000-0000-0000031F0000}"/>
    <cellStyle name="20% - Énfasis4 28 3 4" xfId="10712" xr:uid="{00000000-0005-0000-0000-0000041F0000}"/>
    <cellStyle name="20% - Énfasis4 28 3 5" xfId="10713" xr:uid="{00000000-0005-0000-0000-0000051F0000}"/>
    <cellStyle name="20% - Énfasis4 28 3 6" xfId="10714" xr:uid="{00000000-0005-0000-0000-0000061F0000}"/>
    <cellStyle name="20% - Énfasis4 28 4" xfId="10715" xr:uid="{00000000-0005-0000-0000-0000071F0000}"/>
    <cellStyle name="20% - Énfasis4 28 4 2" xfId="10716" xr:uid="{00000000-0005-0000-0000-0000081F0000}"/>
    <cellStyle name="20% - Énfasis4 28 4 3" xfId="10717" xr:uid="{00000000-0005-0000-0000-0000091F0000}"/>
    <cellStyle name="20% - Énfasis4 28 4 4" xfId="10718" xr:uid="{00000000-0005-0000-0000-00000A1F0000}"/>
    <cellStyle name="20% - Énfasis4 28 4 5" xfId="10719" xr:uid="{00000000-0005-0000-0000-00000B1F0000}"/>
    <cellStyle name="20% - Énfasis4 28 4 6" xfId="10720" xr:uid="{00000000-0005-0000-0000-00000C1F0000}"/>
    <cellStyle name="20% - Énfasis4 28 5" xfId="10721" xr:uid="{00000000-0005-0000-0000-00000D1F0000}"/>
    <cellStyle name="20% - Énfasis4 28 5 2" xfId="10722" xr:uid="{00000000-0005-0000-0000-00000E1F0000}"/>
    <cellStyle name="20% - Énfasis4 28 5 3" xfId="10723" xr:uid="{00000000-0005-0000-0000-00000F1F0000}"/>
    <cellStyle name="20% - Énfasis4 28 5 4" xfId="10724" xr:uid="{00000000-0005-0000-0000-0000101F0000}"/>
    <cellStyle name="20% - Énfasis4 28 5 5" xfId="10725" xr:uid="{00000000-0005-0000-0000-0000111F0000}"/>
    <cellStyle name="20% - Énfasis4 28 5 6" xfId="10726" xr:uid="{00000000-0005-0000-0000-0000121F0000}"/>
    <cellStyle name="20% - Énfasis4 28 6" xfId="10727" xr:uid="{00000000-0005-0000-0000-0000131F0000}"/>
    <cellStyle name="20% - Énfasis4 28 6 2" xfId="10728" xr:uid="{00000000-0005-0000-0000-0000141F0000}"/>
    <cellStyle name="20% - Énfasis4 28 6 3" xfId="10729" xr:uid="{00000000-0005-0000-0000-0000151F0000}"/>
    <cellStyle name="20% - Énfasis4 28 6 4" xfId="10730" xr:uid="{00000000-0005-0000-0000-0000161F0000}"/>
    <cellStyle name="20% - Énfasis4 28 6 5" xfId="10731" xr:uid="{00000000-0005-0000-0000-0000171F0000}"/>
    <cellStyle name="20% - Énfasis4 28 6 6" xfId="10732" xr:uid="{00000000-0005-0000-0000-0000181F0000}"/>
    <cellStyle name="20% - Énfasis4 28 7" xfId="10733" xr:uid="{00000000-0005-0000-0000-0000191F0000}"/>
    <cellStyle name="20% - Énfasis4 28 7 2" xfId="10734" xr:uid="{00000000-0005-0000-0000-00001A1F0000}"/>
    <cellStyle name="20% - Énfasis4 28 7 3" xfId="10735" xr:uid="{00000000-0005-0000-0000-00001B1F0000}"/>
    <cellStyle name="20% - Énfasis4 28 7 4" xfId="10736" xr:uid="{00000000-0005-0000-0000-00001C1F0000}"/>
    <cellStyle name="20% - Énfasis4 28 7 5" xfId="10737" xr:uid="{00000000-0005-0000-0000-00001D1F0000}"/>
    <cellStyle name="20% - Énfasis4 28 7 6" xfId="10738" xr:uid="{00000000-0005-0000-0000-00001E1F0000}"/>
    <cellStyle name="20% - Énfasis4 28 8" xfId="10739" xr:uid="{00000000-0005-0000-0000-00001F1F0000}"/>
    <cellStyle name="20% - Énfasis4 28 8 2" xfId="10740" xr:uid="{00000000-0005-0000-0000-0000201F0000}"/>
    <cellStyle name="20% - Énfasis4 28 8 3" xfId="10741" xr:uid="{00000000-0005-0000-0000-0000211F0000}"/>
    <cellStyle name="20% - Énfasis4 28 8 4" xfId="10742" xr:uid="{00000000-0005-0000-0000-0000221F0000}"/>
    <cellStyle name="20% - Énfasis4 28 8 5" xfId="10743" xr:uid="{00000000-0005-0000-0000-0000231F0000}"/>
    <cellStyle name="20% - Énfasis4 28 8 6" xfId="10744" xr:uid="{00000000-0005-0000-0000-0000241F0000}"/>
    <cellStyle name="20% - Énfasis4 28 9" xfId="10745" xr:uid="{00000000-0005-0000-0000-0000251F0000}"/>
    <cellStyle name="20% - Énfasis4 28 9 2" xfId="10746" xr:uid="{00000000-0005-0000-0000-0000261F0000}"/>
    <cellStyle name="20% - Énfasis4 28 9 3" xfId="10747" xr:uid="{00000000-0005-0000-0000-0000271F0000}"/>
    <cellStyle name="20% - Énfasis4 28 9 4" xfId="10748" xr:uid="{00000000-0005-0000-0000-0000281F0000}"/>
    <cellStyle name="20% - Énfasis4 28 9 5" xfId="10749" xr:uid="{00000000-0005-0000-0000-0000291F0000}"/>
    <cellStyle name="20% - Énfasis4 28 9 6" xfId="10750" xr:uid="{00000000-0005-0000-0000-00002A1F0000}"/>
    <cellStyle name="20% - Énfasis4 29" xfId="416" xr:uid="{00000000-0005-0000-0000-00002B1F0000}"/>
    <cellStyle name="20% - Énfasis4 29 10" xfId="10751" xr:uid="{00000000-0005-0000-0000-00002C1F0000}"/>
    <cellStyle name="20% - Énfasis4 29 11" xfId="10752" xr:uid="{00000000-0005-0000-0000-00002D1F0000}"/>
    <cellStyle name="20% - Énfasis4 29 12" xfId="10753" xr:uid="{00000000-0005-0000-0000-00002E1F0000}"/>
    <cellStyle name="20% - Énfasis4 29 13" xfId="10754" xr:uid="{00000000-0005-0000-0000-00002F1F0000}"/>
    <cellStyle name="20% - Énfasis4 29 14" xfId="10755" xr:uid="{00000000-0005-0000-0000-0000301F0000}"/>
    <cellStyle name="20% - Énfasis4 29 2" xfId="10756" xr:uid="{00000000-0005-0000-0000-0000311F0000}"/>
    <cellStyle name="20% - Énfasis4 29 2 2" xfId="10757" xr:uid="{00000000-0005-0000-0000-0000321F0000}"/>
    <cellStyle name="20% - Énfasis4 29 2 3" xfId="10758" xr:uid="{00000000-0005-0000-0000-0000331F0000}"/>
    <cellStyle name="20% - Énfasis4 29 2 4" xfId="10759" xr:uid="{00000000-0005-0000-0000-0000341F0000}"/>
    <cellStyle name="20% - Énfasis4 29 2 5" xfId="10760" xr:uid="{00000000-0005-0000-0000-0000351F0000}"/>
    <cellStyle name="20% - Énfasis4 29 2 6" xfId="10761" xr:uid="{00000000-0005-0000-0000-0000361F0000}"/>
    <cellStyle name="20% - Énfasis4 29 3" xfId="10762" xr:uid="{00000000-0005-0000-0000-0000371F0000}"/>
    <cellStyle name="20% - Énfasis4 29 3 2" xfId="10763" xr:uid="{00000000-0005-0000-0000-0000381F0000}"/>
    <cellStyle name="20% - Énfasis4 29 3 3" xfId="10764" xr:uid="{00000000-0005-0000-0000-0000391F0000}"/>
    <cellStyle name="20% - Énfasis4 29 3 4" xfId="10765" xr:uid="{00000000-0005-0000-0000-00003A1F0000}"/>
    <cellStyle name="20% - Énfasis4 29 3 5" xfId="10766" xr:uid="{00000000-0005-0000-0000-00003B1F0000}"/>
    <cellStyle name="20% - Énfasis4 29 3 6" xfId="10767" xr:uid="{00000000-0005-0000-0000-00003C1F0000}"/>
    <cellStyle name="20% - Énfasis4 29 4" xfId="10768" xr:uid="{00000000-0005-0000-0000-00003D1F0000}"/>
    <cellStyle name="20% - Énfasis4 29 4 2" xfId="10769" xr:uid="{00000000-0005-0000-0000-00003E1F0000}"/>
    <cellStyle name="20% - Énfasis4 29 4 3" xfId="10770" xr:uid="{00000000-0005-0000-0000-00003F1F0000}"/>
    <cellStyle name="20% - Énfasis4 29 4 4" xfId="10771" xr:uid="{00000000-0005-0000-0000-0000401F0000}"/>
    <cellStyle name="20% - Énfasis4 29 4 5" xfId="10772" xr:uid="{00000000-0005-0000-0000-0000411F0000}"/>
    <cellStyle name="20% - Énfasis4 29 4 6" xfId="10773" xr:uid="{00000000-0005-0000-0000-0000421F0000}"/>
    <cellStyle name="20% - Énfasis4 29 5" xfId="10774" xr:uid="{00000000-0005-0000-0000-0000431F0000}"/>
    <cellStyle name="20% - Énfasis4 29 5 2" xfId="10775" xr:uid="{00000000-0005-0000-0000-0000441F0000}"/>
    <cellStyle name="20% - Énfasis4 29 5 3" xfId="10776" xr:uid="{00000000-0005-0000-0000-0000451F0000}"/>
    <cellStyle name="20% - Énfasis4 29 5 4" xfId="10777" xr:uid="{00000000-0005-0000-0000-0000461F0000}"/>
    <cellStyle name="20% - Énfasis4 29 5 5" xfId="10778" xr:uid="{00000000-0005-0000-0000-0000471F0000}"/>
    <cellStyle name="20% - Énfasis4 29 5 6" xfId="10779" xr:uid="{00000000-0005-0000-0000-0000481F0000}"/>
    <cellStyle name="20% - Énfasis4 29 6" xfId="10780" xr:uid="{00000000-0005-0000-0000-0000491F0000}"/>
    <cellStyle name="20% - Énfasis4 29 6 2" xfId="10781" xr:uid="{00000000-0005-0000-0000-00004A1F0000}"/>
    <cellStyle name="20% - Énfasis4 29 6 3" xfId="10782" xr:uid="{00000000-0005-0000-0000-00004B1F0000}"/>
    <cellStyle name="20% - Énfasis4 29 6 4" xfId="10783" xr:uid="{00000000-0005-0000-0000-00004C1F0000}"/>
    <cellStyle name="20% - Énfasis4 29 6 5" xfId="10784" xr:uid="{00000000-0005-0000-0000-00004D1F0000}"/>
    <cellStyle name="20% - Énfasis4 29 6 6" xfId="10785" xr:uid="{00000000-0005-0000-0000-00004E1F0000}"/>
    <cellStyle name="20% - Énfasis4 29 7" xfId="10786" xr:uid="{00000000-0005-0000-0000-00004F1F0000}"/>
    <cellStyle name="20% - Énfasis4 29 7 2" xfId="10787" xr:uid="{00000000-0005-0000-0000-0000501F0000}"/>
    <cellStyle name="20% - Énfasis4 29 7 3" xfId="10788" xr:uid="{00000000-0005-0000-0000-0000511F0000}"/>
    <cellStyle name="20% - Énfasis4 29 7 4" xfId="10789" xr:uid="{00000000-0005-0000-0000-0000521F0000}"/>
    <cellStyle name="20% - Énfasis4 29 7 5" xfId="10790" xr:uid="{00000000-0005-0000-0000-0000531F0000}"/>
    <cellStyle name="20% - Énfasis4 29 7 6" xfId="10791" xr:uid="{00000000-0005-0000-0000-0000541F0000}"/>
    <cellStyle name="20% - Énfasis4 29 8" xfId="10792" xr:uid="{00000000-0005-0000-0000-0000551F0000}"/>
    <cellStyle name="20% - Énfasis4 29 8 2" xfId="10793" xr:uid="{00000000-0005-0000-0000-0000561F0000}"/>
    <cellStyle name="20% - Énfasis4 29 8 3" xfId="10794" xr:uid="{00000000-0005-0000-0000-0000571F0000}"/>
    <cellStyle name="20% - Énfasis4 29 8 4" xfId="10795" xr:uid="{00000000-0005-0000-0000-0000581F0000}"/>
    <cellStyle name="20% - Énfasis4 29 8 5" xfId="10796" xr:uid="{00000000-0005-0000-0000-0000591F0000}"/>
    <cellStyle name="20% - Énfasis4 29 8 6" xfId="10797" xr:uid="{00000000-0005-0000-0000-00005A1F0000}"/>
    <cellStyle name="20% - Énfasis4 29 9" xfId="10798" xr:uid="{00000000-0005-0000-0000-00005B1F0000}"/>
    <cellStyle name="20% - Énfasis4 29 9 2" xfId="10799" xr:uid="{00000000-0005-0000-0000-00005C1F0000}"/>
    <cellStyle name="20% - Énfasis4 29 9 3" xfId="10800" xr:uid="{00000000-0005-0000-0000-00005D1F0000}"/>
    <cellStyle name="20% - Énfasis4 29 9 4" xfId="10801" xr:uid="{00000000-0005-0000-0000-00005E1F0000}"/>
    <cellStyle name="20% - Énfasis4 29 9 5" xfId="10802" xr:uid="{00000000-0005-0000-0000-00005F1F0000}"/>
    <cellStyle name="20% - Énfasis4 29 9 6" xfId="10803" xr:uid="{00000000-0005-0000-0000-0000601F0000}"/>
    <cellStyle name="20% - Énfasis4 3" xfId="417" xr:uid="{00000000-0005-0000-0000-0000611F0000}"/>
    <cellStyle name="20% - Énfasis4 3 2" xfId="418" xr:uid="{00000000-0005-0000-0000-0000621F0000}"/>
    <cellStyle name="20% - Énfasis4 3 3" xfId="419" xr:uid="{00000000-0005-0000-0000-0000631F0000}"/>
    <cellStyle name="20% - Énfasis4 3 4" xfId="10804" xr:uid="{00000000-0005-0000-0000-0000641F0000}"/>
    <cellStyle name="20% - Énfasis4 3 5" xfId="40421" xr:uid="{00000000-0005-0000-0000-0000651F0000}"/>
    <cellStyle name="20% - Énfasis4 30" xfId="420" xr:uid="{00000000-0005-0000-0000-0000661F0000}"/>
    <cellStyle name="20% - Énfasis4 30 10" xfId="10805" xr:uid="{00000000-0005-0000-0000-0000671F0000}"/>
    <cellStyle name="20% - Énfasis4 30 11" xfId="10806" xr:uid="{00000000-0005-0000-0000-0000681F0000}"/>
    <cellStyle name="20% - Énfasis4 30 12" xfId="10807" xr:uid="{00000000-0005-0000-0000-0000691F0000}"/>
    <cellStyle name="20% - Énfasis4 30 13" xfId="10808" xr:uid="{00000000-0005-0000-0000-00006A1F0000}"/>
    <cellStyle name="20% - Énfasis4 30 14" xfId="10809" xr:uid="{00000000-0005-0000-0000-00006B1F0000}"/>
    <cellStyle name="20% - Énfasis4 30 2" xfId="10810" xr:uid="{00000000-0005-0000-0000-00006C1F0000}"/>
    <cellStyle name="20% - Énfasis4 30 2 2" xfId="10811" xr:uid="{00000000-0005-0000-0000-00006D1F0000}"/>
    <cellStyle name="20% - Énfasis4 30 2 3" xfId="10812" xr:uid="{00000000-0005-0000-0000-00006E1F0000}"/>
    <cellStyle name="20% - Énfasis4 30 2 4" xfId="10813" xr:uid="{00000000-0005-0000-0000-00006F1F0000}"/>
    <cellStyle name="20% - Énfasis4 30 2 5" xfId="10814" xr:uid="{00000000-0005-0000-0000-0000701F0000}"/>
    <cellStyle name="20% - Énfasis4 30 2 6" xfId="10815" xr:uid="{00000000-0005-0000-0000-0000711F0000}"/>
    <cellStyle name="20% - Énfasis4 30 3" xfId="10816" xr:uid="{00000000-0005-0000-0000-0000721F0000}"/>
    <cellStyle name="20% - Énfasis4 30 3 2" xfId="10817" xr:uid="{00000000-0005-0000-0000-0000731F0000}"/>
    <cellStyle name="20% - Énfasis4 30 3 3" xfId="10818" xr:uid="{00000000-0005-0000-0000-0000741F0000}"/>
    <cellStyle name="20% - Énfasis4 30 3 4" xfId="10819" xr:uid="{00000000-0005-0000-0000-0000751F0000}"/>
    <cellStyle name="20% - Énfasis4 30 3 5" xfId="10820" xr:uid="{00000000-0005-0000-0000-0000761F0000}"/>
    <cellStyle name="20% - Énfasis4 30 3 6" xfId="10821" xr:uid="{00000000-0005-0000-0000-0000771F0000}"/>
    <cellStyle name="20% - Énfasis4 30 4" xfId="10822" xr:uid="{00000000-0005-0000-0000-0000781F0000}"/>
    <cellStyle name="20% - Énfasis4 30 4 2" xfId="10823" xr:uid="{00000000-0005-0000-0000-0000791F0000}"/>
    <cellStyle name="20% - Énfasis4 30 4 3" xfId="10824" xr:uid="{00000000-0005-0000-0000-00007A1F0000}"/>
    <cellStyle name="20% - Énfasis4 30 4 4" xfId="10825" xr:uid="{00000000-0005-0000-0000-00007B1F0000}"/>
    <cellStyle name="20% - Énfasis4 30 4 5" xfId="10826" xr:uid="{00000000-0005-0000-0000-00007C1F0000}"/>
    <cellStyle name="20% - Énfasis4 30 4 6" xfId="10827" xr:uid="{00000000-0005-0000-0000-00007D1F0000}"/>
    <cellStyle name="20% - Énfasis4 30 5" xfId="10828" xr:uid="{00000000-0005-0000-0000-00007E1F0000}"/>
    <cellStyle name="20% - Énfasis4 30 5 2" xfId="10829" xr:uid="{00000000-0005-0000-0000-00007F1F0000}"/>
    <cellStyle name="20% - Énfasis4 30 5 3" xfId="10830" xr:uid="{00000000-0005-0000-0000-0000801F0000}"/>
    <cellStyle name="20% - Énfasis4 30 5 4" xfId="10831" xr:uid="{00000000-0005-0000-0000-0000811F0000}"/>
    <cellStyle name="20% - Énfasis4 30 5 5" xfId="10832" xr:uid="{00000000-0005-0000-0000-0000821F0000}"/>
    <cellStyle name="20% - Énfasis4 30 5 6" xfId="10833" xr:uid="{00000000-0005-0000-0000-0000831F0000}"/>
    <cellStyle name="20% - Énfasis4 30 6" xfId="10834" xr:uid="{00000000-0005-0000-0000-0000841F0000}"/>
    <cellStyle name="20% - Énfasis4 30 6 2" xfId="10835" xr:uid="{00000000-0005-0000-0000-0000851F0000}"/>
    <cellStyle name="20% - Énfasis4 30 6 3" xfId="10836" xr:uid="{00000000-0005-0000-0000-0000861F0000}"/>
    <cellStyle name="20% - Énfasis4 30 6 4" xfId="10837" xr:uid="{00000000-0005-0000-0000-0000871F0000}"/>
    <cellStyle name="20% - Énfasis4 30 6 5" xfId="10838" xr:uid="{00000000-0005-0000-0000-0000881F0000}"/>
    <cellStyle name="20% - Énfasis4 30 6 6" xfId="10839" xr:uid="{00000000-0005-0000-0000-0000891F0000}"/>
    <cellStyle name="20% - Énfasis4 30 7" xfId="10840" xr:uid="{00000000-0005-0000-0000-00008A1F0000}"/>
    <cellStyle name="20% - Énfasis4 30 7 2" xfId="10841" xr:uid="{00000000-0005-0000-0000-00008B1F0000}"/>
    <cellStyle name="20% - Énfasis4 30 7 3" xfId="10842" xr:uid="{00000000-0005-0000-0000-00008C1F0000}"/>
    <cellStyle name="20% - Énfasis4 30 7 4" xfId="10843" xr:uid="{00000000-0005-0000-0000-00008D1F0000}"/>
    <cellStyle name="20% - Énfasis4 30 7 5" xfId="10844" xr:uid="{00000000-0005-0000-0000-00008E1F0000}"/>
    <cellStyle name="20% - Énfasis4 30 7 6" xfId="10845" xr:uid="{00000000-0005-0000-0000-00008F1F0000}"/>
    <cellStyle name="20% - Énfasis4 30 8" xfId="10846" xr:uid="{00000000-0005-0000-0000-0000901F0000}"/>
    <cellStyle name="20% - Énfasis4 30 8 2" xfId="10847" xr:uid="{00000000-0005-0000-0000-0000911F0000}"/>
    <cellStyle name="20% - Énfasis4 30 8 3" xfId="10848" xr:uid="{00000000-0005-0000-0000-0000921F0000}"/>
    <cellStyle name="20% - Énfasis4 30 8 4" xfId="10849" xr:uid="{00000000-0005-0000-0000-0000931F0000}"/>
    <cellStyle name="20% - Énfasis4 30 8 5" xfId="10850" xr:uid="{00000000-0005-0000-0000-0000941F0000}"/>
    <cellStyle name="20% - Énfasis4 30 8 6" xfId="10851" xr:uid="{00000000-0005-0000-0000-0000951F0000}"/>
    <cellStyle name="20% - Énfasis4 30 9" xfId="10852" xr:uid="{00000000-0005-0000-0000-0000961F0000}"/>
    <cellStyle name="20% - Énfasis4 30 9 2" xfId="10853" xr:uid="{00000000-0005-0000-0000-0000971F0000}"/>
    <cellStyle name="20% - Énfasis4 30 9 3" xfId="10854" xr:uid="{00000000-0005-0000-0000-0000981F0000}"/>
    <cellStyle name="20% - Énfasis4 30 9 4" xfId="10855" xr:uid="{00000000-0005-0000-0000-0000991F0000}"/>
    <cellStyle name="20% - Énfasis4 30 9 5" xfId="10856" xr:uid="{00000000-0005-0000-0000-00009A1F0000}"/>
    <cellStyle name="20% - Énfasis4 30 9 6" xfId="10857" xr:uid="{00000000-0005-0000-0000-00009B1F0000}"/>
    <cellStyle name="20% - Énfasis4 31" xfId="421" xr:uid="{00000000-0005-0000-0000-00009C1F0000}"/>
    <cellStyle name="20% - Énfasis4 31 10" xfId="10858" xr:uid="{00000000-0005-0000-0000-00009D1F0000}"/>
    <cellStyle name="20% - Énfasis4 31 11" xfId="10859" xr:uid="{00000000-0005-0000-0000-00009E1F0000}"/>
    <cellStyle name="20% - Énfasis4 31 12" xfId="10860" xr:uid="{00000000-0005-0000-0000-00009F1F0000}"/>
    <cellStyle name="20% - Énfasis4 31 13" xfId="10861" xr:uid="{00000000-0005-0000-0000-0000A01F0000}"/>
    <cellStyle name="20% - Énfasis4 31 14" xfId="10862" xr:uid="{00000000-0005-0000-0000-0000A11F0000}"/>
    <cellStyle name="20% - Énfasis4 31 2" xfId="10863" xr:uid="{00000000-0005-0000-0000-0000A21F0000}"/>
    <cellStyle name="20% - Énfasis4 31 2 2" xfId="10864" xr:uid="{00000000-0005-0000-0000-0000A31F0000}"/>
    <cellStyle name="20% - Énfasis4 31 2 3" xfId="10865" xr:uid="{00000000-0005-0000-0000-0000A41F0000}"/>
    <cellStyle name="20% - Énfasis4 31 2 4" xfId="10866" xr:uid="{00000000-0005-0000-0000-0000A51F0000}"/>
    <cellStyle name="20% - Énfasis4 31 2 5" xfId="10867" xr:uid="{00000000-0005-0000-0000-0000A61F0000}"/>
    <cellStyle name="20% - Énfasis4 31 2 6" xfId="10868" xr:uid="{00000000-0005-0000-0000-0000A71F0000}"/>
    <cellStyle name="20% - Énfasis4 31 3" xfId="10869" xr:uid="{00000000-0005-0000-0000-0000A81F0000}"/>
    <cellStyle name="20% - Énfasis4 31 3 2" xfId="10870" xr:uid="{00000000-0005-0000-0000-0000A91F0000}"/>
    <cellStyle name="20% - Énfasis4 31 3 3" xfId="10871" xr:uid="{00000000-0005-0000-0000-0000AA1F0000}"/>
    <cellStyle name="20% - Énfasis4 31 3 4" xfId="10872" xr:uid="{00000000-0005-0000-0000-0000AB1F0000}"/>
    <cellStyle name="20% - Énfasis4 31 3 5" xfId="10873" xr:uid="{00000000-0005-0000-0000-0000AC1F0000}"/>
    <cellStyle name="20% - Énfasis4 31 3 6" xfId="10874" xr:uid="{00000000-0005-0000-0000-0000AD1F0000}"/>
    <cellStyle name="20% - Énfasis4 31 4" xfId="10875" xr:uid="{00000000-0005-0000-0000-0000AE1F0000}"/>
    <cellStyle name="20% - Énfasis4 31 4 2" xfId="10876" xr:uid="{00000000-0005-0000-0000-0000AF1F0000}"/>
    <cellStyle name="20% - Énfasis4 31 4 3" xfId="10877" xr:uid="{00000000-0005-0000-0000-0000B01F0000}"/>
    <cellStyle name="20% - Énfasis4 31 4 4" xfId="10878" xr:uid="{00000000-0005-0000-0000-0000B11F0000}"/>
    <cellStyle name="20% - Énfasis4 31 4 5" xfId="10879" xr:uid="{00000000-0005-0000-0000-0000B21F0000}"/>
    <cellStyle name="20% - Énfasis4 31 4 6" xfId="10880" xr:uid="{00000000-0005-0000-0000-0000B31F0000}"/>
    <cellStyle name="20% - Énfasis4 31 5" xfId="10881" xr:uid="{00000000-0005-0000-0000-0000B41F0000}"/>
    <cellStyle name="20% - Énfasis4 31 5 2" xfId="10882" xr:uid="{00000000-0005-0000-0000-0000B51F0000}"/>
    <cellStyle name="20% - Énfasis4 31 5 3" xfId="10883" xr:uid="{00000000-0005-0000-0000-0000B61F0000}"/>
    <cellStyle name="20% - Énfasis4 31 5 4" xfId="10884" xr:uid="{00000000-0005-0000-0000-0000B71F0000}"/>
    <cellStyle name="20% - Énfasis4 31 5 5" xfId="10885" xr:uid="{00000000-0005-0000-0000-0000B81F0000}"/>
    <cellStyle name="20% - Énfasis4 31 5 6" xfId="10886" xr:uid="{00000000-0005-0000-0000-0000B91F0000}"/>
    <cellStyle name="20% - Énfasis4 31 6" xfId="10887" xr:uid="{00000000-0005-0000-0000-0000BA1F0000}"/>
    <cellStyle name="20% - Énfasis4 31 6 2" xfId="10888" xr:uid="{00000000-0005-0000-0000-0000BB1F0000}"/>
    <cellStyle name="20% - Énfasis4 31 6 3" xfId="10889" xr:uid="{00000000-0005-0000-0000-0000BC1F0000}"/>
    <cellStyle name="20% - Énfasis4 31 6 4" xfId="10890" xr:uid="{00000000-0005-0000-0000-0000BD1F0000}"/>
    <cellStyle name="20% - Énfasis4 31 6 5" xfId="10891" xr:uid="{00000000-0005-0000-0000-0000BE1F0000}"/>
    <cellStyle name="20% - Énfasis4 31 6 6" xfId="10892" xr:uid="{00000000-0005-0000-0000-0000BF1F0000}"/>
    <cellStyle name="20% - Énfasis4 31 7" xfId="10893" xr:uid="{00000000-0005-0000-0000-0000C01F0000}"/>
    <cellStyle name="20% - Énfasis4 31 7 2" xfId="10894" xr:uid="{00000000-0005-0000-0000-0000C11F0000}"/>
    <cellStyle name="20% - Énfasis4 31 7 3" xfId="10895" xr:uid="{00000000-0005-0000-0000-0000C21F0000}"/>
    <cellStyle name="20% - Énfasis4 31 7 4" xfId="10896" xr:uid="{00000000-0005-0000-0000-0000C31F0000}"/>
    <cellStyle name="20% - Énfasis4 31 7 5" xfId="10897" xr:uid="{00000000-0005-0000-0000-0000C41F0000}"/>
    <cellStyle name="20% - Énfasis4 31 7 6" xfId="10898" xr:uid="{00000000-0005-0000-0000-0000C51F0000}"/>
    <cellStyle name="20% - Énfasis4 31 8" xfId="10899" xr:uid="{00000000-0005-0000-0000-0000C61F0000}"/>
    <cellStyle name="20% - Énfasis4 31 8 2" xfId="10900" xr:uid="{00000000-0005-0000-0000-0000C71F0000}"/>
    <cellStyle name="20% - Énfasis4 31 8 3" xfId="10901" xr:uid="{00000000-0005-0000-0000-0000C81F0000}"/>
    <cellStyle name="20% - Énfasis4 31 8 4" xfId="10902" xr:uid="{00000000-0005-0000-0000-0000C91F0000}"/>
    <cellStyle name="20% - Énfasis4 31 8 5" xfId="10903" xr:uid="{00000000-0005-0000-0000-0000CA1F0000}"/>
    <cellStyle name="20% - Énfasis4 31 8 6" xfId="10904" xr:uid="{00000000-0005-0000-0000-0000CB1F0000}"/>
    <cellStyle name="20% - Énfasis4 31 9" xfId="10905" xr:uid="{00000000-0005-0000-0000-0000CC1F0000}"/>
    <cellStyle name="20% - Énfasis4 31 9 2" xfId="10906" xr:uid="{00000000-0005-0000-0000-0000CD1F0000}"/>
    <cellStyle name="20% - Énfasis4 31 9 3" xfId="10907" xr:uid="{00000000-0005-0000-0000-0000CE1F0000}"/>
    <cellStyle name="20% - Énfasis4 31 9 4" xfId="10908" xr:uid="{00000000-0005-0000-0000-0000CF1F0000}"/>
    <cellStyle name="20% - Énfasis4 31 9 5" xfId="10909" xr:uid="{00000000-0005-0000-0000-0000D01F0000}"/>
    <cellStyle name="20% - Énfasis4 31 9 6" xfId="10910" xr:uid="{00000000-0005-0000-0000-0000D11F0000}"/>
    <cellStyle name="20% - Énfasis4 32" xfId="422" xr:uid="{00000000-0005-0000-0000-0000D21F0000}"/>
    <cellStyle name="20% - Énfasis4 32 10" xfId="10911" xr:uid="{00000000-0005-0000-0000-0000D31F0000}"/>
    <cellStyle name="20% - Énfasis4 32 11" xfId="10912" xr:uid="{00000000-0005-0000-0000-0000D41F0000}"/>
    <cellStyle name="20% - Énfasis4 32 12" xfId="10913" xr:uid="{00000000-0005-0000-0000-0000D51F0000}"/>
    <cellStyle name="20% - Énfasis4 32 13" xfId="10914" xr:uid="{00000000-0005-0000-0000-0000D61F0000}"/>
    <cellStyle name="20% - Énfasis4 32 14" xfId="10915" xr:uid="{00000000-0005-0000-0000-0000D71F0000}"/>
    <cellStyle name="20% - Énfasis4 32 2" xfId="10916" xr:uid="{00000000-0005-0000-0000-0000D81F0000}"/>
    <cellStyle name="20% - Énfasis4 32 2 2" xfId="10917" xr:uid="{00000000-0005-0000-0000-0000D91F0000}"/>
    <cellStyle name="20% - Énfasis4 32 2 3" xfId="10918" xr:uid="{00000000-0005-0000-0000-0000DA1F0000}"/>
    <cellStyle name="20% - Énfasis4 32 2 4" xfId="10919" xr:uid="{00000000-0005-0000-0000-0000DB1F0000}"/>
    <cellStyle name="20% - Énfasis4 32 2 5" xfId="10920" xr:uid="{00000000-0005-0000-0000-0000DC1F0000}"/>
    <cellStyle name="20% - Énfasis4 32 2 6" xfId="10921" xr:uid="{00000000-0005-0000-0000-0000DD1F0000}"/>
    <cellStyle name="20% - Énfasis4 32 3" xfId="10922" xr:uid="{00000000-0005-0000-0000-0000DE1F0000}"/>
    <cellStyle name="20% - Énfasis4 32 3 2" xfId="10923" xr:uid="{00000000-0005-0000-0000-0000DF1F0000}"/>
    <cellStyle name="20% - Énfasis4 32 3 3" xfId="10924" xr:uid="{00000000-0005-0000-0000-0000E01F0000}"/>
    <cellStyle name="20% - Énfasis4 32 3 4" xfId="10925" xr:uid="{00000000-0005-0000-0000-0000E11F0000}"/>
    <cellStyle name="20% - Énfasis4 32 3 5" xfId="10926" xr:uid="{00000000-0005-0000-0000-0000E21F0000}"/>
    <cellStyle name="20% - Énfasis4 32 3 6" xfId="10927" xr:uid="{00000000-0005-0000-0000-0000E31F0000}"/>
    <cellStyle name="20% - Énfasis4 32 4" xfId="10928" xr:uid="{00000000-0005-0000-0000-0000E41F0000}"/>
    <cellStyle name="20% - Énfasis4 32 4 2" xfId="10929" xr:uid="{00000000-0005-0000-0000-0000E51F0000}"/>
    <cellStyle name="20% - Énfasis4 32 4 3" xfId="10930" xr:uid="{00000000-0005-0000-0000-0000E61F0000}"/>
    <cellStyle name="20% - Énfasis4 32 4 4" xfId="10931" xr:uid="{00000000-0005-0000-0000-0000E71F0000}"/>
    <cellStyle name="20% - Énfasis4 32 4 5" xfId="10932" xr:uid="{00000000-0005-0000-0000-0000E81F0000}"/>
    <cellStyle name="20% - Énfasis4 32 4 6" xfId="10933" xr:uid="{00000000-0005-0000-0000-0000E91F0000}"/>
    <cellStyle name="20% - Énfasis4 32 5" xfId="10934" xr:uid="{00000000-0005-0000-0000-0000EA1F0000}"/>
    <cellStyle name="20% - Énfasis4 32 5 2" xfId="10935" xr:uid="{00000000-0005-0000-0000-0000EB1F0000}"/>
    <cellStyle name="20% - Énfasis4 32 5 3" xfId="10936" xr:uid="{00000000-0005-0000-0000-0000EC1F0000}"/>
    <cellStyle name="20% - Énfasis4 32 5 4" xfId="10937" xr:uid="{00000000-0005-0000-0000-0000ED1F0000}"/>
    <cellStyle name="20% - Énfasis4 32 5 5" xfId="10938" xr:uid="{00000000-0005-0000-0000-0000EE1F0000}"/>
    <cellStyle name="20% - Énfasis4 32 5 6" xfId="10939" xr:uid="{00000000-0005-0000-0000-0000EF1F0000}"/>
    <cellStyle name="20% - Énfasis4 32 6" xfId="10940" xr:uid="{00000000-0005-0000-0000-0000F01F0000}"/>
    <cellStyle name="20% - Énfasis4 32 6 2" xfId="10941" xr:uid="{00000000-0005-0000-0000-0000F11F0000}"/>
    <cellStyle name="20% - Énfasis4 32 6 3" xfId="10942" xr:uid="{00000000-0005-0000-0000-0000F21F0000}"/>
    <cellStyle name="20% - Énfasis4 32 6 4" xfId="10943" xr:uid="{00000000-0005-0000-0000-0000F31F0000}"/>
    <cellStyle name="20% - Énfasis4 32 6 5" xfId="10944" xr:uid="{00000000-0005-0000-0000-0000F41F0000}"/>
    <cellStyle name="20% - Énfasis4 32 6 6" xfId="10945" xr:uid="{00000000-0005-0000-0000-0000F51F0000}"/>
    <cellStyle name="20% - Énfasis4 32 7" xfId="10946" xr:uid="{00000000-0005-0000-0000-0000F61F0000}"/>
    <cellStyle name="20% - Énfasis4 32 7 2" xfId="10947" xr:uid="{00000000-0005-0000-0000-0000F71F0000}"/>
    <cellStyle name="20% - Énfasis4 32 7 3" xfId="10948" xr:uid="{00000000-0005-0000-0000-0000F81F0000}"/>
    <cellStyle name="20% - Énfasis4 32 7 4" xfId="10949" xr:uid="{00000000-0005-0000-0000-0000F91F0000}"/>
    <cellStyle name="20% - Énfasis4 32 7 5" xfId="10950" xr:uid="{00000000-0005-0000-0000-0000FA1F0000}"/>
    <cellStyle name="20% - Énfasis4 32 7 6" xfId="10951" xr:uid="{00000000-0005-0000-0000-0000FB1F0000}"/>
    <cellStyle name="20% - Énfasis4 32 8" xfId="10952" xr:uid="{00000000-0005-0000-0000-0000FC1F0000}"/>
    <cellStyle name="20% - Énfasis4 32 8 2" xfId="10953" xr:uid="{00000000-0005-0000-0000-0000FD1F0000}"/>
    <cellStyle name="20% - Énfasis4 32 8 3" xfId="10954" xr:uid="{00000000-0005-0000-0000-0000FE1F0000}"/>
    <cellStyle name="20% - Énfasis4 32 8 4" xfId="10955" xr:uid="{00000000-0005-0000-0000-0000FF1F0000}"/>
    <cellStyle name="20% - Énfasis4 32 8 5" xfId="10956" xr:uid="{00000000-0005-0000-0000-000000200000}"/>
    <cellStyle name="20% - Énfasis4 32 8 6" xfId="10957" xr:uid="{00000000-0005-0000-0000-000001200000}"/>
    <cellStyle name="20% - Énfasis4 32 9" xfId="10958" xr:uid="{00000000-0005-0000-0000-000002200000}"/>
    <cellStyle name="20% - Énfasis4 32 9 2" xfId="10959" xr:uid="{00000000-0005-0000-0000-000003200000}"/>
    <cellStyle name="20% - Énfasis4 32 9 3" xfId="10960" xr:uid="{00000000-0005-0000-0000-000004200000}"/>
    <cellStyle name="20% - Énfasis4 32 9 4" xfId="10961" xr:uid="{00000000-0005-0000-0000-000005200000}"/>
    <cellStyle name="20% - Énfasis4 32 9 5" xfId="10962" xr:uid="{00000000-0005-0000-0000-000006200000}"/>
    <cellStyle name="20% - Énfasis4 32 9 6" xfId="10963" xr:uid="{00000000-0005-0000-0000-000007200000}"/>
    <cellStyle name="20% - Énfasis4 33" xfId="423" xr:uid="{00000000-0005-0000-0000-000008200000}"/>
    <cellStyle name="20% - Énfasis4 33 10" xfId="10964" xr:uid="{00000000-0005-0000-0000-000009200000}"/>
    <cellStyle name="20% - Énfasis4 33 11" xfId="10965" xr:uid="{00000000-0005-0000-0000-00000A200000}"/>
    <cellStyle name="20% - Énfasis4 33 12" xfId="10966" xr:uid="{00000000-0005-0000-0000-00000B200000}"/>
    <cellStyle name="20% - Énfasis4 33 13" xfId="10967" xr:uid="{00000000-0005-0000-0000-00000C200000}"/>
    <cellStyle name="20% - Énfasis4 33 14" xfId="10968" xr:uid="{00000000-0005-0000-0000-00000D200000}"/>
    <cellStyle name="20% - Énfasis4 33 2" xfId="10969" xr:uid="{00000000-0005-0000-0000-00000E200000}"/>
    <cellStyle name="20% - Énfasis4 33 2 2" xfId="10970" xr:uid="{00000000-0005-0000-0000-00000F200000}"/>
    <cellStyle name="20% - Énfasis4 33 2 3" xfId="10971" xr:uid="{00000000-0005-0000-0000-000010200000}"/>
    <cellStyle name="20% - Énfasis4 33 2 4" xfId="10972" xr:uid="{00000000-0005-0000-0000-000011200000}"/>
    <cellStyle name="20% - Énfasis4 33 2 5" xfId="10973" xr:uid="{00000000-0005-0000-0000-000012200000}"/>
    <cellStyle name="20% - Énfasis4 33 2 6" xfId="10974" xr:uid="{00000000-0005-0000-0000-000013200000}"/>
    <cellStyle name="20% - Énfasis4 33 3" xfId="10975" xr:uid="{00000000-0005-0000-0000-000014200000}"/>
    <cellStyle name="20% - Énfasis4 33 3 2" xfId="10976" xr:uid="{00000000-0005-0000-0000-000015200000}"/>
    <cellStyle name="20% - Énfasis4 33 3 3" xfId="10977" xr:uid="{00000000-0005-0000-0000-000016200000}"/>
    <cellStyle name="20% - Énfasis4 33 3 4" xfId="10978" xr:uid="{00000000-0005-0000-0000-000017200000}"/>
    <cellStyle name="20% - Énfasis4 33 3 5" xfId="10979" xr:uid="{00000000-0005-0000-0000-000018200000}"/>
    <cellStyle name="20% - Énfasis4 33 3 6" xfId="10980" xr:uid="{00000000-0005-0000-0000-000019200000}"/>
    <cellStyle name="20% - Énfasis4 33 4" xfId="10981" xr:uid="{00000000-0005-0000-0000-00001A200000}"/>
    <cellStyle name="20% - Énfasis4 33 4 2" xfId="10982" xr:uid="{00000000-0005-0000-0000-00001B200000}"/>
    <cellStyle name="20% - Énfasis4 33 4 3" xfId="10983" xr:uid="{00000000-0005-0000-0000-00001C200000}"/>
    <cellStyle name="20% - Énfasis4 33 4 4" xfId="10984" xr:uid="{00000000-0005-0000-0000-00001D200000}"/>
    <cellStyle name="20% - Énfasis4 33 4 5" xfId="10985" xr:uid="{00000000-0005-0000-0000-00001E200000}"/>
    <cellStyle name="20% - Énfasis4 33 4 6" xfId="10986" xr:uid="{00000000-0005-0000-0000-00001F200000}"/>
    <cellStyle name="20% - Énfasis4 33 5" xfId="10987" xr:uid="{00000000-0005-0000-0000-000020200000}"/>
    <cellStyle name="20% - Énfasis4 33 5 2" xfId="10988" xr:uid="{00000000-0005-0000-0000-000021200000}"/>
    <cellStyle name="20% - Énfasis4 33 5 3" xfId="10989" xr:uid="{00000000-0005-0000-0000-000022200000}"/>
    <cellStyle name="20% - Énfasis4 33 5 4" xfId="10990" xr:uid="{00000000-0005-0000-0000-000023200000}"/>
    <cellStyle name="20% - Énfasis4 33 5 5" xfId="10991" xr:uid="{00000000-0005-0000-0000-000024200000}"/>
    <cellStyle name="20% - Énfasis4 33 5 6" xfId="10992" xr:uid="{00000000-0005-0000-0000-000025200000}"/>
    <cellStyle name="20% - Énfasis4 33 6" xfId="10993" xr:uid="{00000000-0005-0000-0000-000026200000}"/>
    <cellStyle name="20% - Énfasis4 33 6 2" xfId="10994" xr:uid="{00000000-0005-0000-0000-000027200000}"/>
    <cellStyle name="20% - Énfasis4 33 6 3" xfId="10995" xr:uid="{00000000-0005-0000-0000-000028200000}"/>
    <cellStyle name="20% - Énfasis4 33 6 4" xfId="10996" xr:uid="{00000000-0005-0000-0000-000029200000}"/>
    <cellStyle name="20% - Énfasis4 33 6 5" xfId="10997" xr:uid="{00000000-0005-0000-0000-00002A200000}"/>
    <cellStyle name="20% - Énfasis4 33 6 6" xfId="10998" xr:uid="{00000000-0005-0000-0000-00002B200000}"/>
    <cellStyle name="20% - Énfasis4 33 7" xfId="10999" xr:uid="{00000000-0005-0000-0000-00002C200000}"/>
    <cellStyle name="20% - Énfasis4 33 7 2" xfId="11000" xr:uid="{00000000-0005-0000-0000-00002D200000}"/>
    <cellStyle name="20% - Énfasis4 33 7 3" xfId="11001" xr:uid="{00000000-0005-0000-0000-00002E200000}"/>
    <cellStyle name="20% - Énfasis4 33 7 4" xfId="11002" xr:uid="{00000000-0005-0000-0000-00002F200000}"/>
    <cellStyle name="20% - Énfasis4 33 7 5" xfId="11003" xr:uid="{00000000-0005-0000-0000-000030200000}"/>
    <cellStyle name="20% - Énfasis4 33 7 6" xfId="11004" xr:uid="{00000000-0005-0000-0000-000031200000}"/>
    <cellStyle name="20% - Énfasis4 33 8" xfId="11005" xr:uid="{00000000-0005-0000-0000-000032200000}"/>
    <cellStyle name="20% - Énfasis4 33 8 2" xfId="11006" xr:uid="{00000000-0005-0000-0000-000033200000}"/>
    <cellStyle name="20% - Énfasis4 33 8 3" xfId="11007" xr:uid="{00000000-0005-0000-0000-000034200000}"/>
    <cellStyle name="20% - Énfasis4 33 8 4" xfId="11008" xr:uid="{00000000-0005-0000-0000-000035200000}"/>
    <cellStyle name="20% - Énfasis4 33 8 5" xfId="11009" xr:uid="{00000000-0005-0000-0000-000036200000}"/>
    <cellStyle name="20% - Énfasis4 33 8 6" xfId="11010" xr:uid="{00000000-0005-0000-0000-000037200000}"/>
    <cellStyle name="20% - Énfasis4 33 9" xfId="11011" xr:uid="{00000000-0005-0000-0000-000038200000}"/>
    <cellStyle name="20% - Énfasis4 33 9 2" xfId="11012" xr:uid="{00000000-0005-0000-0000-000039200000}"/>
    <cellStyle name="20% - Énfasis4 33 9 3" xfId="11013" xr:uid="{00000000-0005-0000-0000-00003A200000}"/>
    <cellStyle name="20% - Énfasis4 33 9 4" xfId="11014" xr:uid="{00000000-0005-0000-0000-00003B200000}"/>
    <cellStyle name="20% - Énfasis4 33 9 5" xfId="11015" xr:uid="{00000000-0005-0000-0000-00003C200000}"/>
    <cellStyle name="20% - Énfasis4 33 9 6" xfId="11016" xr:uid="{00000000-0005-0000-0000-00003D200000}"/>
    <cellStyle name="20% - Énfasis4 34" xfId="424" xr:uid="{00000000-0005-0000-0000-00003E200000}"/>
    <cellStyle name="20% - Énfasis4 34 2" xfId="11017" xr:uid="{00000000-0005-0000-0000-00003F200000}"/>
    <cellStyle name="20% - Énfasis4 34 2 2" xfId="11018" xr:uid="{00000000-0005-0000-0000-000040200000}"/>
    <cellStyle name="20% - Énfasis4 34 2 3" xfId="11019" xr:uid="{00000000-0005-0000-0000-000041200000}"/>
    <cellStyle name="20% - Énfasis4 34 2 4" xfId="11020" xr:uid="{00000000-0005-0000-0000-000042200000}"/>
    <cellStyle name="20% - Énfasis4 34 2 5" xfId="11021" xr:uid="{00000000-0005-0000-0000-000043200000}"/>
    <cellStyle name="20% - Énfasis4 34 2 6" xfId="11022" xr:uid="{00000000-0005-0000-0000-000044200000}"/>
    <cellStyle name="20% - Énfasis4 34 3" xfId="11023" xr:uid="{00000000-0005-0000-0000-000045200000}"/>
    <cellStyle name="20% - Énfasis4 34 4" xfId="11024" xr:uid="{00000000-0005-0000-0000-000046200000}"/>
    <cellStyle name="20% - Énfasis4 34 5" xfId="11025" xr:uid="{00000000-0005-0000-0000-000047200000}"/>
    <cellStyle name="20% - Énfasis4 34 6" xfId="11026" xr:uid="{00000000-0005-0000-0000-000048200000}"/>
    <cellStyle name="20% - Énfasis4 34 7" xfId="11027" xr:uid="{00000000-0005-0000-0000-000049200000}"/>
    <cellStyle name="20% - Énfasis4 35" xfId="425" xr:uid="{00000000-0005-0000-0000-00004A200000}"/>
    <cellStyle name="20% - Énfasis4 35 2" xfId="11028" xr:uid="{00000000-0005-0000-0000-00004B200000}"/>
    <cellStyle name="20% - Énfasis4 35 2 2" xfId="11029" xr:uid="{00000000-0005-0000-0000-00004C200000}"/>
    <cellStyle name="20% - Énfasis4 35 2 3" xfId="11030" xr:uid="{00000000-0005-0000-0000-00004D200000}"/>
    <cellStyle name="20% - Énfasis4 35 2 4" xfId="11031" xr:uid="{00000000-0005-0000-0000-00004E200000}"/>
    <cellStyle name="20% - Énfasis4 35 2 5" xfId="11032" xr:uid="{00000000-0005-0000-0000-00004F200000}"/>
    <cellStyle name="20% - Énfasis4 35 2 6" xfId="11033" xr:uid="{00000000-0005-0000-0000-000050200000}"/>
    <cellStyle name="20% - Énfasis4 35 3" xfId="11034" xr:uid="{00000000-0005-0000-0000-000051200000}"/>
    <cellStyle name="20% - Énfasis4 35 4" xfId="11035" xr:uid="{00000000-0005-0000-0000-000052200000}"/>
    <cellStyle name="20% - Énfasis4 35 5" xfId="11036" xr:uid="{00000000-0005-0000-0000-000053200000}"/>
    <cellStyle name="20% - Énfasis4 35 6" xfId="11037" xr:uid="{00000000-0005-0000-0000-000054200000}"/>
    <cellStyle name="20% - Énfasis4 35 7" xfId="11038" xr:uid="{00000000-0005-0000-0000-000055200000}"/>
    <cellStyle name="20% - Énfasis4 35 8" xfId="40422" xr:uid="{00000000-0005-0000-0000-000056200000}"/>
    <cellStyle name="20% - Énfasis4 36" xfId="426" xr:uid="{00000000-0005-0000-0000-000057200000}"/>
    <cellStyle name="20% - Énfasis4 36 2" xfId="11039" xr:uid="{00000000-0005-0000-0000-000058200000}"/>
    <cellStyle name="20% - Énfasis4 36 2 2" xfId="11040" xr:uid="{00000000-0005-0000-0000-000059200000}"/>
    <cellStyle name="20% - Énfasis4 36 2 3" xfId="11041" xr:uid="{00000000-0005-0000-0000-00005A200000}"/>
    <cellStyle name="20% - Énfasis4 36 2 4" xfId="11042" xr:uid="{00000000-0005-0000-0000-00005B200000}"/>
    <cellStyle name="20% - Énfasis4 36 2 5" xfId="11043" xr:uid="{00000000-0005-0000-0000-00005C200000}"/>
    <cellStyle name="20% - Énfasis4 36 2 6" xfId="11044" xr:uid="{00000000-0005-0000-0000-00005D200000}"/>
    <cellStyle name="20% - Énfasis4 36 3" xfId="11045" xr:uid="{00000000-0005-0000-0000-00005E200000}"/>
    <cellStyle name="20% - Énfasis4 36 4" xfId="11046" xr:uid="{00000000-0005-0000-0000-00005F200000}"/>
    <cellStyle name="20% - Énfasis4 36 5" xfId="11047" xr:uid="{00000000-0005-0000-0000-000060200000}"/>
    <cellStyle name="20% - Énfasis4 36 6" xfId="11048" xr:uid="{00000000-0005-0000-0000-000061200000}"/>
    <cellStyle name="20% - Énfasis4 36 7" xfId="11049" xr:uid="{00000000-0005-0000-0000-000062200000}"/>
    <cellStyle name="20% - Énfasis4 36 8" xfId="40423" xr:uid="{00000000-0005-0000-0000-000063200000}"/>
    <cellStyle name="20% - Énfasis4 37" xfId="427" xr:uid="{00000000-0005-0000-0000-000064200000}"/>
    <cellStyle name="20% - Énfasis4 37 2" xfId="11050" xr:uid="{00000000-0005-0000-0000-000065200000}"/>
    <cellStyle name="20% - Énfasis4 37 2 2" xfId="11051" xr:uid="{00000000-0005-0000-0000-000066200000}"/>
    <cellStyle name="20% - Énfasis4 37 2 3" xfId="11052" xr:uid="{00000000-0005-0000-0000-000067200000}"/>
    <cellStyle name="20% - Énfasis4 37 2 4" xfId="11053" xr:uid="{00000000-0005-0000-0000-000068200000}"/>
    <cellStyle name="20% - Énfasis4 37 2 5" xfId="11054" xr:uid="{00000000-0005-0000-0000-000069200000}"/>
    <cellStyle name="20% - Énfasis4 37 2 6" xfId="11055" xr:uid="{00000000-0005-0000-0000-00006A200000}"/>
    <cellStyle name="20% - Énfasis4 37 3" xfId="11056" xr:uid="{00000000-0005-0000-0000-00006B200000}"/>
    <cellStyle name="20% - Énfasis4 37 4" xfId="11057" xr:uid="{00000000-0005-0000-0000-00006C200000}"/>
    <cellStyle name="20% - Énfasis4 37 5" xfId="11058" xr:uid="{00000000-0005-0000-0000-00006D200000}"/>
    <cellStyle name="20% - Énfasis4 37 6" xfId="11059" xr:uid="{00000000-0005-0000-0000-00006E200000}"/>
    <cellStyle name="20% - Énfasis4 37 7" xfId="11060" xr:uid="{00000000-0005-0000-0000-00006F200000}"/>
    <cellStyle name="20% - Énfasis4 37 8" xfId="40424" xr:uid="{00000000-0005-0000-0000-000070200000}"/>
    <cellStyle name="20% - Énfasis4 38" xfId="428" xr:uid="{00000000-0005-0000-0000-000071200000}"/>
    <cellStyle name="20% - Énfasis4 38 2" xfId="11061" xr:uid="{00000000-0005-0000-0000-000072200000}"/>
    <cellStyle name="20% - Énfasis4 38 2 2" xfId="11062" xr:uid="{00000000-0005-0000-0000-000073200000}"/>
    <cellStyle name="20% - Énfasis4 38 2 3" xfId="11063" xr:uid="{00000000-0005-0000-0000-000074200000}"/>
    <cellStyle name="20% - Énfasis4 38 2 4" xfId="11064" xr:uid="{00000000-0005-0000-0000-000075200000}"/>
    <cellStyle name="20% - Énfasis4 38 2 5" xfId="11065" xr:uid="{00000000-0005-0000-0000-000076200000}"/>
    <cellStyle name="20% - Énfasis4 38 2 6" xfId="11066" xr:uid="{00000000-0005-0000-0000-000077200000}"/>
    <cellStyle name="20% - Énfasis4 38 3" xfId="11067" xr:uid="{00000000-0005-0000-0000-000078200000}"/>
    <cellStyle name="20% - Énfasis4 38 4" xfId="11068" xr:uid="{00000000-0005-0000-0000-000079200000}"/>
    <cellStyle name="20% - Énfasis4 38 5" xfId="11069" xr:uid="{00000000-0005-0000-0000-00007A200000}"/>
    <cellStyle name="20% - Énfasis4 38 6" xfId="11070" xr:uid="{00000000-0005-0000-0000-00007B200000}"/>
    <cellStyle name="20% - Énfasis4 38 7" xfId="11071" xr:uid="{00000000-0005-0000-0000-00007C200000}"/>
    <cellStyle name="20% - Énfasis4 38 8" xfId="40425" xr:uid="{00000000-0005-0000-0000-00007D200000}"/>
    <cellStyle name="20% - Énfasis4 39" xfId="429" xr:uid="{00000000-0005-0000-0000-00007E200000}"/>
    <cellStyle name="20% - Énfasis4 39 2" xfId="11072" xr:uid="{00000000-0005-0000-0000-00007F200000}"/>
    <cellStyle name="20% - Énfasis4 39 2 2" xfId="11073" xr:uid="{00000000-0005-0000-0000-000080200000}"/>
    <cellStyle name="20% - Énfasis4 39 2 3" xfId="11074" xr:uid="{00000000-0005-0000-0000-000081200000}"/>
    <cellStyle name="20% - Énfasis4 39 2 4" xfId="11075" xr:uid="{00000000-0005-0000-0000-000082200000}"/>
    <cellStyle name="20% - Énfasis4 39 2 5" xfId="11076" xr:uid="{00000000-0005-0000-0000-000083200000}"/>
    <cellStyle name="20% - Énfasis4 39 2 6" xfId="11077" xr:uid="{00000000-0005-0000-0000-000084200000}"/>
    <cellStyle name="20% - Énfasis4 39 3" xfId="11078" xr:uid="{00000000-0005-0000-0000-000085200000}"/>
    <cellStyle name="20% - Énfasis4 39 4" xfId="11079" xr:uid="{00000000-0005-0000-0000-000086200000}"/>
    <cellStyle name="20% - Énfasis4 39 5" xfId="11080" xr:uid="{00000000-0005-0000-0000-000087200000}"/>
    <cellStyle name="20% - Énfasis4 39 6" xfId="11081" xr:uid="{00000000-0005-0000-0000-000088200000}"/>
    <cellStyle name="20% - Énfasis4 39 7" xfId="11082" xr:uid="{00000000-0005-0000-0000-000089200000}"/>
    <cellStyle name="20% - Énfasis4 39 8" xfId="40426" xr:uid="{00000000-0005-0000-0000-00008A200000}"/>
    <cellStyle name="20% - Énfasis4 4" xfId="430" xr:uid="{00000000-0005-0000-0000-00008B200000}"/>
    <cellStyle name="20% - Énfasis4 4 10" xfId="11083" xr:uid="{00000000-0005-0000-0000-00008C200000}"/>
    <cellStyle name="20% - Énfasis4 4 11" xfId="11084" xr:uid="{00000000-0005-0000-0000-00008D200000}"/>
    <cellStyle name="20% - Énfasis4 4 12" xfId="11085" xr:uid="{00000000-0005-0000-0000-00008E200000}"/>
    <cellStyle name="20% - Énfasis4 4 13" xfId="11086" xr:uid="{00000000-0005-0000-0000-00008F200000}"/>
    <cellStyle name="20% - Énfasis4 4 14" xfId="11087" xr:uid="{00000000-0005-0000-0000-000090200000}"/>
    <cellStyle name="20% - Énfasis4 4 15" xfId="40427" xr:uid="{00000000-0005-0000-0000-000091200000}"/>
    <cellStyle name="20% - Énfasis4 4 2" xfId="431" xr:uid="{00000000-0005-0000-0000-000092200000}"/>
    <cellStyle name="20% - Énfasis4 4 2 2" xfId="11088" xr:uid="{00000000-0005-0000-0000-000093200000}"/>
    <cellStyle name="20% - Énfasis4 4 2 3" xfId="11089" xr:uid="{00000000-0005-0000-0000-000094200000}"/>
    <cellStyle name="20% - Énfasis4 4 2 4" xfId="11090" xr:uid="{00000000-0005-0000-0000-000095200000}"/>
    <cellStyle name="20% - Énfasis4 4 2 5" xfId="11091" xr:uid="{00000000-0005-0000-0000-000096200000}"/>
    <cellStyle name="20% - Énfasis4 4 2 6" xfId="11092" xr:uid="{00000000-0005-0000-0000-000097200000}"/>
    <cellStyle name="20% - Énfasis4 4 3" xfId="432" xr:uid="{00000000-0005-0000-0000-000098200000}"/>
    <cellStyle name="20% - Énfasis4 4 3 2" xfId="11093" xr:uid="{00000000-0005-0000-0000-000099200000}"/>
    <cellStyle name="20% - Énfasis4 4 3 3" xfId="11094" xr:uid="{00000000-0005-0000-0000-00009A200000}"/>
    <cellStyle name="20% - Énfasis4 4 3 4" xfId="11095" xr:uid="{00000000-0005-0000-0000-00009B200000}"/>
    <cellStyle name="20% - Énfasis4 4 3 5" xfId="11096" xr:uid="{00000000-0005-0000-0000-00009C200000}"/>
    <cellStyle name="20% - Énfasis4 4 3 6" xfId="11097" xr:uid="{00000000-0005-0000-0000-00009D200000}"/>
    <cellStyle name="20% - Énfasis4 4 4" xfId="11098" xr:uid="{00000000-0005-0000-0000-00009E200000}"/>
    <cellStyle name="20% - Énfasis4 4 4 2" xfId="11099" xr:uid="{00000000-0005-0000-0000-00009F200000}"/>
    <cellStyle name="20% - Énfasis4 4 4 3" xfId="11100" xr:uid="{00000000-0005-0000-0000-0000A0200000}"/>
    <cellStyle name="20% - Énfasis4 4 4 4" xfId="11101" xr:uid="{00000000-0005-0000-0000-0000A1200000}"/>
    <cellStyle name="20% - Énfasis4 4 4 5" xfId="11102" xr:uid="{00000000-0005-0000-0000-0000A2200000}"/>
    <cellStyle name="20% - Énfasis4 4 4 6" xfId="11103" xr:uid="{00000000-0005-0000-0000-0000A3200000}"/>
    <cellStyle name="20% - Énfasis4 4 5" xfId="11104" xr:uid="{00000000-0005-0000-0000-0000A4200000}"/>
    <cellStyle name="20% - Énfasis4 4 5 2" xfId="11105" xr:uid="{00000000-0005-0000-0000-0000A5200000}"/>
    <cellStyle name="20% - Énfasis4 4 5 3" xfId="11106" xr:uid="{00000000-0005-0000-0000-0000A6200000}"/>
    <cellStyle name="20% - Énfasis4 4 5 4" xfId="11107" xr:uid="{00000000-0005-0000-0000-0000A7200000}"/>
    <cellStyle name="20% - Énfasis4 4 5 5" xfId="11108" xr:uid="{00000000-0005-0000-0000-0000A8200000}"/>
    <cellStyle name="20% - Énfasis4 4 5 6" xfId="11109" xr:uid="{00000000-0005-0000-0000-0000A9200000}"/>
    <cellStyle name="20% - Énfasis4 4 6" xfId="11110" xr:uid="{00000000-0005-0000-0000-0000AA200000}"/>
    <cellStyle name="20% - Énfasis4 4 6 2" xfId="11111" xr:uid="{00000000-0005-0000-0000-0000AB200000}"/>
    <cellStyle name="20% - Énfasis4 4 6 3" xfId="11112" xr:uid="{00000000-0005-0000-0000-0000AC200000}"/>
    <cellStyle name="20% - Énfasis4 4 6 4" xfId="11113" xr:uid="{00000000-0005-0000-0000-0000AD200000}"/>
    <cellStyle name="20% - Énfasis4 4 6 5" xfId="11114" xr:uid="{00000000-0005-0000-0000-0000AE200000}"/>
    <cellStyle name="20% - Énfasis4 4 6 6" xfId="11115" xr:uid="{00000000-0005-0000-0000-0000AF200000}"/>
    <cellStyle name="20% - Énfasis4 4 7" xfId="11116" xr:uid="{00000000-0005-0000-0000-0000B0200000}"/>
    <cellStyle name="20% - Énfasis4 4 7 2" xfId="11117" xr:uid="{00000000-0005-0000-0000-0000B1200000}"/>
    <cellStyle name="20% - Énfasis4 4 7 3" xfId="11118" xr:uid="{00000000-0005-0000-0000-0000B2200000}"/>
    <cellStyle name="20% - Énfasis4 4 7 4" xfId="11119" xr:uid="{00000000-0005-0000-0000-0000B3200000}"/>
    <cellStyle name="20% - Énfasis4 4 7 5" xfId="11120" xr:uid="{00000000-0005-0000-0000-0000B4200000}"/>
    <cellStyle name="20% - Énfasis4 4 7 6" xfId="11121" xr:uid="{00000000-0005-0000-0000-0000B5200000}"/>
    <cellStyle name="20% - Énfasis4 4 8" xfId="11122" xr:uid="{00000000-0005-0000-0000-0000B6200000}"/>
    <cellStyle name="20% - Énfasis4 4 8 2" xfId="11123" xr:uid="{00000000-0005-0000-0000-0000B7200000}"/>
    <cellStyle name="20% - Énfasis4 4 8 3" xfId="11124" xr:uid="{00000000-0005-0000-0000-0000B8200000}"/>
    <cellStyle name="20% - Énfasis4 4 8 4" xfId="11125" xr:uid="{00000000-0005-0000-0000-0000B9200000}"/>
    <cellStyle name="20% - Énfasis4 4 8 5" xfId="11126" xr:uid="{00000000-0005-0000-0000-0000BA200000}"/>
    <cellStyle name="20% - Énfasis4 4 8 6" xfId="11127" xr:uid="{00000000-0005-0000-0000-0000BB200000}"/>
    <cellStyle name="20% - Énfasis4 4 9" xfId="11128" xr:uid="{00000000-0005-0000-0000-0000BC200000}"/>
    <cellStyle name="20% - Énfasis4 4 9 2" xfId="11129" xr:uid="{00000000-0005-0000-0000-0000BD200000}"/>
    <cellStyle name="20% - Énfasis4 4 9 3" xfId="11130" xr:uid="{00000000-0005-0000-0000-0000BE200000}"/>
    <cellStyle name="20% - Énfasis4 4 9 4" xfId="11131" xr:uid="{00000000-0005-0000-0000-0000BF200000}"/>
    <cellStyle name="20% - Énfasis4 4 9 5" xfId="11132" xr:uid="{00000000-0005-0000-0000-0000C0200000}"/>
    <cellStyle name="20% - Énfasis4 4 9 6" xfId="11133" xr:uid="{00000000-0005-0000-0000-0000C1200000}"/>
    <cellStyle name="20% - Énfasis4 40" xfId="433" xr:uid="{00000000-0005-0000-0000-0000C2200000}"/>
    <cellStyle name="20% - Énfasis4 40 2" xfId="11134" xr:uid="{00000000-0005-0000-0000-0000C3200000}"/>
    <cellStyle name="20% - Énfasis4 40 2 2" xfId="11135" xr:uid="{00000000-0005-0000-0000-0000C4200000}"/>
    <cellStyle name="20% - Énfasis4 40 2 3" xfId="11136" xr:uid="{00000000-0005-0000-0000-0000C5200000}"/>
    <cellStyle name="20% - Énfasis4 40 2 4" xfId="11137" xr:uid="{00000000-0005-0000-0000-0000C6200000}"/>
    <cellStyle name="20% - Énfasis4 40 2 5" xfId="11138" xr:uid="{00000000-0005-0000-0000-0000C7200000}"/>
    <cellStyle name="20% - Énfasis4 40 2 6" xfId="11139" xr:uid="{00000000-0005-0000-0000-0000C8200000}"/>
    <cellStyle name="20% - Énfasis4 40 3" xfId="11140" xr:uid="{00000000-0005-0000-0000-0000C9200000}"/>
    <cellStyle name="20% - Énfasis4 40 4" xfId="11141" xr:uid="{00000000-0005-0000-0000-0000CA200000}"/>
    <cellStyle name="20% - Énfasis4 40 5" xfId="11142" xr:uid="{00000000-0005-0000-0000-0000CB200000}"/>
    <cellStyle name="20% - Énfasis4 40 6" xfId="11143" xr:uid="{00000000-0005-0000-0000-0000CC200000}"/>
    <cellStyle name="20% - Énfasis4 40 7" xfId="11144" xr:uid="{00000000-0005-0000-0000-0000CD200000}"/>
    <cellStyle name="20% - Énfasis4 40 8" xfId="40428" xr:uid="{00000000-0005-0000-0000-0000CE200000}"/>
    <cellStyle name="20% - Énfasis4 41" xfId="434" xr:uid="{00000000-0005-0000-0000-0000CF200000}"/>
    <cellStyle name="20% - Énfasis4 41 2" xfId="11145" xr:uid="{00000000-0005-0000-0000-0000D0200000}"/>
    <cellStyle name="20% - Énfasis4 41 2 2" xfId="11146" xr:uid="{00000000-0005-0000-0000-0000D1200000}"/>
    <cellStyle name="20% - Énfasis4 41 2 3" xfId="11147" xr:uid="{00000000-0005-0000-0000-0000D2200000}"/>
    <cellStyle name="20% - Énfasis4 41 2 4" xfId="11148" xr:uid="{00000000-0005-0000-0000-0000D3200000}"/>
    <cellStyle name="20% - Énfasis4 41 2 5" xfId="11149" xr:uid="{00000000-0005-0000-0000-0000D4200000}"/>
    <cellStyle name="20% - Énfasis4 41 2 6" xfId="11150" xr:uid="{00000000-0005-0000-0000-0000D5200000}"/>
    <cellStyle name="20% - Énfasis4 41 3" xfId="11151" xr:uid="{00000000-0005-0000-0000-0000D6200000}"/>
    <cellStyle name="20% - Énfasis4 41 4" xfId="11152" xr:uid="{00000000-0005-0000-0000-0000D7200000}"/>
    <cellStyle name="20% - Énfasis4 41 5" xfId="11153" xr:uid="{00000000-0005-0000-0000-0000D8200000}"/>
    <cellStyle name="20% - Énfasis4 41 6" xfId="11154" xr:uid="{00000000-0005-0000-0000-0000D9200000}"/>
    <cellStyle name="20% - Énfasis4 41 7" xfId="11155" xr:uid="{00000000-0005-0000-0000-0000DA200000}"/>
    <cellStyle name="20% - Énfasis4 41 8" xfId="40429" xr:uid="{00000000-0005-0000-0000-0000DB200000}"/>
    <cellStyle name="20% - Énfasis4 42" xfId="11156" xr:uid="{00000000-0005-0000-0000-0000DC200000}"/>
    <cellStyle name="20% - Énfasis4 42 2" xfId="11157" xr:uid="{00000000-0005-0000-0000-0000DD200000}"/>
    <cellStyle name="20% - Énfasis4 42 2 2" xfId="11158" xr:uid="{00000000-0005-0000-0000-0000DE200000}"/>
    <cellStyle name="20% - Énfasis4 42 2 3" xfId="11159" xr:uid="{00000000-0005-0000-0000-0000DF200000}"/>
    <cellStyle name="20% - Énfasis4 42 2 4" xfId="11160" xr:uid="{00000000-0005-0000-0000-0000E0200000}"/>
    <cellStyle name="20% - Énfasis4 42 2 5" xfId="11161" xr:uid="{00000000-0005-0000-0000-0000E1200000}"/>
    <cellStyle name="20% - Énfasis4 42 2 6" xfId="11162" xr:uid="{00000000-0005-0000-0000-0000E2200000}"/>
    <cellStyle name="20% - Énfasis4 42 3" xfId="11163" xr:uid="{00000000-0005-0000-0000-0000E3200000}"/>
    <cellStyle name="20% - Énfasis4 42 4" xfId="11164" xr:uid="{00000000-0005-0000-0000-0000E4200000}"/>
    <cellStyle name="20% - Énfasis4 42 5" xfId="11165" xr:uid="{00000000-0005-0000-0000-0000E5200000}"/>
    <cellStyle name="20% - Énfasis4 42 6" xfId="11166" xr:uid="{00000000-0005-0000-0000-0000E6200000}"/>
    <cellStyle name="20% - Énfasis4 42 7" xfId="11167" xr:uid="{00000000-0005-0000-0000-0000E7200000}"/>
    <cellStyle name="20% - Énfasis4 43" xfId="11168" xr:uid="{00000000-0005-0000-0000-0000E8200000}"/>
    <cellStyle name="20% - Énfasis4 43 2" xfId="11169" xr:uid="{00000000-0005-0000-0000-0000E9200000}"/>
    <cellStyle name="20% - Énfasis4 43 2 2" xfId="11170" xr:uid="{00000000-0005-0000-0000-0000EA200000}"/>
    <cellStyle name="20% - Énfasis4 43 2 3" xfId="11171" xr:uid="{00000000-0005-0000-0000-0000EB200000}"/>
    <cellStyle name="20% - Énfasis4 43 2 4" xfId="11172" xr:uid="{00000000-0005-0000-0000-0000EC200000}"/>
    <cellStyle name="20% - Énfasis4 43 2 5" xfId="11173" xr:uid="{00000000-0005-0000-0000-0000ED200000}"/>
    <cellStyle name="20% - Énfasis4 43 2 6" xfId="11174" xr:uid="{00000000-0005-0000-0000-0000EE200000}"/>
    <cellStyle name="20% - Énfasis4 43 3" xfId="11175" xr:uid="{00000000-0005-0000-0000-0000EF200000}"/>
    <cellStyle name="20% - Énfasis4 43 4" xfId="11176" xr:uid="{00000000-0005-0000-0000-0000F0200000}"/>
    <cellStyle name="20% - Énfasis4 43 5" xfId="11177" xr:uid="{00000000-0005-0000-0000-0000F1200000}"/>
    <cellStyle name="20% - Énfasis4 43 6" xfId="11178" xr:uid="{00000000-0005-0000-0000-0000F2200000}"/>
    <cellStyle name="20% - Énfasis4 43 7" xfId="11179" xr:uid="{00000000-0005-0000-0000-0000F3200000}"/>
    <cellStyle name="20% - Énfasis4 44" xfId="11180" xr:uid="{00000000-0005-0000-0000-0000F4200000}"/>
    <cellStyle name="20% - Énfasis4 44 2" xfId="11181" xr:uid="{00000000-0005-0000-0000-0000F5200000}"/>
    <cellStyle name="20% - Énfasis4 44 2 2" xfId="11182" xr:uid="{00000000-0005-0000-0000-0000F6200000}"/>
    <cellStyle name="20% - Énfasis4 44 2 3" xfId="11183" xr:uid="{00000000-0005-0000-0000-0000F7200000}"/>
    <cellStyle name="20% - Énfasis4 44 2 4" xfId="11184" xr:uid="{00000000-0005-0000-0000-0000F8200000}"/>
    <cellStyle name="20% - Énfasis4 44 2 5" xfId="11185" xr:uid="{00000000-0005-0000-0000-0000F9200000}"/>
    <cellStyle name="20% - Énfasis4 44 2 6" xfId="11186" xr:uid="{00000000-0005-0000-0000-0000FA200000}"/>
    <cellStyle name="20% - Énfasis4 44 3" xfId="11187" xr:uid="{00000000-0005-0000-0000-0000FB200000}"/>
    <cellStyle name="20% - Énfasis4 44 4" xfId="11188" xr:uid="{00000000-0005-0000-0000-0000FC200000}"/>
    <cellStyle name="20% - Énfasis4 44 5" xfId="11189" xr:uid="{00000000-0005-0000-0000-0000FD200000}"/>
    <cellStyle name="20% - Énfasis4 44 6" xfId="11190" xr:uid="{00000000-0005-0000-0000-0000FE200000}"/>
    <cellStyle name="20% - Énfasis4 44 7" xfId="11191" xr:uid="{00000000-0005-0000-0000-0000FF200000}"/>
    <cellStyle name="20% - Énfasis4 45" xfId="11192" xr:uid="{00000000-0005-0000-0000-000000210000}"/>
    <cellStyle name="20% - Énfasis4 45 2" xfId="11193" xr:uid="{00000000-0005-0000-0000-000001210000}"/>
    <cellStyle name="20% - Énfasis4 45 2 2" xfId="11194" xr:uid="{00000000-0005-0000-0000-000002210000}"/>
    <cellStyle name="20% - Énfasis4 45 2 3" xfId="11195" xr:uid="{00000000-0005-0000-0000-000003210000}"/>
    <cellStyle name="20% - Énfasis4 45 2 4" xfId="11196" xr:uid="{00000000-0005-0000-0000-000004210000}"/>
    <cellStyle name="20% - Énfasis4 45 2 5" xfId="11197" xr:uid="{00000000-0005-0000-0000-000005210000}"/>
    <cellStyle name="20% - Énfasis4 45 2 6" xfId="11198" xr:uid="{00000000-0005-0000-0000-000006210000}"/>
    <cellStyle name="20% - Énfasis4 45 3" xfId="11199" xr:uid="{00000000-0005-0000-0000-000007210000}"/>
    <cellStyle name="20% - Énfasis4 45 4" xfId="11200" xr:uid="{00000000-0005-0000-0000-000008210000}"/>
    <cellStyle name="20% - Énfasis4 45 5" xfId="11201" xr:uid="{00000000-0005-0000-0000-000009210000}"/>
    <cellStyle name="20% - Énfasis4 45 6" xfId="11202" xr:uid="{00000000-0005-0000-0000-00000A210000}"/>
    <cellStyle name="20% - Énfasis4 45 7" xfId="11203" xr:uid="{00000000-0005-0000-0000-00000B210000}"/>
    <cellStyle name="20% - Énfasis4 46" xfId="11204" xr:uid="{00000000-0005-0000-0000-00000C210000}"/>
    <cellStyle name="20% - Énfasis4 46 2" xfId="11205" xr:uid="{00000000-0005-0000-0000-00000D210000}"/>
    <cellStyle name="20% - Énfasis4 46 2 2" xfId="11206" xr:uid="{00000000-0005-0000-0000-00000E210000}"/>
    <cellStyle name="20% - Énfasis4 46 2 3" xfId="11207" xr:uid="{00000000-0005-0000-0000-00000F210000}"/>
    <cellStyle name="20% - Énfasis4 46 2 4" xfId="11208" xr:uid="{00000000-0005-0000-0000-000010210000}"/>
    <cellStyle name="20% - Énfasis4 46 2 5" xfId="11209" xr:uid="{00000000-0005-0000-0000-000011210000}"/>
    <cellStyle name="20% - Énfasis4 46 2 6" xfId="11210" xr:uid="{00000000-0005-0000-0000-000012210000}"/>
    <cellStyle name="20% - Énfasis4 46 3" xfId="11211" xr:uid="{00000000-0005-0000-0000-000013210000}"/>
    <cellStyle name="20% - Énfasis4 46 4" xfId="11212" xr:uid="{00000000-0005-0000-0000-000014210000}"/>
    <cellStyle name="20% - Énfasis4 46 5" xfId="11213" xr:uid="{00000000-0005-0000-0000-000015210000}"/>
    <cellStyle name="20% - Énfasis4 46 6" xfId="11214" xr:uid="{00000000-0005-0000-0000-000016210000}"/>
    <cellStyle name="20% - Énfasis4 46 7" xfId="11215" xr:uid="{00000000-0005-0000-0000-000017210000}"/>
    <cellStyle name="20% - Énfasis4 47" xfId="11216" xr:uid="{00000000-0005-0000-0000-000018210000}"/>
    <cellStyle name="20% - Énfasis4 47 2" xfId="11217" xr:uid="{00000000-0005-0000-0000-000019210000}"/>
    <cellStyle name="20% - Énfasis4 47 2 2" xfId="11218" xr:uid="{00000000-0005-0000-0000-00001A210000}"/>
    <cellStyle name="20% - Énfasis4 47 2 3" xfId="11219" xr:uid="{00000000-0005-0000-0000-00001B210000}"/>
    <cellStyle name="20% - Énfasis4 47 2 4" xfId="11220" xr:uid="{00000000-0005-0000-0000-00001C210000}"/>
    <cellStyle name="20% - Énfasis4 47 2 5" xfId="11221" xr:uid="{00000000-0005-0000-0000-00001D210000}"/>
    <cellStyle name="20% - Énfasis4 47 2 6" xfId="11222" xr:uid="{00000000-0005-0000-0000-00001E210000}"/>
    <cellStyle name="20% - Énfasis4 47 3" xfId="11223" xr:uid="{00000000-0005-0000-0000-00001F210000}"/>
    <cellStyle name="20% - Énfasis4 47 4" xfId="11224" xr:uid="{00000000-0005-0000-0000-000020210000}"/>
    <cellStyle name="20% - Énfasis4 47 5" xfId="11225" xr:uid="{00000000-0005-0000-0000-000021210000}"/>
    <cellStyle name="20% - Énfasis4 47 6" xfId="11226" xr:uid="{00000000-0005-0000-0000-000022210000}"/>
    <cellStyle name="20% - Énfasis4 47 7" xfId="11227" xr:uid="{00000000-0005-0000-0000-000023210000}"/>
    <cellStyle name="20% - Énfasis4 48" xfId="11228" xr:uid="{00000000-0005-0000-0000-000024210000}"/>
    <cellStyle name="20% - Énfasis4 48 2" xfId="11229" xr:uid="{00000000-0005-0000-0000-000025210000}"/>
    <cellStyle name="20% - Énfasis4 48 3" xfId="11230" xr:uid="{00000000-0005-0000-0000-000026210000}"/>
    <cellStyle name="20% - Énfasis4 48 4" xfId="11231" xr:uid="{00000000-0005-0000-0000-000027210000}"/>
    <cellStyle name="20% - Énfasis4 48 5" xfId="11232" xr:uid="{00000000-0005-0000-0000-000028210000}"/>
    <cellStyle name="20% - Énfasis4 48 6" xfId="11233" xr:uid="{00000000-0005-0000-0000-000029210000}"/>
    <cellStyle name="20% - Énfasis4 49" xfId="11234" xr:uid="{00000000-0005-0000-0000-00002A210000}"/>
    <cellStyle name="20% - Énfasis4 49 2" xfId="11235" xr:uid="{00000000-0005-0000-0000-00002B210000}"/>
    <cellStyle name="20% - Énfasis4 49 3" xfId="11236" xr:uid="{00000000-0005-0000-0000-00002C210000}"/>
    <cellStyle name="20% - Énfasis4 49 4" xfId="11237" xr:uid="{00000000-0005-0000-0000-00002D210000}"/>
    <cellStyle name="20% - Énfasis4 49 5" xfId="11238" xr:uid="{00000000-0005-0000-0000-00002E210000}"/>
    <cellStyle name="20% - Énfasis4 49 6" xfId="11239" xr:uid="{00000000-0005-0000-0000-00002F210000}"/>
    <cellStyle name="20% - Énfasis4 5" xfId="435" xr:uid="{00000000-0005-0000-0000-000030210000}"/>
    <cellStyle name="20% - Énfasis4 5 10" xfId="11240" xr:uid="{00000000-0005-0000-0000-000031210000}"/>
    <cellStyle name="20% - Énfasis4 5 11" xfId="11241" xr:uid="{00000000-0005-0000-0000-000032210000}"/>
    <cellStyle name="20% - Énfasis4 5 12" xfId="11242" xr:uid="{00000000-0005-0000-0000-000033210000}"/>
    <cellStyle name="20% - Énfasis4 5 13" xfId="11243" xr:uid="{00000000-0005-0000-0000-000034210000}"/>
    <cellStyle name="20% - Énfasis4 5 14" xfId="11244" xr:uid="{00000000-0005-0000-0000-000035210000}"/>
    <cellStyle name="20% - Énfasis4 5 15" xfId="40430" xr:uid="{00000000-0005-0000-0000-000036210000}"/>
    <cellStyle name="20% - Énfasis4 5 2" xfId="11245" xr:uid="{00000000-0005-0000-0000-000037210000}"/>
    <cellStyle name="20% - Énfasis4 5 2 2" xfId="11246" xr:uid="{00000000-0005-0000-0000-000038210000}"/>
    <cellStyle name="20% - Énfasis4 5 2 3" xfId="11247" xr:uid="{00000000-0005-0000-0000-000039210000}"/>
    <cellStyle name="20% - Énfasis4 5 2 4" xfId="11248" xr:uid="{00000000-0005-0000-0000-00003A210000}"/>
    <cellStyle name="20% - Énfasis4 5 2 5" xfId="11249" xr:uid="{00000000-0005-0000-0000-00003B210000}"/>
    <cellStyle name="20% - Énfasis4 5 2 6" xfId="11250" xr:uid="{00000000-0005-0000-0000-00003C210000}"/>
    <cellStyle name="20% - Énfasis4 5 3" xfId="11251" xr:uid="{00000000-0005-0000-0000-00003D210000}"/>
    <cellStyle name="20% - Énfasis4 5 3 2" xfId="11252" xr:uid="{00000000-0005-0000-0000-00003E210000}"/>
    <cellStyle name="20% - Énfasis4 5 3 3" xfId="11253" xr:uid="{00000000-0005-0000-0000-00003F210000}"/>
    <cellStyle name="20% - Énfasis4 5 3 4" xfId="11254" xr:uid="{00000000-0005-0000-0000-000040210000}"/>
    <cellStyle name="20% - Énfasis4 5 3 5" xfId="11255" xr:uid="{00000000-0005-0000-0000-000041210000}"/>
    <cellStyle name="20% - Énfasis4 5 3 6" xfId="11256" xr:uid="{00000000-0005-0000-0000-000042210000}"/>
    <cellStyle name="20% - Énfasis4 5 4" xfId="11257" xr:uid="{00000000-0005-0000-0000-000043210000}"/>
    <cellStyle name="20% - Énfasis4 5 4 2" xfId="11258" xr:uid="{00000000-0005-0000-0000-000044210000}"/>
    <cellStyle name="20% - Énfasis4 5 4 3" xfId="11259" xr:uid="{00000000-0005-0000-0000-000045210000}"/>
    <cellStyle name="20% - Énfasis4 5 4 4" xfId="11260" xr:uid="{00000000-0005-0000-0000-000046210000}"/>
    <cellStyle name="20% - Énfasis4 5 4 5" xfId="11261" xr:uid="{00000000-0005-0000-0000-000047210000}"/>
    <cellStyle name="20% - Énfasis4 5 4 6" xfId="11262" xr:uid="{00000000-0005-0000-0000-000048210000}"/>
    <cellStyle name="20% - Énfasis4 5 5" xfId="11263" xr:uid="{00000000-0005-0000-0000-000049210000}"/>
    <cellStyle name="20% - Énfasis4 5 5 2" xfId="11264" xr:uid="{00000000-0005-0000-0000-00004A210000}"/>
    <cellStyle name="20% - Énfasis4 5 5 3" xfId="11265" xr:uid="{00000000-0005-0000-0000-00004B210000}"/>
    <cellStyle name="20% - Énfasis4 5 5 4" xfId="11266" xr:uid="{00000000-0005-0000-0000-00004C210000}"/>
    <cellStyle name="20% - Énfasis4 5 5 5" xfId="11267" xr:uid="{00000000-0005-0000-0000-00004D210000}"/>
    <cellStyle name="20% - Énfasis4 5 5 6" xfId="11268" xr:uid="{00000000-0005-0000-0000-00004E210000}"/>
    <cellStyle name="20% - Énfasis4 5 6" xfId="11269" xr:uid="{00000000-0005-0000-0000-00004F210000}"/>
    <cellStyle name="20% - Énfasis4 5 6 2" xfId="11270" xr:uid="{00000000-0005-0000-0000-000050210000}"/>
    <cellStyle name="20% - Énfasis4 5 6 3" xfId="11271" xr:uid="{00000000-0005-0000-0000-000051210000}"/>
    <cellStyle name="20% - Énfasis4 5 6 4" xfId="11272" xr:uid="{00000000-0005-0000-0000-000052210000}"/>
    <cellStyle name="20% - Énfasis4 5 6 5" xfId="11273" xr:uid="{00000000-0005-0000-0000-000053210000}"/>
    <cellStyle name="20% - Énfasis4 5 6 6" xfId="11274" xr:uid="{00000000-0005-0000-0000-000054210000}"/>
    <cellStyle name="20% - Énfasis4 5 7" xfId="11275" xr:uid="{00000000-0005-0000-0000-000055210000}"/>
    <cellStyle name="20% - Énfasis4 5 7 2" xfId="11276" xr:uid="{00000000-0005-0000-0000-000056210000}"/>
    <cellStyle name="20% - Énfasis4 5 7 3" xfId="11277" xr:uid="{00000000-0005-0000-0000-000057210000}"/>
    <cellStyle name="20% - Énfasis4 5 7 4" xfId="11278" xr:uid="{00000000-0005-0000-0000-000058210000}"/>
    <cellStyle name="20% - Énfasis4 5 7 5" xfId="11279" xr:uid="{00000000-0005-0000-0000-000059210000}"/>
    <cellStyle name="20% - Énfasis4 5 7 6" xfId="11280" xr:uid="{00000000-0005-0000-0000-00005A210000}"/>
    <cellStyle name="20% - Énfasis4 5 8" xfId="11281" xr:uid="{00000000-0005-0000-0000-00005B210000}"/>
    <cellStyle name="20% - Énfasis4 5 8 2" xfId="11282" xr:uid="{00000000-0005-0000-0000-00005C210000}"/>
    <cellStyle name="20% - Énfasis4 5 8 3" xfId="11283" xr:uid="{00000000-0005-0000-0000-00005D210000}"/>
    <cellStyle name="20% - Énfasis4 5 8 4" xfId="11284" xr:uid="{00000000-0005-0000-0000-00005E210000}"/>
    <cellStyle name="20% - Énfasis4 5 8 5" xfId="11285" xr:uid="{00000000-0005-0000-0000-00005F210000}"/>
    <cellStyle name="20% - Énfasis4 5 8 6" xfId="11286" xr:uid="{00000000-0005-0000-0000-000060210000}"/>
    <cellStyle name="20% - Énfasis4 5 9" xfId="11287" xr:uid="{00000000-0005-0000-0000-000061210000}"/>
    <cellStyle name="20% - Énfasis4 5 9 2" xfId="11288" xr:uid="{00000000-0005-0000-0000-000062210000}"/>
    <cellStyle name="20% - Énfasis4 5 9 3" xfId="11289" xr:uid="{00000000-0005-0000-0000-000063210000}"/>
    <cellStyle name="20% - Énfasis4 5 9 4" xfId="11290" xr:uid="{00000000-0005-0000-0000-000064210000}"/>
    <cellStyle name="20% - Énfasis4 5 9 5" xfId="11291" xr:uid="{00000000-0005-0000-0000-000065210000}"/>
    <cellStyle name="20% - Énfasis4 5 9 6" xfId="11292" xr:uid="{00000000-0005-0000-0000-000066210000}"/>
    <cellStyle name="20% - Énfasis4 50" xfId="11293" xr:uid="{00000000-0005-0000-0000-000067210000}"/>
    <cellStyle name="20% - Énfasis4 50 2" xfId="11294" xr:uid="{00000000-0005-0000-0000-000068210000}"/>
    <cellStyle name="20% - Énfasis4 50 3" xfId="11295" xr:uid="{00000000-0005-0000-0000-000069210000}"/>
    <cellStyle name="20% - Énfasis4 50 4" xfId="11296" xr:uid="{00000000-0005-0000-0000-00006A210000}"/>
    <cellStyle name="20% - Énfasis4 50 5" xfId="11297" xr:uid="{00000000-0005-0000-0000-00006B210000}"/>
    <cellStyle name="20% - Énfasis4 50 6" xfId="11298" xr:uid="{00000000-0005-0000-0000-00006C210000}"/>
    <cellStyle name="20% - Énfasis4 51" xfId="11299" xr:uid="{00000000-0005-0000-0000-00006D210000}"/>
    <cellStyle name="20% - Énfasis4 51 2" xfId="11300" xr:uid="{00000000-0005-0000-0000-00006E210000}"/>
    <cellStyle name="20% - Énfasis4 51 3" xfId="11301" xr:uid="{00000000-0005-0000-0000-00006F210000}"/>
    <cellStyle name="20% - Énfasis4 51 4" xfId="11302" xr:uid="{00000000-0005-0000-0000-000070210000}"/>
    <cellStyle name="20% - Énfasis4 51 5" xfId="11303" xr:uid="{00000000-0005-0000-0000-000071210000}"/>
    <cellStyle name="20% - Énfasis4 51 6" xfId="11304" xr:uid="{00000000-0005-0000-0000-000072210000}"/>
    <cellStyle name="20% - Énfasis4 52" xfId="11305" xr:uid="{00000000-0005-0000-0000-000073210000}"/>
    <cellStyle name="20% - Énfasis4 52 2" xfId="11306" xr:uid="{00000000-0005-0000-0000-000074210000}"/>
    <cellStyle name="20% - Énfasis4 52 3" xfId="11307" xr:uid="{00000000-0005-0000-0000-000075210000}"/>
    <cellStyle name="20% - Énfasis4 52 4" xfId="11308" xr:uid="{00000000-0005-0000-0000-000076210000}"/>
    <cellStyle name="20% - Énfasis4 52 5" xfId="11309" xr:uid="{00000000-0005-0000-0000-000077210000}"/>
    <cellStyle name="20% - Énfasis4 52 6" xfId="11310" xr:uid="{00000000-0005-0000-0000-000078210000}"/>
    <cellStyle name="20% - Énfasis4 53" xfId="11311" xr:uid="{00000000-0005-0000-0000-000079210000}"/>
    <cellStyle name="20% - Énfasis4 53 2" xfId="11312" xr:uid="{00000000-0005-0000-0000-00007A210000}"/>
    <cellStyle name="20% - Énfasis4 53 3" xfId="11313" xr:uid="{00000000-0005-0000-0000-00007B210000}"/>
    <cellStyle name="20% - Énfasis4 53 4" xfId="11314" xr:uid="{00000000-0005-0000-0000-00007C210000}"/>
    <cellStyle name="20% - Énfasis4 53 5" xfId="11315" xr:uid="{00000000-0005-0000-0000-00007D210000}"/>
    <cellStyle name="20% - Énfasis4 53 6" xfId="11316" xr:uid="{00000000-0005-0000-0000-00007E210000}"/>
    <cellStyle name="20% - Énfasis4 54" xfId="11317" xr:uid="{00000000-0005-0000-0000-00007F210000}"/>
    <cellStyle name="20% - Énfasis4 54 2" xfId="11318" xr:uid="{00000000-0005-0000-0000-000080210000}"/>
    <cellStyle name="20% - Énfasis4 54 3" xfId="11319" xr:uid="{00000000-0005-0000-0000-000081210000}"/>
    <cellStyle name="20% - Énfasis4 54 4" xfId="11320" xr:uid="{00000000-0005-0000-0000-000082210000}"/>
    <cellStyle name="20% - Énfasis4 54 5" xfId="11321" xr:uid="{00000000-0005-0000-0000-000083210000}"/>
    <cellStyle name="20% - Énfasis4 54 6" xfId="11322" xr:uid="{00000000-0005-0000-0000-000084210000}"/>
    <cellStyle name="20% - Énfasis4 55" xfId="11323" xr:uid="{00000000-0005-0000-0000-000085210000}"/>
    <cellStyle name="20% - Énfasis4 55 2" xfId="11324" xr:uid="{00000000-0005-0000-0000-000086210000}"/>
    <cellStyle name="20% - Énfasis4 55 3" xfId="11325" xr:uid="{00000000-0005-0000-0000-000087210000}"/>
    <cellStyle name="20% - Énfasis4 55 4" xfId="11326" xr:uid="{00000000-0005-0000-0000-000088210000}"/>
    <cellStyle name="20% - Énfasis4 55 5" xfId="11327" xr:uid="{00000000-0005-0000-0000-000089210000}"/>
    <cellStyle name="20% - Énfasis4 55 6" xfId="11328" xr:uid="{00000000-0005-0000-0000-00008A210000}"/>
    <cellStyle name="20% - Énfasis4 56" xfId="11329" xr:uid="{00000000-0005-0000-0000-00008B210000}"/>
    <cellStyle name="20% - Énfasis4 56 2" xfId="11330" xr:uid="{00000000-0005-0000-0000-00008C210000}"/>
    <cellStyle name="20% - Énfasis4 56 3" xfId="11331" xr:uid="{00000000-0005-0000-0000-00008D210000}"/>
    <cellStyle name="20% - Énfasis4 56 4" xfId="11332" xr:uid="{00000000-0005-0000-0000-00008E210000}"/>
    <cellStyle name="20% - Énfasis4 56 5" xfId="11333" xr:uid="{00000000-0005-0000-0000-00008F210000}"/>
    <cellStyle name="20% - Énfasis4 56 6" xfId="11334" xr:uid="{00000000-0005-0000-0000-000090210000}"/>
    <cellStyle name="20% - Énfasis4 57" xfId="11335" xr:uid="{00000000-0005-0000-0000-000091210000}"/>
    <cellStyle name="20% - Énfasis4 57 2" xfId="11336" xr:uid="{00000000-0005-0000-0000-000092210000}"/>
    <cellStyle name="20% - Énfasis4 57 3" xfId="11337" xr:uid="{00000000-0005-0000-0000-000093210000}"/>
    <cellStyle name="20% - Énfasis4 57 4" xfId="11338" xr:uid="{00000000-0005-0000-0000-000094210000}"/>
    <cellStyle name="20% - Énfasis4 57 5" xfId="11339" xr:uid="{00000000-0005-0000-0000-000095210000}"/>
    <cellStyle name="20% - Énfasis4 57 6" xfId="11340" xr:uid="{00000000-0005-0000-0000-000096210000}"/>
    <cellStyle name="20% - Énfasis4 58" xfId="11341" xr:uid="{00000000-0005-0000-0000-000097210000}"/>
    <cellStyle name="20% - Énfasis4 58 2" xfId="11342" xr:uid="{00000000-0005-0000-0000-000098210000}"/>
    <cellStyle name="20% - Énfasis4 58 3" xfId="11343" xr:uid="{00000000-0005-0000-0000-000099210000}"/>
    <cellStyle name="20% - Énfasis4 58 4" xfId="11344" xr:uid="{00000000-0005-0000-0000-00009A210000}"/>
    <cellStyle name="20% - Énfasis4 58 5" xfId="11345" xr:uid="{00000000-0005-0000-0000-00009B210000}"/>
    <cellStyle name="20% - Énfasis4 58 6" xfId="11346" xr:uid="{00000000-0005-0000-0000-00009C210000}"/>
    <cellStyle name="20% - Énfasis4 59" xfId="11347" xr:uid="{00000000-0005-0000-0000-00009D210000}"/>
    <cellStyle name="20% - Énfasis4 6" xfId="436" xr:uid="{00000000-0005-0000-0000-00009E210000}"/>
    <cellStyle name="20% - Énfasis4 6 10" xfId="11348" xr:uid="{00000000-0005-0000-0000-00009F210000}"/>
    <cellStyle name="20% - Énfasis4 6 11" xfId="11349" xr:uid="{00000000-0005-0000-0000-0000A0210000}"/>
    <cellStyle name="20% - Énfasis4 6 12" xfId="11350" xr:uid="{00000000-0005-0000-0000-0000A1210000}"/>
    <cellStyle name="20% - Énfasis4 6 13" xfId="11351" xr:uid="{00000000-0005-0000-0000-0000A2210000}"/>
    <cellStyle name="20% - Énfasis4 6 14" xfId="11352" xr:uid="{00000000-0005-0000-0000-0000A3210000}"/>
    <cellStyle name="20% - Énfasis4 6 15" xfId="40431" xr:uid="{00000000-0005-0000-0000-0000A4210000}"/>
    <cellStyle name="20% - Énfasis4 6 2" xfId="11353" xr:uid="{00000000-0005-0000-0000-0000A5210000}"/>
    <cellStyle name="20% - Énfasis4 6 2 2" xfId="11354" xr:uid="{00000000-0005-0000-0000-0000A6210000}"/>
    <cellStyle name="20% - Énfasis4 6 2 3" xfId="11355" xr:uid="{00000000-0005-0000-0000-0000A7210000}"/>
    <cellStyle name="20% - Énfasis4 6 2 4" xfId="11356" xr:uid="{00000000-0005-0000-0000-0000A8210000}"/>
    <cellStyle name="20% - Énfasis4 6 2 5" xfId="11357" xr:uid="{00000000-0005-0000-0000-0000A9210000}"/>
    <cellStyle name="20% - Énfasis4 6 2 6" xfId="11358" xr:uid="{00000000-0005-0000-0000-0000AA210000}"/>
    <cellStyle name="20% - Énfasis4 6 3" xfId="11359" xr:uid="{00000000-0005-0000-0000-0000AB210000}"/>
    <cellStyle name="20% - Énfasis4 6 3 2" xfId="11360" xr:uid="{00000000-0005-0000-0000-0000AC210000}"/>
    <cellStyle name="20% - Énfasis4 6 3 3" xfId="11361" xr:uid="{00000000-0005-0000-0000-0000AD210000}"/>
    <cellStyle name="20% - Énfasis4 6 3 4" xfId="11362" xr:uid="{00000000-0005-0000-0000-0000AE210000}"/>
    <cellStyle name="20% - Énfasis4 6 3 5" xfId="11363" xr:uid="{00000000-0005-0000-0000-0000AF210000}"/>
    <cellStyle name="20% - Énfasis4 6 3 6" xfId="11364" xr:uid="{00000000-0005-0000-0000-0000B0210000}"/>
    <cellStyle name="20% - Énfasis4 6 4" xfId="11365" xr:uid="{00000000-0005-0000-0000-0000B1210000}"/>
    <cellStyle name="20% - Énfasis4 6 4 2" xfId="11366" xr:uid="{00000000-0005-0000-0000-0000B2210000}"/>
    <cellStyle name="20% - Énfasis4 6 4 3" xfId="11367" xr:uid="{00000000-0005-0000-0000-0000B3210000}"/>
    <cellStyle name="20% - Énfasis4 6 4 4" xfId="11368" xr:uid="{00000000-0005-0000-0000-0000B4210000}"/>
    <cellStyle name="20% - Énfasis4 6 4 5" xfId="11369" xr:uid="{00000000-0005-0000-0000-0000B5210000}"/>
    <cellStyle name="20% - Énfasis4 6 4 6" xfId="11370" xr:uid="{00000000-0005-0000-0000-0000B6210000}"/>
    <cellStyle name="20% - Énfasis4 6 5" xfId="11371" xr:uid="{00000000-0005-0000-0000-0000B7210000}"/>
    <cellStyle name="20% - Énfasis4 6 5 2" xfId="11372" xr:uid="{00000000-0005-0000-0000-0000B8210000}"/>
    <cellStyle name="20% - Énfasis4 6 5 3" xfId="11373" xr:uid="{00000000-0005-0000-0000-0000B9210000}"/>
    <cellStyle name="20% - Énfasis4 6 5 4" xfId="11374" xr:uid="{00000000-0005-0000-0000-0000BA210000}"/>
    <cellStyle name="20% - Énfasis4 6 5 5" xfId="11375" xr:uid="{00000000-0005-0000-0000-0000BB210000}"/>
    <cellStyle name="20% - Énfasis4 6 5 6" xfId="11376" xr:uid="{00000000-0005-0000-0000-0000BC210000}"/>
    <cellStyle name="20% - Énfasis4 6 6" xfId="11377" xr:uid="{00000000-0005-0000-0000-0000BD210000}"/>
    <cellStyle name="20% - Énfasis4 6 6 2" xfId="11378" xr:uid="{00000000-0005-0000-0000-0000BE210000}"/>
    <cellStyle name="20% - Énfasis4 6 6 3" xfId="11379" xr:uid="{00000000-0005-0000-0000-0000BF210000}"/>
    <cellStyle name="20% - Énfasis4 6 6 4" xfId="11380" xr:uid="{00000000-0005-0000-0000-0000C0210000}"/>
    <cellStyle name="20% - Énfasis4 6 6 5" xfId="11381" xr:uid="{00000000-0005-0000-0000-0000C1210000}"/>
    <cellStyle name="20% - Énfasis4 6 6 6" xfId="11382" xr:uid="{00000000-0005-0000-0000-0000C2210000}"/>
    <cellStyle name="20% - Énfasis4 6 7" xfId="11383" xr:uid="{00000000-0005-0000-0000-0000C3210000}"/>
    <cellStyle name="20% - Énfasis4 6 7 2" xfId="11384" xr:uid="{00000000-0005-0000-0000-0000C4210000}"/>
    <cellStyle name="20% - Énfasis4 6 7 3" xfId="11385" xr:uid="{00000000-0005-0000-0000-0000C5210000}"/>
    <cellStyle name="20% - Énfasis4 6 7 4" xfId="11386" xr:uid="{00000000-0005-0000-0000-0000C6210000}"/>
    <cellStyle name="20% - Énfasis4 6 7 5" xfId="11387" xr:uid="{00000000-0005-0000-0000-0000C7210000}"/>
    <cellStyle name="20% - Énfasis4 6 7 6" xfId="11388" xr:uid="{00000000-0005-0000-0000-0000C8210000}"/>
    <cellStyle name="20% - Énfasis4 6 8" xfId="11389" xr:uid="{00000000-0005-0000-0000-0000C9210000}"/>
    <cellStyle name="20% - Énfasis4 6 8 2" xfId="11390" xr:uid="{00000000-0005-0000-0000-0000CA210000}"/>
    <cellStyle name="20% - Énfasis4 6 8 3" xfId="11391" xr:uid="{00000000-0005-0000-0000-0000CB210000}"/>
    <cellStyle name="20% - Énfasis4 6 8 4" xfId="11392" xr:uid="{00000000-0005-0000-0000-0000CC210000}"/>
    <cellStyle name="20% - Énfasis4 6 8 5" xfId="11393" xr:uid="{00000000-0005-0000-0000-0000CD210000}"/>
    <cellStyle name="20% - Énfasis4 6 8 6" xfId="11394" xr:uid="{00000000-0005-0000-0000-0000CE210000}"/>
    <cellStyle name="20% - Énfasis4 6 9" xfId="11395" xr:uid="{00000000-0005-0000-0000-0000CF210000}"/>
    <cellStyle name="20% - Énfasis4 6 9 2" xfId="11396" xr:uid="{00000000-0005-0000-0000-0000D0210000}"/>
    <cellStyle name="20% - Énfasis4 6 9 3" xfId="11397" xr:uid="{00000000-0005-0000-0000-0000D1210000}"/>
    <cellStyle name="20% - Énfasis4 6 9 4" xfId="11398" xr:uid="{00000000-0005-0000-0000-0000D2210000}"/>
    <cellStyle name="20% - Énfasis4 6 9 5" xfId="11399" xr:uid="{00000000-0005-0000-0000-0000D3210000}"/>
    <cellStyle name="20% - Énfasis4 6 9 6" xfId="11400" xr:uid="{00000000-0005-0000-0000-0000D4210000}"/>
    <cellStyle name="20% - Énfasis4 60" xfId="11401" xr:uid="{00000000-0005-0000-0000-0000D5210000}"/>
    <cellStyle name="20% - Énfasis4 61" xfId="11402" xr:uid="{00000000-0005-0000-0000-0000D6210000}"/>
    <cellStyle name="20% - Énfasis4 62" xfId="11403" xr:uid="{00000000-0005-0000-0000-0000D7210000}"/>
    <cellStyle name="20% - Énfasis4 63" xfId="11404" xr:uid="{00000000-0005-0000-0000-0000D8210000}"/>
    <cellStyle name="20% - Énfasis4 7" xfId="437" xr:uid="{00000000-0005-0000-0000-0000D9210000}"/>
    <cellStyle name="20% - Énfasis4 7 10" xfId="11405" xr:uid="{00000000-0005-0000-0000-0000DA210000}"/>
    <cellStyle name="20% - Énfasis4 7 11" xfId="11406" xr:uid="{00000000-0005-0000-0000-0000DB210000}"/>
    <cellStyle name="20% - Énfasis4 7 12" xfId="11407" xr:uid="{00000000-0005-0000-0000-0000DC210000}"/>
    <cellStyle name="20% - Énfasis4 7 13" xfId="11408" xr:uid="{00000000-0005-0000-0000-0000DD210000}"/>
    <cellStyle name="20% - Énfasis4 7 14" xfId="11409" xr:uid="{00000000-0005-0000-0000-0000DE210000}"/>
    <cellStyle name="20% - Énfasis4 7 15" xfId="40432" xr:uid="{00000000-0005-0000-0000-0000DF210000}"/>
    <cellStyle name="20% - Énfasis4 7 2" xfId="11410" xr:uid="{00000000-0005-0000-0000-0000E0210000}"/>
    <cellStyle name="20% - Énfasis4 7 2 2" xfId="11411" xr:uid="{00000000-0005-0000-0000-0000E1210000}"/>
    <cellStyle name="20% - Énfasis4 7 2 3" xfId="11412" xr:uid="{00000000-0005-0000-0000-0000E2210000}"/>
    <cellStyle name="20% - Énfasis4 7 2 4" xfId="11413" xr:uid="{00000000-0005-0000-0000-0000E3210000}"/>
    <cellStyle name="20% - Énfasis4 7 2 5" xfId="11414" xr:uid="{00000000-0005-0000-0000-0000E4210000}"/>
    <cellStyle name="20% - Énfasis4 7 2 6" xfId="11415" xr:uid="{00000000-0005-0000-0000-0000E5210000}"/>
    <cellStyle name="20% - Énfasis4 7 3" xfId="11416" xr:uid="{00000000-0005-0000-0000-0000E6210000}"/>
    <cellStyle name="20% - Énfasis4 7 3 2" xfId="11417" xr:uid="{00000000-0005-0000-0000-0000E7210000}"/>
    <cellStyle name="20% - Énfasis4 7 3 3" xfId="11418" xr:uid="{00000000-0005-0000-0000-0000E8210000}"/>
    <cellStyle name="20% - Énfasis4 7 3 4" xfId="11419" xr:uid="{00000000-0005-0000-0000-0000E9210000}"/>
    <cellStyle name="20% - Énfasis4 7 3 5" xfId="11420" xr:uid="{00000000-0005-0000-0000-0000EA210000}"/>
    <cellStyle name="20% - Énfasis4 7 3 6" xfId="11421" xr:uid="{00000000-0005-0000-0000-0000EB210000}"/>
    <cellStyle name="20% - Énfasis4 7 4" xfId="11422" xr:uid="{00000000-0005-0000-0000-0000EC210000}"/>
    <cellStyle name="20% - Énfasis4 7 4 2" xfId="11423" xr:uid="{00000000-0005-0000-0000-0000ED210000}"/>
    <cellStyle name="20% - Énfasis4 7 4 3" xfId="11424" xr:uid="{00000000-0005-0000-0000-0000EE210000}"/>
    <cellStyle name="20% - Énfasis4 7 4 4" xfId="11425" xr:uid="{00000000-0005-0000-0000-0000EF210000}"/>
    <cellStyle name="20% - Énfasis4 7 4 5" xfId="11426" xr:uid="{00000000-0005-0000-0000-0000F0210000}"/>
    <cellStyle name="20% - Énfasis4 7 4 6" xfId="11427" xr:uid="{00000000-0005-0000-0000-0000F1210000}"/>
    <cellStyle name="20% - Énfasis4 7 5" xfId="11428" xr:uid="{00000000-0005-0000-0000-0000F2210000}"/>
    <cellStyle name="20% - Énfasis4 7 5 2" xfId="11429" xr:uid="{00000000-0005-0000-0000-0000F3210000}"/>
    <cellStyle name="20% - Énfasis4 7 5 3" xfId="11430" xr:uid="{00000000-0005-0000-0000-0000F4210000}"/>
    <cellStyle name="20% - Énfasis4 7 5 4" xfId="11431" xr:uid="{00000000-0005-0000-0000-0000F5210000}"/>
    <cellStyle name="20% - Énfasis4 7 5 5" xfId="11432" xr:uid="{00000000-0005-0000-0000-0000F6210000}"/>
    <cellStyle name="20% - Énfasis4 7 5 6" xfId="11433" xr:uid="{00000000-0005-0000-0000-0000F7210000}"/>
    <cellStyle name="20% - Énfasis4 7 6" xfId="11434" xr:uid="{00000000-0005-0000-0000-0000F8210000}"/>
    <cellStyle name="20% - Énfasis4 7 6 2" xfId="11435" xr:uid="{00000000-0005-0000-0000-0000F9210000}"/>
    <cellStyle name="20% - Énfasis4 7 6 3" xfId="11436" xr:uid="{00000000-0005-0000-0000-0000FA210000}"/>
    <cellStyle name="20% - Énfasis4 7 6 4" xfId="11437" xr:uid="{00000000-0005-0000-0000-0000FB210000}"/>
    <cellStyle name="20% - Énfasis4 7 6 5" xfId="11438" xr:uid="{00000000-0005-0000-0000-0000FC210000}"/>
    <cellStyle name="20% - Énfasis4 7 6 6" xfId="11439" xr:uid="{00000000-0005-0000-0000-0000FD210000}"/>
    <cellStyle name="20% - Énfasis4 7 7" xfId="11440" xr:uid="{00000000-0005-0000-0000-0000FE210000}"/>
    <cellStyle name="20% - Énfasis4 7 7 2" xfId="11441" xr:uid="{00000000-0005-0000-0000-0000FF210000}"/>
    <cellStyle name="20% - Énfasis4 7 7 3" xfId="11442" xr:uid="{00000000-0005-0000-0000-000000220000}"/>
    <cellStyle name="20% - Énfasis4 7 7 4" xfId="11443" xr:uid="{00000000-0005-0000-0000-000001220000}"/>
    <cellStyle name="20% - Énfasis4 7 7 5" xfId="11444" xr:uid="{00000000-0005-0000-0000-000002220000}"/>
    <cellStyle name="20% - Énfasis4 7 7 6" xfId="11445" xr:uid="{00000000-0005-0000-0000-000003220000}"/>
    <cellStyle name="20% - Énfasis4 7 8" xfId="11446" xr:uid="{00000000-0005-0000-0000-000004220000}"/>
    <cellStyle name="20% - Énfasis4 7 8 2" xfId="11447" xr:uid="{00000000-0005-0000-0000-000005220000}"/>
    <cellStyle name="20% - Énfasis4 7 8 3" xfId="11448" xr:uid="{00000000-0005-0000-0000-000006220000}"/>
    <cellStyle name="20% - Énfasis4 7 8 4" xfId="11449" xr:uid="{00000000-0005-0000-0000-000007220000}"/>
    <cellStyle name="20% - Énfasis4 7 8 5" xfId="11450" xr:uid="{00000000-0005-0000-0000-000008220000}"/>
    <cellStyle name="20% - Énfasis4 7 8 6" xfId="11451" xr:uid="{00000000-0005-0000-0000-000009220000}"/>
    <cellStyle name="20% - Énfasis4 7 9" xfId="11452" xr:uid="{00000000-0005-0000-0000-00000A220000}"/>
    <cellStyle name="20% - Énfasis4 7 9 2" xfId="11453" xr:uid="{00000000-0005-0000-0000-00000B220000}"/>
    <cellStyle name="20% - Énfasis4 7 9 3" xfId="11454" xr:uid="{00000000-0005-0000-0000-00000C220000}"/>
    <cellStyle name="20% - Énfasis4 7 9 4" xfId="11455" xr:uid="{00000000-0005-0000-0000-00000D220000}"/>
    <cellStyle name="20% - Énfasis4 7 9 5" xfId="11456" xr:uid="{00000000-0005-0000-0000-00000E220000}"/>
    <cellStyle name="20% - Énfasis4 7 9 6" xfId="11457" xr:uid="{00000000-0005-0000-0000-00000F220000}"/>
    <cellStyle name="20% - Énfasis4 8" xfId="438" xr:uid="{00000000-0005-0000-0000-000010220000}"/>
    <cellStyle name="20% - Énfasis4 8 10" xfId="11458" xr:uid="{00000000-0005-0000-0000-000011220000}"/>
    <cellStyle name="20% - Énfasis4 8 11" xfId="11459" xr:uid="{00000000-0005-0000-0000-000012220000}"/>
    <cellStyle name="20% - Énfasis4 8 12" xfId="11460" xr:uid="{00000000-0005-0000-0000-000013220000}"/>
    <cellStyle name="20% - Énfasis4 8 13" xfId="11461" xr:uid="{00000000-0005-0000-0000-000014220000}"/>
    <cellStyle name="20% - Énfasis4 8 14" xfId="11462" xr:uid="{00000000-0005-0000-0000-000015220000}"/>
    <cellStyle name="20% - Énfasis4 8 15" xfId="40433" xr:uid="{00000000-0005-0000-0000-000016220000}"/>
    <cellStyle name="20% - Énfasis4 8 2" xfId="11463" xr:uid="{00000000-0005-0000-0000-000017220000}"/>
    <cellStyle name="20% - Énfasis4 8 2 2" xfId="11464" xr:uid="{00000000-0005-0000-0000-000018220000}"/>
    <cellStyle name="20% - Énfasis4 8 2 3" xfId="11465" xr:uid="{00000000-0005-0000-0000-000019220000}"/>
    <cellStyle name="20% - Énfasis4 8 2 4" xfId="11466" xr:uid="{00000000-0005-0000-0000-00001A220000}"/>
    <cellStyle name="20% - Énfasis4 8 2 5" xfId="11467" xr:uid="{00000000-0005-0000-0000-00001B220000}"/>
    <cellStyle name="20% - Énfasis4 8 2 6" xfId="11468" xr:uid="{00000000-0005-0000-0000-00001C220000}"/>
    <cellStyle name="20% - Énfasis4 8 3" xfId="11469" xr:uid="{00000000-0005-0000-0000-00001D220000}"/>
    <cellStyle name="20% - Énfasis4 8 3 2" xfId="11470" xr:uid="{00000000-0005-0000-0000-00001E220000}"/>
    <cellStyle name="20% - Énfasis4 8 3 3" xfId="11471" xr:uid="{00000000-0005-0000-0000-00001F220000}"/>
    <cellStyle name="20% - Énfasis4 8 3 4" xfId="11472" xr:uid="{00000000-0005-0000-0000-000020220000}"/>
    <cellStyle name="20% - Énfasis4 8 3 5" xfId="11473" xr:uid="{00000000-0005-0000-0000-000021220000}"/>
    <cellStyle name="20% - Énfasis4 8 3 6" xfId="11474" xr:uid="{00000000-0005-0000-0000-000022220000}"/>
    <cellStyle name="20% - Énfasis4 8 4" xfId="11475" xr:uid="{00000000-0005-0000-0000-000023220000}"/>
    <cellStyle name="20% - Énfasis4 8 4 2" xfId="11476" xr:uid="{00000000-0005-0000-0000-000024220000}"/>
    <cellStyle name="20% - Énfasis4 8 4 3" xfId="11477" xr:uid="{00000000-0005-0000-0000-000025220000}"/>
    <cellStyle name="20% - Énfasis4 8 4 4" xfId="11478" xr:uid="{00000000-0005-0000-0000-000026220000}"/>
    <cellStyle name="20% - Énfasis4 8 4 5" xfId="11479" xr:uid="{00000000-0005-0000-0000-000027220000}"/>
    <cellStyle name="20% - Énfasis4 8 4 6" xfId="11480" xr:uid="{00000000-0005-0000-0000-000028220000}"/>
    <cellStyle name="20% - Énfasis4 8 5" xfId="11481" xr:uid="{00000000-0005-0000-0000-000029220000}"/>
    <cellStyle name="20% - Énfasis4 8 5 2" xfId="11482" xr:uid="{00000000-0005-0000-0000-00002A220000}"/>
    <cellStyle name="20% - Énfasis4 8 5 3" xfId="11483" xr:uid="{00000000-0005-0000-0000-00002B220000}"/>
    <cellStyle name="20% - Énfasis4 8 5 4" xfId="11484" xr:uid="{00000000-0005-0000-0000-00002C220000}"/>
    <cellStyle name="20% - Énfasis4 8 5 5" xfId="11485" xr:uid="{00000000-0005-0000-0000-00002D220000}"/>
    <cellStyle name="20% - Énfasis4 8 5 6" xfId="11486" xr:uid="{00000000-0005-0000-0000-00002E220000}"/>
    <cellStyle name="20% - Énfasis4 8 6" xfId="11487" xr:uid="{00000000-0005-0000-0000-00002F220000}"/>
    <cellStyle name="20% - Énfasis4 8 6 2" xfId="11488" xr:uid="{00000000-0005-0000-0000-000030220000}"/>
    <cellStyle name="20% - Énfasis4 8 6 3" xfId="11489" xr:uid="{00000000-0005-0000-0000-000031220000}"/>
    <cellStyle name="20% - Énfasis4 8 6 4" xfId="11490" xr:uid="{00000000-0005-0000-0000-000032220000}"/>
    <cellStyle name="20% - Énfasis4 8 6 5" xfId="11491" xr:uid="{00000000-0005-0000-0000-000033220000}"/>
    <cellStyle name="20% - Énfasis4 8 6 6" xfId="11492" xr:uid="{00000000-0005-0000-0000-000034220000}"/>
    <cellStyle name="20% - Énfasis4 8 7" xfId="11493" xr:uid="{00000000-0005-0000-0000-000035220000}"/>
    <cellStyle name="20% - Énfasis4 8 7 2" xfId="11494" xr:uid="{00000000-0005-0000-0000-000036220000}"/>
    <cellStyle name="20% - Énfasis4 8 7 3" xfId="11495" xr:uid="{00000000-0005-0000-0000-000037220000}"/>
    <cellStyle name="20% - Énfasis4 8 7 4" xfId="11496" xr:uid="{00000000-0005-0000-0000-000038220000}"/>
    <cellStyle name="20% - Énfasis4 8 7 5" xfId="11497" xr:uid="{00000000-0005-0000-0000-000039220000}"/>
    <cellStyle name="20% - Énfasis4 8 7 6" xfId="11498" xr:uid="{00000000-0005-0000-0000-00003A220000}"/>
    <cellStyle name="20% - Énfasis4 8 8" xfId="11499" xr:uid="{00000000-0005-0000-0000-00003B220000}"/>
    <cellStyle name="20% - Énfasis4 8 8 2" xfId="11500" xr:uid="{00000000-0005-0000-0000-00003C220000}"/>
    <cellStyle name="20% - Énfasis4 8 8 3" xfId="11501" xr:uid="{00000000-0005-0000-0000-00003D220000}"/>
    <cellStyle name="20% - Énfasis4 8 8 4" xfId="11502" xr:uid="{00000000-0005-0000-0000-00003E220000}"/>
    <cellStyle name="20% - Énfasis4 8 8 5" xfId="11503" xr:uid="{00000000-0005-0000-0000-00003F220000}"/>
    <cellStyle name="20% - Énfasis4 8 8 6" xfId="11504" xr:uid="{00000000-0005-0000-0000-000040220000}"/>
    <cellStyle name="20% - Énfasis4 8 9" xfId="11505" xr:uid="{00000000-0005-0000-0000-000041220000}"/>
    <cellStyle name="20% - Énfasis4 8 9 2" xfId="11506" xr:uid="{00000000-0005-0000-0000-000042220000}"/>
    <cellStyle name="20% - Énfasis4 8 9 3" xfId="11507" xr:uid="{00000000-0005-0000-0000-000043220000}"/>
    <cellStyle name="20% - Énfasis4 8 9 4" xfId="11508" xr:uid="{00000000-0005-0000-0000-000044220000}"/>
    <cellStyle name="20% - Énfasis4 8 9 5" xfId="11509" xr:uid="{00000000-0005-0000-0000-000045220000}"/>
    <cellStyle name="20% - Énfasis4 8 9 6" xfId="11510" xr:uid="{00000000-0005-0000-0000-000046220000}"/>
    <cellStyle name="20% - Énfasis4 9" xfId="439" xr:uid="{00000000-0005-0000-0000-000047220000}"/>
    <cellStyle name="20% - Énfasis4 9 10" xfId="11511" xr:uid="{00000000-0005-0000-0000-000048220000}"/>
    <cellStyle name="20% - Énfasis4 9 11" xfId="11512" xr:uid="{00000000-0005-0000-0000-000049220000}"/>
    <cellStyle name="20% - Énfasis4 9 12" xfId="11513" xr:uid="{00000000-0005-0000-0000-00004A220000}"/>
    <cellStyle name="20% - Énfasis4 9 13" xfId="11514" xr:uid="{00000000-0005-0000-0000-00004B220000}"/>
    <cellStyle name="20% - Énfasis4 9 14" xfId="11515" xr:uid="{00000000-0005-0000-0000-00004C220000}"/>
    <cellStyle name="20% - Énfasis4 9 15" xfId="40434" xr:uid="{00000000-0005-0000-0000-00004D220000}"/>
    <cellStyle name="20% - Énfasis4 9 2" xfId="11516" xr:uid="{00000000-0005-0000-0000-00004E220000}"/>
    <cellStyle name="20% - Énfasis4 9 2 2" xfId="11517" xr:uid="{00000000-0005-0000-0000-00004F220000}"/>
    <cellStyle name="20% - Énfasis4 9 2 3" xfId="11518" xr:uid="{00000000-0005-0000-0000-000050220000}"/>
    <cellStyle name="20% - Énfasis4 9 2 4" xfId="11519" xr:uid="{00000000-0005-0000-0000-000051220000}"/>
    <cellStyle name="20% - Énfasis4 9 2 5" xfId="11520" xr:uid="{00000000-0005-0000-0000-000052220000}"/>
    <cellStyle name="20% - Énfasis4 9 2 6" xfId="11521" xr:uid="{00000000-0005-0000-0000-000053220000}"/>
    <cellStyle name="20% - Énfasis4 9 3" xfId="11522" xr:uid="{00000000-0005-0000-0000-000054220000}"/>
    <cellStyle name="20% - Énfasis4 9 3 2" xfId="11523" xr:uid="{00000000-0005-0000-0000-000055220000}"/>
    <cellStyle name="20% - Énfasis4 9 3 3" xfId="11524" xr:uid="{00000000-0005-0000-0000-000056220000}"/>
    <cellStyle name="20% - Énfasis4 9 3 4" xfId="11525" xr:uid="{00000000-0005-0000-0000-000057220000}"/>
    <cellStyle name="20% - Énfasis4 9 3 5" xfId="11526" xr:uid="{00000000-0005-0000-0000-000058220000}"/>
    <cellStyle name="20% - Énfasis4 9 3 6" xfId="11527" xr:uid="{00000000-0005-0000-0000-000059220000}"/>
    <cellStyle name="20% - Énfasis4 9 4" xfId="11528" xr:uid="{00000000-0005-0000-0000-00005A220000}"/>
    <cellStyle name="20% - Énfasis4 9 4 2" xfId="11529" xr:uid="{00000000-0005-0000-0000-00005B220000}"/>
    <cellStyle name="20% - Énfasis4 9 4 3" xfId="11530" xr:uid="{00000000-0005-0000-0000-00005C220000}"/>
    <cellStyle name="20% - Énfasis4 9 4 4" xfId="11531" xr:uid="{00000000-0005-0000-0000-00005D220000}"/>
    <cellStyle name="20% - Énfasis4 9 4 5" xfId="11532" xr:uid="{00000000-0005-0000-0000-00005E220000}"/>
    <cellStyle name="20% - Énfasis4 9 4 6" xfId="11533" xr:uid="{00000000-0005-0000-0000-00005F220000}"/>
    <cellStyle name="20% - Énfasis4 9 5" xfId="11534" xr:uid="{00000000-0005-0000-0000-000060220000}"/>
    <cellStyle name="20% - Énfasis4 9 5 2" xfId="11535" xr:uid="{00000000-0005-0000-0000-000061220000}"/>
    <cellStyle name="20% - Énfasis4 9 5 3" xfId="11536" xr:uid="{00000000-0005-0000-0000-000062220000}"/>
    <cellStyle name="20% - Énfasis4 9 5 4" xfId="11537" xr:uid="{00000000-0005-0000-0000-000063220000}"/>
    <cellStyle name="20% - Énfasis4 9 5 5" xfId="11538" xr:uid="{00000000-0005-0000-0000-000064220000}"/>
    <cellStyle name="20% - Énfasis4 9 5 6" xfId="11539" xr:uid="{00000000-0005-0000-0000-000065220000}"/>
    <cellStyle name="20% - Énfasis4 9 6" xfId="11540" xr:uid="{00000000-0005-0000-0000-000066220000}"/>
    <cellStyle name="20% - Énfasis4 9 6 2" xfId="11541" xr:uid="{00000000-0005-0000-0000-000067220000}"/>
    <cellStyle name="20% - Énfasis4 9 6 3" xfId="11542" xr:uid="{00000000-0005-0000-0000-000068220000}"/>
    <cellStyle name="20% - Énfasis4 9 6 4" xfId="11543" xr:uid="{00000000-0005-0000-0000-000069220000}"/>
    <cellStyle name="20% - Énfasis4 9 6 5" xfId="11544" xr:uid="{00000000-0005-0000-0000-00006A220000}"/>
    <cellStyle name="20% - Énfasis4 9 6 6" xfId="11545" xr:uid="{00000000-0005-0000-0000-00006B220000}"/>
    <cellStyle name="20% - Énfasis4 9 7" xfId="11546" xr:uid="{00000000-0005-0000-0000-00006C220000}"/>
    <cellStyle name="20% - Énfasis4 9 7 2" xfId="11547" xr:uid="{00000000-0005-0000-0000-00006D220000}"/>
    <cellStyle name="20% - Énfasis4 9 7 3" xfId="11548" xr:uid="{00000000-0005-0000-0000-00006E220000}"/>
    <cellStyle name="20% - Énfasis4 9 7 4" xfId="11549" xr:uid="{00000000-0005-0000-0000-00006F220000}"/>
    <cellStyle name="20% - Énfasis4 9 7 5" xfId="11550" xr:uid="{00000000-0005-0000-0000-000070220000}"/>
    <cellStyle name="20% - Énfasis4 9 7 6" xfId="11551" xr:uid="{00000000-0005-0000-0000-000071220000}"/>
    <cellStyle name="20% - Énfasis4 9 8" xfId="11552" xr:uid="{00000000-0005-0000-0000-000072220000}"/>
    <cellStyle name="20% - Énfasis4 9 8 2" xfId="11553" xr:uid="{00000000-0005-0000-0000-000073220000}"/>
    <cellStyle name="20% - Énfasis4 9 8 3" xfId="11554" xr:uid="{00000000-0005-0000-0000-000074220000}"/>
    <cellStyle name="20% - Énfasis4 9 8 4" xfId="11555" xr:uid="{00000000-0005-0000-0000-000075220000}"/>
    <cellStyle name="20% - Énfasis4 9 8 5" xfId="11556" xr:uid="{00000000-0005-0000-0000-000076220000}"/>
    <cellStyle name="20% - Énfasis4 9 8 6" xfId="11557" xr:uid="{00000000-0005-0000-0000-000077220000}"/>
    <cellStyle name="20% - Énfasis4 9 9" xfId="11558" xr:uid="{00000000-0005-0000-0000-000078220000}"/>
    <cellStyle name="20% - Énfasis4 9 9 2" xfId="11559" xr:uid="{00000000-0005-0000-0000-000079220000}"/>
    <cellStyle name="20% - Énfasis4 9 9 3" xfId="11560" xr:uid="{00000000-0005-0000-0000-00007A220000}"/>
    <cellStyle name="20% - Énfasis4 9 9 4" xfId="11561" xr:uid="{00000000-0005-0000-0000-00007B220000}"/>
    <cellStyle name="20% - Énfasis4 9 9 5" xfId="11562" xr:uid="{00000000-0005-0000-0000-00007C220000}"/>
    <cellStyle name="20% - Énfasis4 9 9 6" xfId="11563" xr:uid="{00000000-0005-0000-0000-00007D220000}"/>
    <cellStyle name="20% - Énfasis5 10" xfId="440" xr:uid="{00000000-0005-0000-0000-00007E220000}"/>
    <cellStyle name="20% - Énfasis5 10 10" xfId="11564" xr:uid="{00000000-0005-0000-0000-00007F220000}"/>
    <cellStyle name="20% - Énfasis5 10 11" xfId="11565" xr:uid="{00000000-0005-0000-0000-000080220000}"/>
    <cellStyle name="20% - Énfasis5 10 12" xfId="11566" xr:uid="{00000000-0005-0000-0000-000081220000}"/>
    <cellStyle name="20% - Énfasis5 10 13" xfId="11567" xr:uid="{00000000-0005-0000-0000-000082220000}"/>
    <cellStyle name="20% - Énfasis5 10 14" xfId="11568" xr:uid="{00000000-0005-0000-0000-000083220000}"/>
    <cellStyle name="20% - Énfasis5 10 15" xfId="40435" xr:uid="{00000000-0005-0000-0000-000084220000}"/>
    <cellStyle name="20% - Énfasis5 10 2" xfId="11569" xr:uid="{00000000-0005-0000-0000-000085220000}"/>
    <cellStyle name="20% - Énfasis5 10 2 2" xfId="11570" xr:uid="{00000000-0005-0000-0000-000086220000}"/>
    <cellStyle name="20% - Énfasis5 10 2 3" xfId="11571" xr:uid="{00000000-0005-0000-0000-000087220000}"/>
    <cellStyle name="20% - Énfasis5 10 2 4" xfId="11572" xr:uid="{00000000-0005-0000-0000-000088220000}"/>
    <cellStyle name="20% - Énfasis5 10 2 5" xfId="11573" xr:uid="{00000000-0005-0000-0000-000089220000}"/>
    <cellStyle name="20% - Énfasis5 10 2 6" xfId="11574" xr:uid="{00000000-0005-0000-0000-00008A220000}"/>
    <cellStyle name="20% - Énfasis5 10 3" xfId="11575" xr:uid="{00000000-0005-0000-0000-00008B220000}"/>
    <cellStyle name="20% - Énfasis5 10 3 2" xfId="11576" xr:uid="{00000000-0005-0000-0000-00008C220000}"/>
    <cellStyle name="20% - Énfasis5 10 3 3" xfId="11577" xr:uid="{00000000-0005-0000-0000-00008D220000}"/>
    <cellStyle name="20% - Énfasis5 10 3 4" xfId="11578" xr:uid="{00000000-0005-0000-0000-00008E220000}"/>
    <cellStyle name="20% - Énfasis5 10 3 5" xfId="11579" xr:uid="{00000000-0005-0000-0000-00008F220000}"/>
    <cellStyle name="20% - Énfasis5 10 3 6" xfId="11580" xr:uid="{00000000-0005-0000-0000-000090220000}"/>
    <cellStyle name="20% - Énfasis5 10 4" xfId="11581" xr:uid="{00000000-0005-0000-0000-000091220000}"/>
    <cellStyle name="20% - Énfasis5 10 4 2" xfId="11582" xr:uid="{00000000-0005-0000-0000-000092220000}"/>
    <cellStyle name="20% - Énfasis5 10 4 3" xfId="11583" xr:uid="{00000000-0005-0000-0000-000093220000}"/>
    <cellStyle name="20% - Énfasis5 10 4 4" xfId="11584" xr:uid="{00000000-0005-0000-0000-000094220000}"/>
    <cellStyle name="20% - Énfasis5 10 4 5" xfId="11585" xr:uid="{00000000-0005-0000-0000-000095220000}"/>
    <cellStyle name="20% - Énfasis5 10 4 6" xfId="11586" xr:uid="{00000000-0005-0000-0000-000096220000}"/>
    <cellStyle name="20% - Énfasis5 10 5" xfId="11587" xr:uid="{00000000-0005-0000-0000-000097220000}"/>
    <cellStyle name="20% - Énfasis5 10 5 2" xfId="11588" xr:uid="{00000000-0005-0000-0000-000098220000}"/>
    <cellStyle name="20% - Énfasis5 10 5 3" xfId="11589" xr:uid="{00000000-0005-0000-0000-000099220000}"/>
    <cellStyle name="20% - Énfasis5 10 5 4" xfId="11590" xr:uid="{00000000-0005-0000-0000-00009A220000}"/>
    <cellStyle name="20% - Énfasis5 10 5 5" xfId="11591" xr:uid="{00000000-0005-0000-0000-00009B220000}"/>
    <cellStyle name="20% - Énfasis5 10 5 6" xfId="11592" xr:uid="{00000000-0005-0000-0000-00009C220000}"/>
    <cellStyle name="20% - Énfasis5 10 6" xfId="11593" xr:uid="{00000000-0005-0000-0000-00009D220000}"/>
    <cellStyle name="20% - Énfasis5 10 6 2" xfId="11594" xr:uid="{00000000-0005-0000-0000-00009E220000}"/>
    <cellStyle name="20% - Énfasis5 10 6 3" xfId="11595" xr:uid="{00000000-0005-0000-0000-00009F220000}"/>
    <cellStyle name="20% - Énfasis5 10 6 4" xfId="11596" xr:uid="{00000000-0005-0000-0000-0000A0220000}"/>
    <cellStyle name="20% - Énfasis5 10 6 5" xfId="11597" xr:uid="{00000000-0005-0000-0000-0000A1220000}"/>
    <cellStyle name="20% - Énfasis5 10 6 6" xfId="11598" xr:uid="{00000000-0005-0000-0000-0000A2220000}"/>
    <cellStyle name="20% - Énfasis5 10 7" xfId="11599" xr:uid="{00000000-0005-0000-0000-0000A3220000}"/>
    <cellStyle name="20% - Énfasis5 10 7 2" xfId="11600" xr:uid="{00000000-0005-0000-0000-0000A4220000}"/>
    <cellStyle name="20% - Énfasis5 10 7 3" xfId="11601" xr:uid="{00000000-0005-0000-0000-0000A5220000}"/>
    <cellStyle name="20% - Énfasis5 10 7 4" xfId="11602" xr:uid="{00000000-0005-0000-0000-0000A6220000}"/>
    <cellStyle name="20% - Énfasis5 10 7 5" xfId="11603" xr:uid="{00000000-0005-0000-0000-0000A7220000}"/>
    <cellStyle name="20% - Énfasis5 10 7 6" xfId="11604" xr:uid="{00000000-0005-0000-0000-0000A8220000}"/>
    <cellStyle name="20% - Énfasis5 10 8" xfId="11605" xr:uid="{00000000-0005-0000-0000-0000A9220000}"/>
    <cellStyle name="20% - Énfasis5 10 8 2" xfId="11606" xr:uid="{00000000-0005-0000-0000-0000AA220000}"/>
    <cellStyle name="20% - Énfasis5 10 8 3" xfId="11607" xr:uid="{00000000-0005-0000-0000-0000AB220000}"/>
    <cellStyle name="20% - Énfasis5 10 8 4" xfId="11608" xr:uid="{00000000-0005-0000-0000-0000AC220000}"/>
    <cellStyle name="20% - Énfasis5 10 8 5" xfId="11609" xr:uid="{00000000-0005-0000-0000-0000AD220000}"/>
    <cellStyle name="20% - Énfasis5 10 8 6" xfId="11610" xr:uid="{00000000-0005-0000-0000-0000AE220000}"/>
    <cellStyle name="20% - Énfasis5 10 9" xfId="11611" xr:uid="{00000000-0005-0000-0000-0000AF220000}"/>
    <cellStyle name="20% - Énfasis5 10 9 2" xfId="11612" xr:uid="{00000000-0005-0000-0000-0000B0220000}"/>
    <cellStyle name="20% - Énfasis5 10 9 3" xfId="11613" xr:uid="{00000000-0005-0000-0000-0000B1220000}"/>
    <cellStyle name="20% - Énfasis5 10 9 4" xfId="11614" xr:uid="{00000000-0005-0000-0000-0000B2220000}"/>
    <cellStyle name="20% - Énfasis5 10 9 5" xfId="11615" xr:uid="{00000000-0005-0000-0000-0000B3220000}"/>
    <cellStyle name="20% - Énfasis5 10 9 6" xfId="11616" xr:uid="{00000000-0005-0000-0000-0000B4220000}"/>
    <cellStyle name="20% - Énfasis5 11" xfId="441" xr:uid="{00000000-0005-0000-0000-0000B5220000}"/>
    <cellStyle name="20% - Énfasis5 11 10" xfId="11617" xr:uid="{00000000-0005-0000-0000-0000B6220000}"/>
    <cellStyle name="20% - Énfasis5 11 11" xfId="11618" xr:uid="{00000000-0005-0000-0000-0000B7220000}"/>
    <cellStyle name="20% - Énfasis5 11 12" xfId="11619" xr:uid="{00000000-0005-0000-0000-0000B8220000}"/>
    <cellStyle name="20% - Énfasis5 11 13" xfId="11620" xr:uid="{00000000-0005-0000-0000-0000B9220000}"/>
    <cellStyle name="20% - Énfasis5 11 14" xfId="11621" xr:uid="{00000000-0005-0000-0000-0000BA220000}"/>
    <cellStyle name="20% - Énfasis5 11 15" xfId="40436" xr:uid="{00000000-0005-0000-0000-0000BB220000}"/>
    <cellStyle name="20% - Énfasis5 11 2" xfId="11622" xr:uid="{00000000-0005-0000-0000-0000BC220000}"/>
    <cellStyle name="20% - Énfasis5 11 2 2" xfId="11623" xr:uid="{00000000-0005-0000-0000-0000BD220000}"/>
    <cellStyle name="20% - Énfasis5 11 2 3" xfId="11624" xr:uid="{00000000-0005-0000-0000-0000BE220000}"/>
    <cellStyle name="20% - Énfasis5 11 2 4" xfId="11625" xr:uid="{00000000-0005-0000-0000-0000BF220000}"/>
    <cellStyle name="20% - Énfasis5 11 2 5" xfId="11626" xr:uid="{00000000-0005-0000-0000-0000C0220000}"/>
    <cellStyle name="20% - Énfasis5 11 2 6" xfId="11627" xr:uid="{00000000-0005-0000-0000-0000C1220000}"/>
    <cellStyle name="20% - Énfasis5 11 3" xfId="11628" xr:uid="{00000000-0005-0000-0000-0000C2220000}"/>
    <cellStyle name="20% - Énfasis5 11 3 2" xfId="11629" xr:uid="{00000000-0005-0000-0000-0000C3220000}"/>
    <cellStyle name="20% - Énfasis5 11 3 3" xfId="11630" xr:uid="{00000000-0005-0000-0000-0000C4220000}"/>
    <cellStyle name="20% - Énfasis5 11 3 4" xfId="11631" xr:uid="{00000000-0005-0000-0000-0000C5220000}"/>
    <cellStyle name="20% - Énfasis5 11 3 5" xfId="11632" xr:uid="{00000000-0005-0000-0000-0000C6220000}"/>
    <cellStyle name="20% - Énfasis5 11 3 6" xfId="11633" xr:uid="{00000000-0005-0000-0000-0000C7220000}"/>
    <cellStyle name="20% - Énfasis5 11 4" xfId="11634" xr:uid="{00000000-0005-0000-0000-0000C8220000}"/>
    <cellStyle name="20% - Énfasis5 11 4 2" xfId="11635" xr:uid="{00000000-0005-0000-0000-0000C9220000}"/>
    <cellStyle name="20% - Énfasis5 11 4 3" xfId="11636" xr:uid="{00000000-0005-0000-0000-0000CA220000}"/>
    <cellStyle name="20% - Énfasis5 11 4 4" xfId="11637" xr:uid="{00000000-0005-0000-0000-0000CB220000}"/>
    <cellStyle name="20% - Énfasis5 11 4 5" xfId="11638" xr:uid="{00000000-0005-0000-0000-0000CC220000}"/>
    <cellStyle name="20% - Énfasis5 11 4 6" xfId="11639" xr:uid="{00000000-0005-0000-0000-0000CD220000}"/>
    <cellStyle name="20% - Énfasis5 11 5" xfId="11640" xr:uid="{00000000-0005-0000-0000-0000CE220000}"/>
    <cellStyle name="20% - Énfasis5 11 5 2" xfId="11641" xr:uid="{00000000-0005-0000-0000-0000CF220000}"/>
    <cellStyle name="20% - Énfasis5 11 5 3" xfId="11642" xr:uid="{00000000-0005-0000-0000-0000D0220000}"/>
    <cellStyle name="20% - Énfasis5 11 5 4" xfId="11643" xr:uid="{00000000-0005-0000-0000-0000D1220000}"/>
    <cellStyle name="20% - Énfasis5 11 5 5" xfId="11644" xr:uid="{00000000-0005-0000-0000-0000D2220000}"/>
    <cellStyle name="20% - Énfasis5 11 5 6" xfId="11645" xr:uid="{00000000-0005-0000-0000-0000D3220000}"/>
    <cellStyle name="20% - Énfasis5 11 6" xfId="11646" xr:uid="{00000000-0005-0000-0000-0000D4220000}"/>
    <cellStyle name="20% - Énfasis5 11 6 2" xfId="11647" xr:uid="{00000000-0005-0000-0000-0000D5220000}"/>
    <cellStyle name="20% - Énfasis5 11 6 3" xfId="11648" xr:uid="{00000000-0005-0000-0000-0000D6220000}"/>
    <cellStyle name="20% - Énfasis5 11 6 4" xfId="11649" xr:uid="{00000000-0005-0000-0000-0000D7220000}"/>
    <cellStyle name="20% - Énfasis5 11 6 5" xfId="11650" xr:uid="{00000000-0005-0000-0000-0000D8220000}"/>
    <cellStyle name="20% - Énfasis5 11 6 6" xfId="11651" xr:uid="{00000000-0005-0000-0000-0000D9220000}"/>
    <cellStyle name="20% - Énfasis5 11 7" xfId="11652" xr:uid="{00000000-0005-0000-0000-0000DA220000}"/>
    <cellStyle name="20% - Énfasis5 11 7 2" xfId="11653" xr:uid="{00000000-0005-0000-0000-0000DB220000}"/>
    <cellStyle name="20% - Énfasis5 11 7 3" xfId="11654" xr:uid="{00000000-0005-0000-0000-0000DC220000}"/>
    <cellStyle name="20% - Énfasis5 11 7 4" xfId="11655" xr:uid="{00000000-0005-0000-0000-0000DD220000}"/>
    <cellStyle name="20% - Énfasis5 11 7 5" xfId="11656" xr:uid="{00000000-0005-0000-0000-0000DE220000}"/>
    <cellStyle name="20% - Énfasis5 11 7 6" xfId="11657" xr:uid="{00000000-0005-0000-0000-0000DF220000}"/>
    <cellStyle name="20% - Énfasis5 11 8" xfId="11658" xr:uid="{00000000-0005-0000-0000-0000E0220000}"/>
    <cellStyle name="20% - Énfasis5 11 8 2" xfId="11659" xr:uid="{00000000-0005-0000-0000-0000E1220000}"/>
    <cellStyle name="20% - Énfasis5 11 8 3" xfId="11660" xr:uid="{00000000-0005-0000-0000-0000E2220000}"/>
    <cellStyle name="20% - Énfasis5 11 8 4" xfId="11661" xr:uid="{00000000-0005-0000-0000-0000E3220000}"/>
    <cellStyle name="20% - Énfasis5 11 8 5" xfId="11662" xr:uid="{00000000-0005-0000-0000-0000E4220000}"/>
    <cellStyle name="20% - Énfasis5 11 8 6" xfId="11663" xr:uid="{00000000-0005-0000-0000-0000E5220000}"/>
    <cellStyle name="20% - Énfasis5 11 9" xfId="11664" xr:uid="{00000000-0005-0000-0000-0000E6220000}"/>
    <cellStyle name="20% - Énfasis5 11 9 2" xfId="11665" xr:uid="{00000000-0005-0000-0000-0000E7220000}"/>
    <cellStyle name="20% - Énfasis5 11 9 3" xfId="11666" xr:uid="{00000000-0005-0000-0000-0000E8220000}"/>
    <cellStyle name="20% - Énfasis5 11 9 4" xfId="11667" xr:uid="{00000000-0005-0000-0000-0000E9220000}"/>
    <cellStyle name="20% - Énfasis5 11 9 5" xfId="11668" xr:uid="{00000000-0005-0000-0000-0000EA220000}"/>
    <cellStyle name="20% - Énfasis5 11 9 6" xfId="11669" xr:uid="{00000000-0005-0000-0000-0000EB220000}"/>
    <cellStyle name="20% - Énfasis5 12" xfId="442" xr:uid="{00000000-0005-0000-0000-0000EC220000}"/>
    <cellStyle name="20% - Énfasis5 12 10" xfId="11670" xr:uid="{00000000-0005-0000-0000-0000ED220000}"/>
    <cellStyle name="20% - Énfasis5 12 11" xfId="11671" xr:uid="{00000000-0005-0000-0000-0000EE220000}"/>
    <cellStyle name="20% - Énfasis5 12 12" xfId="11672" xr:uid="{00000000-0005-0000-0000-0000EF220000}"/>
    <cellStyle name="20% - Énfasis5 12 13" xfId="11673" xr:uid="{00000000-0005-0000-0000-0000F0220000}"/>
    <cellStyle name="20% - Énfasis5 12 14" xfId="11674" xr:uid="{00000000-0005-0000-0000-0000F1220000}"/>
    <cellStyle name="20% - Énfasis5 12 15" xfId="40437" xr:uid="{00000000-0005-0000-0000-0000F2220000}"/>
    <cellStyle name="20% - Énfasis5 12 2" xfId="11675" xr:uid="{00000000-0005-0000-0000-0000F3220000}"/>
    <cellStyle name="20% - Énfasis5 12 2 2" xfId="11676" xr:uid="{00000000-0005-0000-0000-0000F4220000}"/>
    <cellStyle name="20% - Énfasis5 12 2 3" xfId="11677" xr:uid="{00000000-0005-0000-0000-0000F5220000}"/>
    <cellStyle name="20% - Énfasis5 12 2 4" xfId="11678" xr:uid="{00000000-0005-0000-0000-0000F6220000}"/>
    <cellStyle name="20% - Énfasis5 12 2 5" xfId="11679" xr:uid="{00000000-0005-0000-0000-0000F7220000}"/>
    <cellStyle name="20% - Énfasis5 12 2 6" xfId="11680" xr:uid="{00000000-0005-0000-0000-0000F8220000}"/>
    <cellStyle name="20% - Énfasis5 12 3" xfId="11681" xr:uid="{00000000-0005-0000-0000-0000F9220000}"/>
    <cellStyle name="20% - Énfasis5 12 3 2" xfId="11682" xr:uid="{00000000-0005-0000-0000-0000FA220000}"/>
    <cellStyle name="20% - Énfasis5 12 3 3" xfId="11683" xr:uid="{00000000-0005-0000-0000-0000FB220000}"/>
    <cellStyle name="20% - Énfasis5 12 3 4" xfId="11684" xr:uid="{00000000-0005-0000-0000-0000FC220000}"/>
    <cellStyle name="20% - Énfasis5 12 3 5" xfId="11685" xr:uid="{00000000-0005-0000-0000-0000FD220000}"/>
    <cellStyle name="20% - Énfasis5 12 3 6" xfId="11686" xr:uid="{00000000-0005-0000-0000-0000FE220000}"/>
    <cellStyle name="20% - Énfasis5 12 4" xfId="11687" xr:uid="{00000000-0005-0000-0000-0000FF220000}"/>
    <cellStyle name="20% - Énfasis5 12 4 2" xfId="11688" xr:uid="{00000000-0005-0000-0000-000000230000}"/>
    <cellStyle name="20% - Énfasis5 12 4 3" xfId="11689" xr:uid="{00000000-0005-0000-0000-000001230000}"/>
    <cellStyle name="20% - Énfasis5 12 4 4" xfId="11690" xr:uid="{00000000-0005-0000-0000-000002230000}"/>
    <cellStyle name="20% - Énfasis5 12 4 5" xfId="11691" xr:uid="{00000000-0005-0000-0000-000003230000}"/>
    <cellStyle name="20% - Énfasis5 12 4 6" xfId="11692" xr:uid="{00000000-0005-0000-0000-000004230000}"/>
    <cellStyle name="20% - Énfasis5 12 5" xfId="11693" xr:uid="{00000000-0005-0000-0000-000005230000}"/>
    <cellStyle name="20% - Énfasis5 12 5 2" xfId="11694" xr:uid="{00000000-0005-0000-0000-000006230000}"/>
    <cellStyle name="20% - Énfasis5 12 5 3" xfId="11695" xr:uid="{00000000-0005-0000-0000-000007230000}"/>
    <cellStyle name="20% - Énfasis5 12 5 4" xfId="11696" xr:uid="{00000000-0005-0000-0000-000008230000}"/>
    <cellStyle name="20% - Énfasis5 12 5 5" xfId="11697" xr:uid="{00000000-0005-0000-0000-000009230000}"/>
    <cellStyle name="20% - Énfasis5 12 5 6" xfId="11698" xr:uid="{00000000-0005-0000-0000-00000A230000}"/>
    <cellStyle name="20% - Énfasis5 12 6" xfId="11699" xr:uid="{00000000-0005-0000-0000-00000B230000}"/>
    <cellStyle name="20% - Énfasis5 12 6 2" xfId="11700" xr:uid="{00000000-0005-0000-0000-00000C230000}"/>
    <cellStyle name="20% - Énfasis5 12 6 3" xfId="11701" xr:uid="{00000000-0005-0000-0000-00000D230000}"/>
    <cellStyle name="20% - Énfasis5 12 6 4" xfId="11702" xr:uid="{00000000-0005-0000-0000-00000E230000}"/>
    <cellStyle name="20% - Énfasis5 12 6 5" xfId="11703" xr:uid="{00000000-0005-0000-0000-00000F230000}"/>
    <cellStyle name="20% - Énfasis5 12 6 6" xfId="11704" xr:uid="{00000000-0005-0000-0000-000010230000}"/>
    <cellStyle name="20% - Énfasis5 12 7" xfId="11705" xr:uid="{00000000-0005-0000-0000-000011230000}"/>
    <cellStyle name="20% - Énfasis5 12 7 2" xfId="11706" xr:uid="{00000000-0005-0000-0000-000012230000}"/>
    <cellStyle name="20% - Énfasis5 12 7 3" xfId="11707" xr:uid="{00000000-0005-0000-0000-000013230000}"/>
    <cellStyle name="20% - Énfasis5 12 7 4" xfId="11708" xr:uid="{00000000-0005-0000-0000-000014230000}"/>
    <cellStyle name="20% - Énfasis5 12 7 5" xfId="11709" xr:uid="{00000000-0005-0000-0000-000015230000}"/>
    <cellStyle name="20% - Énfasis5 12 7 6" xfId="11710" xr:uid="{00000000-0005-0000-0000-000016230000}"/>
    <cellStyle name="20% - Énfasis5 12 8" xfId="11711" xr:uid="{00000000-0005-0000-0000-000017230000}"/>
    <cellStyle name="20% - Énfasis5 12 8 2" xfId="11712" xr:uid="{00000000-0005-0000-0000-000018230000}"/>
    <cellStyle name="20% - Énfasis5 12 8 3" xfId="11713" xr:uid="{00000000-0005-0000-0000-000019230000}"/>
    <cellStyle name="20% - Énfasis5 12 8 4" xfId="11714" xr:uid="{00000000-0005-0000-0000-00001A230000}"/>
    <cellStyle name="20% - Énfasis5 12 8 5" xfId="11715" xr:uid="{00000000-0005-0000-0000-00001B230000}"/>
    <cellStyle name="20% - Énfasis5 12 8 6" xfId="11716" xr:uid="{00000000-0005-0000-0000-00001C230000}"/>
    <cellStyle name="20% - Énfasis5 12 9" xfId="11717" xr:uid="{00000000-0005-0000-0000-00001D230000}"/>
    <cellStyle name="20% - Énfasis5 12 9 2" xfId="11718" xr:uid="{00000000-0005-0000-0000-00001E230000}"/>
    <cellStyle name="20% - Énfasis5 12 9 3" xfId="11719" xr:uid="{00000000-0005-0000-0000-00001F230000}"/>
    <cellStyle name="20% - Énfasis5 12 9 4" xfId="11720" xr:uid="{00000000-0005-0000-0000-000020230000}"/>
    <cellStyle name="20% - Énfasis5 12 9 5" xfId="11721" xr:uid="{00000000-0005-0000-0000-000021230000}"/>
    <cellStyle name="20% - Énfasis5 12 9 6" xfId="11722" xr:uid="{00000000-0005-0000-0000-000022230000}"/>
    <cellStyle name="20% - Énfasis5 13" xfId="443" xr:uid="{00000000-0005-0000-0000-000023230000}"/>
    <cellStyle name="20% - Énfasis5 13 10" xfId="11723" xr:uid="{00000000-0005-0000-0000-000024230000}"/>
    <cellStyle name="20% - Énfasis5 13 11" xfId="11724" xr:uid="{00000000-0005-0000-0000-000025230000}"/>
    <cellStyle name="20% - Énfasis5 13 12" xfId="11725" xr:uid="{00000000-0005-0000-0000-000026230000}"/>
    <cellStyle name="20% - Énfasis5 13 13" xfId="11726" xr:uid="{00000000-0005-0000-0000-000027230000}"/>
    <cellStyle name="20% - Énfasis5 13 14" xfId="11727" xr:uid="{00000000-0005-0000-0000-000028230000}"/>
    <cellStyle name="20% - Énfasis5 13 15" xfId="40438" xr:uid="{00000000-0005-0000-0000-000029230000}"/>
    <cellStyle name="20% - Énfasis5 13 2" xfId="11728" xr:uid="{00000000-0005-0000-0000-00002A230000}"/>
    <cellStyle name="20% - Énfasis5 13 2 2" xfId="11729" xr:uid="{00000000-0005-0000-0000-00002B230000}"/>
    <cellStyle name="20% - Énfasis5 13 2 3" xfId="11730" xr:uid="{00000000-0005-0000-0000-00002C230000}"/>
    <cellStyle name="20% - Énfasis5 13 2 4" xfId="11731" xr:uid="{00000000-0005-0000-0000-00002D230000}"/>
    <cellStyle name="20% - Énfasis5 13 2 5" xfId="11732" xr:uid="{00000000-0005-0000-0000-00002E230000}"/>
    <cellStyle name="20% - Énfasis5 13 2 6" xfId="11733" xr:uid="{00000000-0005-0000-0000-00002F230000}"/>
    <cellStyle name="20% - Énfasis5 13 3" xfId="11734" xr:uid="{00000000-0005-0000-0000-000030230000}"/>
    <cellStyle name="20% - Énfasis5 13 3 2" xfId="11735" xr:uid="{00000000-0005-0000-0000-000031230000}"/>
    <cellStyle name="20% - Énfasis5 13 3 3" xfId="11736" xr:uid="{00000000-0005-0000-0000-000032230000}"/>
    <cellStyle name="20% - Énfasis5 13 3 4" xfId="11737" xr:uid="{00000000-0005-0000-0000-000033230000}"/>
    <cellStyle name="20% - Énfasis5 13 3 5" xfId="11738" xr:uid="{00000000-0005-0000-0000-000034230000}"/>
    <cellStyle name="20% - Énfasis5 13 3 6" xfId="11739" xr:uid="{00000000-0005-0000-0000-000035230000}"/>
    <cellStyle name="20% - Énfasis5 13 4" xfId="11740" xr:uid="{00000000-0005-0000-0000-000036230000}"/>
    <cellStyle name="20% - Énfasis5 13 4 2" xfId="11741" xr:uid="{00000000-0005-0000-0000-000037230000}"/>
    <cellStyle name="20% - Énfasis5 13 4 3" xfId="11742" xr:uid="{00000000-0005-0000-0000-000038230000}"/>
    <cellStyle name="20% - Énfasis5 13 4 4" xfId="11743" xr:uid="{00000000-0005-0000-0000-000039230000}"/>
    <cellStyle name="20% - Énfasis5 13 4 5" xfId="11744" xr:uid="{00000000-0005-0000-0000-00003A230000}"/>
    <cellStyle name="20% - Énfasis5 13 4 6" xfId="11745" xr:uid="{00000000-0005-0000-0000-00003B230000}"/>
    <cellStyle name="20% - Énfasis5 13 5" xfId="11746" xr:uid="{00000000-0005-0000-0000-00003C230000}"/>
    <cellStyle name="20% - Énfasis5 13 5 2" xfId="11747" xr:uid="{00000000-0005-0000-0000-00003D230000}"/>
    <cellStyle name="20% - Énfasis5 13 5 3" xfId="11748" xr:uid="{00000000-0005-0000-0000-00003E230000}"/>
    <cellStyle name="20% - Énfasis5 13 5 4" xfId="11749" xr:uid="{00000000-0005-0000-0000-00003F230000}"/>
    <cellStyle name="20% - Énfasis5 13 5 5" xfId="11750" xr:uid="{00000000-0005-0000-0000-000040230000}"/>
    <cellStyle name="20% - Énfasis5 13 5 6" xfId="11751" xr:uid="{00000000-0005-0000-0000-000041230000}"/>
    <cellStyle name="20% - Énfasis5 13 6" xfId="11752" xr:uid="{00000000-0005-0000-0000-000042230000}"/>
    <cellStyle name="20% - Énfasis5 13 6 2" xfId="11753" xr:uid="{00000000-0005-0000-0000-000043230000}"/>
    <cellStyle name="20% - Énfasis5 13 6 3" xfId="11754" xr:uid="{00000000-0005-0000-0000-000044230000}"/>
    <cellStyle name="20% - Énfasis5 13 6 4" xfId="11755" xr:uid="{00000000-0005-0000-0000-000045230000}"/>
    <cellStyle name="20% - Énfasis5 13 6 5" xfId="11756" xr:uid="{00000000-0005-0000-0000-000046230000}"/>
    <cellStyle name="20% - Énfasis5 13 6 6" xfId="11757" xr:uid="{00000000-0005-0000-0000-000047230000}"/>
    <cellStyle name="20% - Énfasis5 13 7" xfId="11758" xr:uid="{00000000-0005-0000-0000-000048230000}"/>
    <cellStyle name="20% - Énfasis5 13 7 2" xfId="11759" xr:uid="{00000000-0005-0000-0000-000049230000}"/>
    <cellStyle name="20% - Énfasis5 13 7 3" xfId="11760" xr:uid="{00000000-0005-0000-0000-00004A230000}"/>
    <cellStyle name="20% - Énfasis5 13 7 4" xfId="11761" xr:uid="{00000000-0005-0000-0000-00004B230000}"/>
    <cellStyle name="20% - Énfasis5 13 7 5" xfId="11762" xr:uid="{00000000-0005-0000-0000-00004C230000}"/>
    <cellStyle name="20% - Énfasis5 13 7 6" xfId="11763" xr:uid="{00000000-0005-0000-0000-00004D230000}"/>
    <cellStyle name="20% - Énfasis5 13 8" xfId="11764" xr:uid="{00000000-0005-0000-0000-00004E230000}"/>
    <cellStyle name="20% - Énfasis5 13 8 2" xfId="11765" xr:uid="{00000000-0005-0000-0000-00004F230000}"/>
    <cellStyle name="20% - Énfasis5 13 8 3" xfId="11766" xr:uid="{00000000-0005-0000-0000-000050230000}"/>
    <cellStyle name="20% - Énfasis5 13 8 4" xfId="11767" xr:uid="{00000000-0005-0000-0000-000051230000}"/>
    <cellStyle name="20% - Énfasis5 13 8 5" xfId="11768" xr:uid="{00000000-0005-0000-0000-000052230000}"/>
    <cellStyle name="20% - Énfasis5 13 8 6" xfId="11769" xr:uid="{00000000-0005-0000-0000-000053230000}"/>
    <cellStyle name="20% - Énfasis5 13 9" xfId="11770" xr:uid="{00000000-0005-0000-0000-000054230000}"/>
    <cellStyle name="20% - Énfasis5 13 9 2" xfId="11771" xr:uid="{00000000-0005-0000-0000-000055230000}"/>
    <cellStyle name="20% - Énfasis5 13 9 3" xfId="11772" xr:uid="{00000000-0005-0000-0000-000056230000}"/>
    <cellStyle name="20% - Énfasis5 13 9 4" xfId="11773" xr:uid="{00000000-0005-0000-0000-000057230000}"/>
    <cellStyle name="20% - Énfasis5 13 9 5" xfId="11774" xr:uid="{00000000-0005-0000-0000-000058230000}"/>
    <cellStyle name="20% - Énfasis5 13 9 6" xfId="11775" xr:uid="{00000000-0005-0000-0000-000059230000}"/>
    <cellStyle name="20% - Énfasis5 14" xfId="444" xr:uid="{00000000-0005-0000-0000-00005A230000}"/>
    <cellStyle name="20% - Énfasis5 14 10" xfId="11776" xr:uid="{00000000-0005-0000-0000-00005B230000}"/>
    <cellStyle name="20% - Énfasis5 14 11" xfId="11777" xr:uid="{00000000-0005-0000-0000-00005C230000}"/>
    <cellStyle name="20% - Énfasis5 14 12" xfId="11778" xr:uid="{00000000-0005-0000-0000-00005D230000}"/>
    <cellStyle name="20% - Énfasis5 14 13" xfId="11779" xr:uid="{00000000-0005-0000-0000-00005E230000}"/>
    <cellStyle name="20% - Énfasis5 14 14" xfId="11780" xr:uid="{00000000-0005-0000-0000-00005F230000}"/>
    <cellStyle name="20% - Énfasis5 14 2" xfId="11781" xr:uid="{00000000-0005-0000-0000-000060230000}"/>
    <cellStyle name="20% - Énfasis5 14 2 2" xfId="11782" xr:uid="{00000000-0005-0000-0000-000061230000}"/>
    <cellStyle name="20% - Énfasis5 14 2 3" xfId="11783" xr:uid="{00000000-0005-0000-0000-000062230000}"/>
    <cellStyle name="20% - Énfasis5 14 2 4" xfId="11784" xr:uid="{00000000-0005-0000-0000-000063230000}"/>
    <cellStyle name="20% - Énfasis5 14 2 5" xfId="11785" xr:uid="{00000000-0005-0000-0000-000064230000}"/>
    <cellStyle name="20% - Énfasis5 14 2 6" xfId="11786" xr:uid="{00000000-0005-0000-0000-000065230000}"/>
    <cellStyle name="20% - Énfasis5 14 3" xfId="11787" xr:uid="{00000000-0005-0000-0000-000066230000}"/>
    <cellStyle name="20% - Énfasis5 14 3 2" xfId="11788" xr:uid="{00000000-0005-0000-0000-000067230000}"/>
    <cellStyle name="20% - Énfasis5 14 3 3" xfId="11789" xr:uid="{00000000-0005-0000-0000-000068230000}"/>
    <cellStyle name="20% - Énfasis5 14 3 4" xfId="11790" xr:uid="{00000000-0005-0000-0000-000069230000}"/>
    <cellStyle name="20% - Énfasis5 14 3 5" xfId="11791" xr:uid="{00000000-0005-0000-0000-00006A230000}"/>
    <cellStyle name="20% - Énfasis5 14 3 6" xfId="11792" xr:uid="{00000000-0005-0000-0000-00006B230000}"/>
    <cellStyle name="20% - Énfasis5 14 4" xfId="11793" xr:uid="{00000000-0005-0000-0000-00006C230000}"/>
    <cellStyle name="20% - Énfasis5 14 4 2" xfId="11794" xr:uid="{00000000-0005-0000-0000-00006D230000}"/>
    <cellStyle name="20% - Énfasis5 14 4 3" xfId="11795" xr:uid="{00000000-0005-0000-0000-00006E230000}"/>
    <cellStyle name="20% - Énfasis5 14 4 4" xfId="11796" xr:uid="{00000000-0005-0000-0000-00006F230000}"/>
    <cellStyle name="20% - Énfasis5 14 4 5" xfId="11797" xr:uid="{00000000-0005-0000-0000-000070230000}"/>
    <cellStyle name="20% - Énfasis5 14 4 6" xfId="11798" xr:uid="{00000000-0005-0000-0000-000071230000}"/>
    <cellStyle name="20% - Énfasis5 14 5" xfId="11799" xr:uid="{00000000-0005-0000-0000-000072230000}"/>
    <cellStyle name="20% - Énfasis5 14 5 2" xfId="11800" xr:uid="{00000000-0005-0000-0000-000073230000}"/>
    <cellStyle name="20% - Énfasis5 14 5 3" xfId="11801" xr:uid="{00000000-0005-0000-0000-000074230000}"/>
    <cellStyle name="20% - Énfasis5 14 5 4" xfId="11802" xr:uid="{00000000-0005-0000-0000-000075230000}"/>
    <cellStyle name="20% - Énfasis5 14 5 5" xfId="11803" xr:uid="{00000000-0005-0000-0000-000076230000}"/>
    <cellStyle name="20% - Énfasis5 14 5 6" xfId="11804" xr:uid="{00000000-0005-0000-0000-000077230000}"/>
    <cellStyle name="20% - Énfasis5 14 6" xfId="11805" xr:uid="{00000000-0005-0000-0000-000078230000}"/>
    <cellStyle name="20% - Énfasis5 14 6 2" xfId="11806" xr:uid="{00000000-0005-0000-0000-000079230000}"/>
    <cellStyle name="20% - Énfasis5 14 6 3" xfId="11807" xr:uid="{00000000-0005-0000-0000-00007A230000}"/>
    <cellStyle name="20% - Énfasis5 14 6 4" xfId="11808" xr:uid="{00000000-0005-0000-0000-00007B230000}"/>
    <cellStyle name="20% - Énfasis5 14 6 5" xfId="11809" xr:uid="{00000000-0005-0000-0000-00007C230000}"/>
    <cellStyle name="20% - Énfasis5 14 6 6" xfId="11810" xr:uid="{00000000-0005-0000-0000-00007D230000}"/>
    <cellStyle name="20% - Énfasis5 14 7" xfId="11811" xr:uid="{00000000-0005-0000-0000-00007E230000}"/>
    <cellStyle name="20% - Énfasis5 14 7 2" xfId="11812" xr:uid="{00000000-0005-0000-0000-00007F230000}"/>
    <cellStyle name="20% - Énfasis5 14 7 3" xfId="11813" xr:uid="{00000000-0005-0000-0000-000080230000}"/>
    <cellStyle name="20% - Énfasis5 14 7 4" xfId="11814" xr:uid="{00000000-0005-0000-0000-000081230000}"/>
    <cellStyle name="20% - Énfasis5 14 7 5" xfId="11815" xr:uid="{00000000-0005-0000-0000-000082230000}"/>
    <cellStyle name="20% - Énfasis5 14 7 6" xfId="11816" xr:uid="{00000000-0005-0000-0000-000083230000}"/>
    <cellStyle name="20% - Énfasis5 14 8" xfId="11817" xr:uid="{00000000-0005-0000-0000-000084230000}"/>
    <cellStyle name="20% - Énfasis5 14 8 2" xfId="11818" xr:uid="{00000000-0005-0000-0000-000085230000}"/>
    <cellStyle name="20% - Énfasis5 14 8 3" xfId="11819" xr:uid="{00000000-0005-0000-0000-000086230000}"/>
    <cellStyle name="20% - Énfasis5 14 8 4" xfId="11820" xr:uid="{00000000-0005-0000-0000-000087230000}"/>
    <cellStyle name="20% - Énfasis5 14 8 5" xfId="11821" xr:uid="{00000000-0005-0000-0000-000088230000}"/>
    <cellStyle name="20% - Énfasis5 14 8 6" xfId="11822" xr:uid="{00000000-0005-0000-0000-000089230000}"/>
    <cellStyle name="20% - Énfasis5 14 9" xfId="11823" xr:uid="{00000000-0005-0000-0000-00008A230000}"/>
    <cellStyle name="20% - Énfasis5 14 9 2" xfId="11824" xr:uid="{00000000-0005-0000-0000-00008B230000}"/>
    <cellStyle name="20% - Énfasis5 14 9 3" xfId="11825" xr:uid="{00000000-0005-0000-0000-00008C230000}"/>
    <cellStyle name="20% - Énfasis5 14 9 4" xfId="11826" xr:uid="{00000000-0005-0000-0000-00008D230000}"/>
    <cellStyle name="20% - Énfasis5 14 9 5" xfId="11827" xr:uid="{00000000-0005-0000-0000-00008E230000}"/>
    <cellStyle name="20% - Énfasis5 14 9 6" xfId="11828" xr:uid="{00000000-0005-0000-0000-00008F230000}"/>
    <cellStyle name="20% - Énfasis5 15" xfId="445" xr:uid="{00000000-0005-0000-0000-000090230000}"/>
    <cellStyle name="20% - Énfasis5 15 10" xfId="11829" xr:uid="{00000000-0005-0000-0000-000091230000}"/>
    <cellStyle name="20% - Énfasis5 15 11" xfId="11830" xr:uid="{00000000-0005-0000-0000-000092230000}"/>
    <cellStyle name="20% - Énfasis5 15 12" xfId="11831" xr:uid="{00000000-0005-0000-0000-000093230000}"/>
    <cellStyle name="20% - Énfasis5 15 13" xfId="11832" xr:uid="{00000000-0005-0000-0000-000094230000}"/>
    <cellStyle name="20% - Énfasis5 15 14" xfId="11833" xr:uid="{00000000-0005-0000-0000-000095230000}"/>
    <cellStyle name="20% - Énfasis5 15 2" xfId="11834" xr:uid="{00000000-0005-0000-0000-000096230000}"/>
    <cellStyle name="20% - Énfasis5 15 2 2" xfId="11835" xr:uid="{00000000-0005-0000-0000-000097230000}"/>
    <cellStyle name="20% - Énfasis5 15 2 3" xfId="11836" xr:uid="{00000000-0005-0000-0000-000098230000}"/>
    <cellStyle name="20% - Énfasis5 15 2 4" xfId="11837" xr:uid="{00000000-0005-0000-0000-000099230000}"/>
    <cellStyle name="20% - Énfasis5 15 2 5" xfId="11838" xr:uid="{00000000-0005-0000-0000-00009A230000}"/>
    <cellStyle name="20% - Énfasis5 15 2 6" xfId="11839" xr:uid="{00000000-0005-0000-0000-00009B230000}"/>
    <cellStyle name="20% - Énfasis5 15 3" xfId="11840" xr:uid="{00000000-0005-0000-0000-00009C230000}"/>
    <cellStyle name="20% - Énfasis5 15 3 2" xfId="11841" xr:uid="{00000000-0005-0000-0000-00009D230000}"/>
    <cellStyle name="20% - Énfasis5 15 3 3" xfId="11842" xr:uid="{00000000-0005-0000-0000-00009E230000}"/>
    <cellStyle name="20% - Énfasis5 15 3 4" xfId="11843" xr:uid="{00000000-0005-0000-0000-00009F230000}"/>
    <cellStyle name="20% - Énfasis5 15 3 5" xfId="11844" xr:uid="{00000000-0005-0000-0000-0000A0230000}"/>
    <cellStyle name="20% - Énfasis5 15 3 6" xfId="11845" xr:uid="{00000000-0005-0000-0000-0000A1230000}"/>
    <cellStyle name="20% - Énfasis5 15 4" xfId="11846" xr:uid="{00000000-0005-0000-0000-0000A2230000}"/>
    <cellStyle name="20% - Énfasis5 15 4 2" xfId="11847" xr:uid="{00000000-0005-0000-0000-0000A3230000}"/>
    <cellStyle name="20% - Énfasis5 15 4 3" xfId="11848" xr:uid="{00000000-0005-0000-0000-0000A4230000}"/>
    <cellStyle name="20% - Énfasis5 15 4 4" xfId="11849" xr:uid="{00000000-0005-0000-0000-0000A5230000}"/>
    <cellStyle name="20% - Énfasis5 15 4 5" xfId="11850" xr:uid="{00000000-0005-0000-0000-0000A6230000}"/>
    <cellStyle name="20% - Énfasis5 15 4 6" xfId="11851" xr:uid="{00000000-0005-0000-0000-0000A7230000}"/>
    <cellStyle name="20% - Énfasis5 15 5" xfId="11852" xr:uid="{00000000-0005-0000-0000-0000A8230000}"/>
    <cellStyle name="20% - Énfasis5 15 5 2" xfId="11853" xr:uid="{00000000-0005-0000-0000-0000A9230000}"/>
    <cellStyle name="20% - Énfasis5 15 5 3" xfId="11854" xr:uid="{00000000-0005-0000-0000-0000AA230000}"/>
    <cellStyle name="20% - Énfasis5 15 5 4" xfId="11855" xr:uid="{00000000-0005-0000-0000-0000AB230000}"/>
    <cellStyle name="20% - Énfasis5 15 5 5" xfId="11856" xr:uid="{00000000-0005-0000-0000-0000AC230000}"/>
    <cellStyle name="20% - Énfasis5 15 5 6" xfId="11857" xr:uid="{00000000-0005-0000-0000-0000AD230000}"/>
    <cellStyle name="20% - Énfasis5 15 6" xfId="11858" xr:uid="{00000000-0005-0000-0000-0000AE230000}"/>
    <cellStyle name="20% - Énfasis5 15 6 2" xfId="11859" xr:uid="{00000000-0005-0000-0000-0000AF230000}"/>
    <cellStyle name="20% - Énfasis5 15 6 3" xfId="11860" xr:uid="{00000000-0005-0000-0000-0000B0230000}"/>
    <cellStyle name="20% - Énfasis5 15 6 4" xfId="11861" xr:uid="{00000000-0005-0000-0000-0000B1230000}"/>
    <cellStyle name="20% - Énfasis5 15 6 5" xfId="11862" xr:uid="{00000000-0005-0000-0000-0000B2230000}"/>
    <cellStyle name="20% - Énfasis5 15 6 6" xfId="11863" xr:uid="{00000000-0005-0000-0000-0000B3230000}"/>
    <cellStyle name="20% - Énfasis5 15 7" xfId="11864" xr:uid="{00000000-0005-0000-0000-0000B4230000}"/>
    <cellStyle name="20% - Énfasis5 15 7 2" xfId="11865" xr:uid="{00000000-0005-0000-0000-0000B5230000}"/>
    <cellStyle name="20% - Énfasis5 15 7 3" xfId="11866" xr:uid="{00000000-0005-0000-0000-0000B6230000}"/>
    <cellStyle name="20% - Énfasis5 15 7 4" xfId="11867" xr:uid="{00000000-0005-0000-0000-0000B7230000}"/>
    <cellStyle name="20% - Énfasis5 15 7 5" xfId="11868" xr:uid="{00000000-0005-0000-0000-0000B8230000}"/>
    <cellStyle name="20% - Énfasis5 15 7 6" xfId="11869" xr:uid="{00000000-0005-0000-0000-0000B9230000}"/>
    <cellStyle name="20% - Énfasis5 15 8" xfId="11870" xr:uid="{00000000-0005-0000-0000-0000BA230000}"/>
    <cellStyle name="20% - Énfasis5 15 8 2" xfId="11871" xr:uid="{00000000-0005-0000-0000-0000BB230000}"/>
    <cellStyle name="20% - Énfasis5 15 8 3" xfId="11872" xr:uid="{00000000-0005-0000-0000-0000BC230000}"/>
    <cellStyle name="20% - Énfasis5 15 8 4" xfId="11873" xr:uid="{00000000-0005-0000-0000-0000BD230000}"/>
    <cellStyle name="20% - Énfasis5 15 8 5" xfId="11874" xr:uid="{00000000-0005-0000-0000-0000BE230000}"/>
    <cellStyle name="20% - Énfasis5 15 8 6" xfId="11875" xr:uid="{00000000-0005-0000-0000-0000BF230000}"/>
    <cellStyle name="20% - Énfasis5 15 9" xfId="11876" xr:uid="{00000000-0005-0000-0000-0000C0230000}"/>
    <cellStyle name="20% - Énfasis5 15 9 2" xfId="11877" xr:uid="{00000000-0005-0000-0000-0000C1230000}"/>
    <cellStyle name="20% - Énfasis5 15 9 3" xfId="11878" xr:uid="{00000000-0005-0000-0000-0000C2230000}"/>
    <cellStyle name="20% - Énfasis5 15 9 4" xfId="11879" xr:uid="{00000000-0005-0000-0000-0000C3230000}"/>
    <cellStyle name="20% - Énfasis5 15 9 5" xfId="11880" xr:uid="{00000000-0005-0000-0000-0000C4230000}"/>
    <cellStyle name="20% - Énfasis5 15 9 6" xfId="11881" xr:uid="{00000000-0005-0000-0000-0000C5230000}"/>
    <cellStyle name="20% - Énfasis5 16" xfId="446" xr:uid="{00000000-0005-0000-0000-0000C6230000}"/>
    <cellStyle name="20% - Énfasis5 16 10" xfId="11882" xr:uid="{00000000-0005-0000-0000-0000C7230000}"/>
    <cellStyle name="20% - Énfasis5 16 11" xfId="11883" xr:uid="{00000000-0005-0000-0000-0000C8230000}"/>
    <cellStyle name="20% - Énfasis5 16 12" xfId="11884" xr:uid="{00000000-0005-0000-0000-0000C9230000}"/>
    <cellStyle name="20% - Énfasis5 16 13" xfId="11885" xr:uid="{00000000-0005-0000-0000-0000CA230000}"/>
    <cellStyle name="20% - Énfasis5 16 14" xfId="11886" xr:uid="{00000000-0005-0000-0000-0000CB230000}"/>
    <cellStyle name="20% - Énfasis5 16 2" xfId="11887" xr:uid="{00000000-0005-0000-0000-0000CC230000}"/>
    <cellStyle name="20% - Énfasis5 16 2 2" xfId="11888" xr:uid="{00000000-0005-0000-0000-0000CD230000}"/>
    <cellStyle name="20% - Énfasis5 16 2 3" xfId="11889" xr:uid="{00000000-0005-0000-0000-0000CE230000}"/>
    <cellStyle name="20% - Énfasis5 16 2 4" xfId="11890" xr:uid="{00000000-0005-0000-0000-0000CF230000}"/>
    <cellStyle name="20% - Énfasis5 16 2 5" xfId="11891" xr:uid="{00000000-0005-0000-0000-0000D0230000}"/>
    <cellStyle name="20% - Énfasis5 16 2 6" xfId="11892" xr:uid="{00000000-0005-0000-0000-0000D1230000}"/>
    <cellStyle name="20% - Énfasis5 16 3" xfId="11893" xr:uid="{00000000-0005-0000-0000-0000D2230000}"/>
    <cellStyle name="20% - Énfasis5 16 3 2" xfId="11894" xr:uid="{00000000-0005-0000-0000-0000D3230000}"/>
    <cellStyle name="20% - Énfasis5 16 3 3" xfId="11895" xr:uid="{00000000-0005-0000-0000-0000D4230000}"/>
    <cellStyle name="20% - Énfasis5 16 3 4" xfId="11896" xr:uid="{00000000-0005-0000-0000-0000D5230000}"/>
    <cellStyle name="20% - Énfasis5 16 3 5" xfId="11897" xr:uid="{00000000-0005-0000-0000-0000D6230000}"/>
    <cellStyle name="20% - Énfasis5 16 3 6" xfId="11898" xr:uid="{00000000-0005-0000-0000-0000D7230000}"/>
    <cellStyle name="20% - Énfasis5 16 4" xfId="11899" xr:uid="{00000000-0005-0000-0000-0000D8230000}"/>
    <cellStyle name="20% - Énfasis5 16 4 2" xfId="11900" xr:uid="{00000000-0005-0000-0000-0000D9230000}"/>
    <cellStyle name="20% - Énfasis5 16 4 3" xfId="11901" xr:uid="{00000000-0005-0000-0000-0000DA230000}"/>
    <cellStyle name="20% - Énfasis5 16 4 4" xfId="11902" xr:uid="{00000000-0005-0000-0000-0000DB230000}"/>
    <cellStyle name="20% - Énfasis5 16 4 5" xfId="11903" xr:uid="{00000000-0005-0000-0000-0000DC230000}"/>
    <cellStyle name="20% - Énfasis5 16 4 6" xfId="11904" xr:uid="{00000000-0005-0000-0000-0000DD230000}"/>
    <cellStyle name="20% - Énfasis5 16 5" xfId="11905" xr:uid="{00000000-0005-0000-0000-0000DE230000}"/>
    <cellStyle name="20% - Énfasis5 16 5 2" xfId="11906" xr:uid="{00000000-0005-0000-0000-0000DF230000}"/>
    <cellStyle name="20% - Énfasis5 16 5 3" xfId="11907" xr:uid="{00000000-0005-0000-0000-0000E0230000}"/>
    <cellStyle name="20% - Énfasis5 16 5 4" xfId="11908" xr:uid="{00000000-0005-0000-0000-0000E1230000}"/>
    <cellStyle name="20% - Énfasis5 16 5 5" xfId="11909" xr:uid="{00000000-0005-0000-0000-0000E2230000}"/>
    <cellStyle name="20% - Énfasis5 16 5 6" xfId="11910" xr:uid="{00000000-0005-0000-0000-0000E3230000}"/>
    <cellStyle name="20% - Énfasis5 16 6" xfId="11911" xr:uid="{00000000-0005-0000-0000-0000E4230000}"/>
    <cellStyle name="20% - Énfasis5 16 6 2" xfId="11912" xr:uid="{00000000-0005-0000-0000-0000E5230000}"/>
    <cellStyle name="20% - Énfasis5 16 6 3" xfId="11913" xr:uid="{00000000-0005-0000-0000-0000E6230000}"/>
    <cellStyle name="20% - Énfasis5 16 6 4" xfId="11914" xr:uid="{00000000-0005-0000-0000-0000E7230000}"/>
    <cellStyle name="20% - Énfasis5 16 6 5" xfId="11915" xr:uid="{00000000-0005-0000-0000-0000E8230000}"/>
    <cellStyle name="20% - Énfasis5 16 6 6" xfId="11916" xr:uid="{00000000-0005-0000-0000-0000E9230000}"/>
    <cellStyle name="20% - Énfasis5 16 7" xfId="11917" xr:uid="{00000000-0005-0000-0000-0000EA230000}"/>
    <cellStyle name="20% - Énfasis5 16 7 2" xfId="11918" xr:uid="{00000000-0005-0000-0000-0000EB230000}"/>
    <cellStyle name="20% - Énfasis5 16 7 3" xfId="11919" xr:uid="{00000000-0005-0000-0000-0000EC230000}"/>
    <cellStyle name="20% - Énfasis5 16 7 4" xfId="11920" xr:uid="{00000000-0005-0000-0000-0000ED230000}"/>
    <cellStyle name="20% - Énfasis5 16 7 5" xfId="11921" xr:uid="{00000000-0005-0000-0000-0000EE230000}"/>
    <cellStyle name="20% - Énfasis5 16 7 6" xfId="11922" xr:uid="{00000000-0005-0000-0000-0000EF230000}"/>
    <cellStyle name="20% - Énfasis5 16 8" xfId="11923" xr:uid="{00000000-0005-0000-0000-0000F0230000}"/>
    <cellStyle name="20% - Énfasis5 16 8 2" xfId="11924" xr:uid="{00000000-0005-0000-0000-0000F1230000}"/>
    <cellStyle name="20% - Énfasis5 16 8 3" xfId="11925" xr:uid="{00000000-0005-0000-0000-0000F2230000}"/>
    <cellStyle name="20% - Énfasis5 16 8 4" xfId="11926" xr:uid="{00000000-0005-0000-0000-0000F3230000}"/>
    <cellStyle name="20% - Énfasis5 16 8 5" xfId="11927" xr:uid="{00000000-0005-0000-0000-0000F4230000}"/>
    <cellStyle name="20% - Énfasis5 16 8 6" xfId="11928" xr:uid="{00000000-0005-0000-0000-0000F5230000}"/>
    <cellStyle name="20% - Énfasis5 16 9" xfId="11929" xr:uid="{00000000-0005-0000-0000-0000F6230000}"/>
    <cellStyle name="20% - Énfasis5 16 9 2" xfId="11930" xr:uid="{00000000-0005-0000-0000-0000F7230000}"/>
    <cellStyle name="20% - Énfasis5 16 9 3" xfId="11931" xr:uid="{00000000-0005-0000-0000-0000F8230000}"/>
    <cellStyle name="20% - Énfasis5 16 9 4" xfId="11932" xr:uid="{00000000-0005-0000-0000-0000F9230000}"/>
    <cellStyle name="20% - Énfasis5 16 9 5" xfId="11933" xr:uid="{00000000-0005-0000-0000-0000FA230000}"/>
    <cellStyle name="20% - Énfasis5 16 9 6" xfId="11934" xr:uid="{00000000-0005-0000-0000-0000FB230000}"/>
    <cellStyle name="20% - Énfasis5 17" xfId="447" xr:uid="{00000000-0005-0000-0000-0000FC230000}"/>
    <cellStyle name="20% - Énfasis5 17 10" xfId="11935" xr:uid="{00000000-0005-0000-0000-0000FD230000}"/>
    <cellStyle name="20% - Énfasis5 17 11" xfId="11936" xr:uid="{00000000-0005-0000-0000-0000FE230000}"/>
    <cellStyle name="20% - Énfasis5 17 12" xfId="11937" xr:uid="{00000000-0005-0000-0000-0000FF230000}"/>
    <cellStyle name="20% - Énfasis5 17 13" xfId="11938" xr:uid="{00000000-0005-0000-0000-000000240000}"/>
    <cellStyle name="20% - Énfasis5 17 14" xfId="11939" xr:uid="{00000000-0005-0000-0000-000001240000}"/>
    <cellStyle name="20% - Énfasis5 17 2" xfId="11940" xr:uid="{00000000-0005-0000-0000-000002240000}"/>
    <cellStyle name="20% - Énfasis5 17 2 2" xfId="11941" xr:uid="{00000000-0005-0000-0000-000003240000}"/>
    <cellStyle name="20% - Énfasis5 17 2 3" xfId="11942" xr:uid="{00000000-0005-0000-0000-000004240000}"/>
    <cellStyle name="20% - Énfasis5 17 2 4" xfId="11943" xr:uid="{00000000-0005-0000-0000-000005240000}"/>
    <cellStyle name="20% - Énfasis5 17 2 5" xfId="11944" xr:uid="{00000000-0005-0000-0000-000006240000}"/>
    <cellStyle name="20% - Énfasis5 17 2 6" xfId="11945" xr:uid="{00000000-0005-0000-0000-000007240000}"/>
    <cellStyle name="20% - Énfasis5 17 3" xfId="11946" xr:uid="{00000000-0005-0000-0000-000008240000}"/>
    <cellStyle name="20% - Énfasis5 17 3 2" xfId="11947" xr:uid="{00000000-0005-0000-0000-000009240000}"/>
    <cellStyle name="20% - Énfasis5 17 3 3" xfId="11948" xr:uid="{00000000-0005-0000-0000-00000A240000}"/>
    <cellStyle name="20% - Énfasis5 17 3 4" xfId="11949" xr:uid="{00000000-0005-0000-0000-00000B240000}"/>
    <cellStyle name="20% - Énfasis5 17 3 5" xfId="11950" xr:uid="{00000000-0005-0000-0000-00000C240000}"/>
    <cellStyle name="20% - Énfasis5 17 3 6" xfId="11951" xr:uid="{00000000-0005-0000-0000-00000D240000}"/>
    <cellStyle name="20% - Énfasis5 17 4" xfId="11952" xr:uid="{00000000-0005-0000-0000-00000E240000}"/>
    <cellStyle name="20% - Énfasis5 17 4 2" xfId="11953" xr:uid="{00000000-0005-0000-0000-00000F240000}"/>
    <cellStyle name="20% - Énfasis5 17 4 3" xfId="11954" xr:uid="{00000000-0005-0000-0000-000010240000}"/>
    <cellStyle name="20% - Énfasis5 17 4 4" xfId="11955" xr:uid="{00000000-0005-0000-0000-000011240000}"/>
    <cellStyle name="20% - Énfasis5 17 4 5" xfId="11956" xr:uid="{00000000-0005-0000-0000-000012240000}"/>
    <cellStyle name="20% - Énfasis5 17 4 6" xfId="11957" xr:uid="{00000000-0005-0000-0000-000013240000}"/>
    <cellStyle name="20% - Énfasis5 17 5" xfId="11958" xr:uid="{00000000-0005-0000-0000-000014240000}"/>
    <cellStyle name="20% - Énfasis5 17 5 2" xfId="11959" xr:uid="{00000000-0005-0000-0000-000015240000}"/>
    <cellStyle name="20% - Énfasis5 17 5 3" xfId="11960" xr:uid="{00000000-0005-0000-0000-000016240000}"/>
    <cellStyle name="20% - Énfasis5 17 5 4" xfId="11961" xr:uid="{00000000-0005-0000-0000-000017240000}"/>
    <cellStyle name="20% - Énfasis5 17 5 5" xfId="11962" xr:uid="{00000000-0005-0000-0000-000018240000}"/>
    <cellStyle name="20% - Énfasis5 17 5 6" xfId="11963" xr:uid="{00000000-0005-0000-0000-000019240000}"/>
    <cellStyle name="20% - Énfasis5 17 6" xfId="11964" xr:uid="{00000000-0005-0000-0000-00001A240000}"/>
    <cellStyle name="20% - Énfasis5 17 6 2" xfId="11965" xr:uid="{00000000-0005-0000-0000-00001B240000}"/>
    <cellStyle name="20% - Énfasis5 17 6 3" xfId="11966" xr:uid="{00000000-0005-0000-0000-00001C240000}"/>
    <cellStyle name="20% - Énfasis5 17 6 4" xfId="11967" xr:uid="{00000000-0005-0000-0000-00001D240000}"/>
    <cellStyle name="20% - Énfasis5 17 6 5" xfId="11968" xr:uid="{00000000-0005-0000-0000-00001E240000}"/>
    <cellStyle name="20% - Énfasis5 17 6 6" xfId="11969" xr:uid="{00000000-0005-0000-0000-00001F240000}"/>
    <cellStyle name="20% - Énfasis5 17 7" xfId="11970" xr:uid="{00000000-0005-0000-0000-000020240000}"/>
    <cellStyle name="20% - Énfasis5 17 7 2" xfId="11971" xr:uid="{00000000-0005-0000-0000-000021240000}"/>
    <cellStyle name="20% - Énfasis5 17 7 3" xfId="11972" xr:uid="{00000000-0005-0000-0000-000022240000}"/>
    <cellStyle name="20% - Énfasis5 17 7 4" xfId="11973" xr:uid="{00000000-0005-0000-0000-000023240000}"/>
    <cellStyle name="20% - Énfasis5 17 7 5" xfId="11974" xr:uid="{00000000-0005-0000-0000-000024240000}"/>
    <cellStyle name="20% - Énfasis5 17 7 6" xfId="11975" xr:uid="{00000000-0005-0000-0000-000025240000}"/>
    <cellStyle name="20% - Énfasis5 17 8" xfId="11976" xr:uid="{00000000-0005-0000-0000-000026240000}"/>
    <cellStyle name="20% - Énfasis5 17 8 2" xfId="11977" xr:uid="{00000000-0005-0000-0000-000027240000}"/>
    <cellStyle name="20% - Énfasis5 17 8 3" xfId="11978" xr:uid="{00000000-0005-0000-0000-000028240000}"/>
    <cellStyle name="20% - Énfasis5 17 8 4" xfId="11979" xr:uid="{00000000-0005-0000-0000-000029240000}"/>
    <cellStyle name="20% - Énfasis5 17 8 5" xfId="11980" xr:uid="{00000000-0005-0000-0000-00002A240000}"/>
    <cellStyle name="20% - Énfasis5 17 8 6" xfId="11981" xr:uid="{00000000-0005-0000-0000-00002B240000}"/>
    <cellStyle name="20% - Énfasis5 17 9" xfId="11982" xr:uid="{00000000-0005-0000-0000-00002C240000}"/>
    <cellStyle name="20% - Énfasis5 17 9 2" xfId="11983" xr:uid="{00000000-0005-0000-0000-00002D240000}"/>
    <cellStyle name="20% - Énfasis5 17 9 3" xfId="11984" xr:uid="{00000000-0005-0000-0000-00002E240000}"/>
    <cellStyle name="20% - Énfasis5 17 9 4" xfId="11985" xr:uid="{00000000-0005-0000-0000-00002F240000}"/>
    <cellStyle name="20% - Énfasis5 17 9 5" xfId="11986" xr:uid="{00000000-0005-0000-0000-000030240000}"/>
    <cellStyle name="20% - Énfasis5 17 9 6" xfId="11987" xr:uid="{00000000-0005-0000-0000-000031240000}"/>
    <cellStyle name="20% - Énfasis5 18" xfId="448" xr:uid="{00000000-0005-0000-0000-000032240000}"/>
    <cellStyle name="20% - Énfasis5 18 10" xfId="11988" xr:uid="{00000000-0005-0000-0000-000033240000}"/>
    <cellStyle name="20% - Énfasis5 18 11" xfId="11989" xr:uid="{00000000-0005-0000-0000-000034240000}"/>
    <cellStyle name="20% - Énfasis5 18 12" xfId="11990" xr:uid="{00000000-0005-0000-0000-000035240000}"/>
    <cellStyle name="20% - Énfasis5 18 13" xfId="11991" xr:uid="{00000000-0005-0000-0000-000036240000}"/>
    <cellStyle name="20% - Énfasis5 18 14" xfId="11992" xr:uid="{00000000-0005-0000-0000-000037240000}"/>
    <cellStyle name="20% - Énfasis5 18 2" xfId="11993" xr:uid="{00000000-0005-0000-0000-000038240000}"/>
    <cellStyle name="20% - Énfasis5 18 2 2" xfId="11994" xr:uid="{00000000-0005-0000-0000-000039240000}"/>
    <cellStyle name="20% - Énfasis5 18 2 3" xfId="11995" xr:uid="{00000000-0005-0000-0000-00003A240000}"/>
    <cellStyle name="20% - Énfasis5 18 2 4" xfId="11996" xr:uid="{00000000-0005-0000-0000-00003B240000}"/>
    <cellStyle name="20% - Énfasis5 18 2 5" xfId="11997" xr:uid="{00000000-0005-0000-0000-00003C240000}"/>
    <cellStyle name="20% - Énfasis5 18 2 6" xfId="11998" xr:uid="{00000000-0005-0000-0000-00003D240000}"/>
    <cellStyle name="20% - Énfasis5 18 3" xfId="11999" xr:uid="{00000000-0005-0000-0000-00003E240000}"/>
    <cellStyle name="20% - Énfasis5 18 3 2" xfId="12000" xr:uid="{00000000-0005-0000-0000-00003F240000}"/>
    <cellStyle name="20% - Énfasis5 18 3 3" xfId="12001" xr:uid="{00000000-0005-0000-0000-000040240000}"/>
    <cellStyle name="20% - Énfasis5 18 3 4" xfId="12002" xr:uid="{00000000-0005-0000-0000-000041240000}"/>
    <cellStyle name="20% - Énfasis5 18 3 5" xfId="12003" xr:uid="{00000000-0005-0000-0000-000042240000}"/>
    <cellStyle name="20% - Énfasis5 18 3 6" xfId="12004" xr:uid="{00000000-0005-0000-0000-000043240000}"/>
    <cellStyle name="20% - Énfasis5 18 4" xfId="12005" xr:uid="{00000000-0005-0000-0000-000044240000}"/>
    <cellStyle name="20% - Énfasis5 18 4 2" xfId="12006" xr:uid="{00000000-0005-0000-0000-000045240000}"/>
    <cellStyle name="20% - Énfasis5 18 4 3" xfId="12007" xr:uid="{00000000-0005-0000-0000-000046240000}"/>
    <cellStyle name="20% - Énfasis5 18 4 4" xfId="12008" xr:uid="{00000000-0005-0000-0000-000047240000}"/>
    <cellStyle name="20% - Énfasis5 18 4 5" xfId="12009" xr:uid="{00000000-0005-0000-0000-000048240000}"/>
    <cellStyle name="20% - Énfasis5 18 4 6" xfId="12010" xr:uid="{00000000-0005-0000-0000-000049240000}"/>
    <cellStyle name="20% - Énfasis5 18 5" xfId="12011" xr:uid="{00000000-0005-0000-0000-00004A240000}"/>
    <cellStyle name="20% - Énfasis5 18 5 2" xfId="12012" xr:uid="{00000000-0005-0000-0000-00004B240000}"/>
    <cellStyle name="20% - Énfasis5 18 5 3" xfId="12013" xr:uid="{00000000-0005-0000-0000-00004C240000}"/>
    <cellStyle name="20% - Énfasis5 18 5 4" xfId="12014" xr:uid="{00000000-0005-0000-0000-00004D240000}"/>
    <cellStyle name="20% - Énfasis5 18 5 5" xfId="12015" xr:uid="{00000000-0005-0000-0000-00004E240000}"/>
    <cellStyle name="20% - Énfasis5 18 5 6" xfId="12016" xr:uid="{00000000-0005-0000-0000-00004F240000}"/>
    <cellStyle name="20% - Énfasis5 18 6" xfId="12017" xr:uid="{00000000-0005-0000-0000-000050240000}"/>
    <cellStyle name="20% - Énfasis5 18 6 2" xfId="12018" xr:uid="{00000000-0005-0000-0000-000051240000}"/>
    <cellStyle name="20% - Énfasis5 18 6 3" xfId="12019" xr:uid="{00000000-0005-0000-0000-000052240000}"/>
    <cellStyle name="20% - Énfasis5 18 6 4" xfId="12020" xr:uid="{00000000-0005-0000-0000-000053240000}"/>
    <cellStyle name="20% - Énfasis5 18 6 5" xfId="12021" xr:uid="{00000000-0005-0000-0000-000054240000}"/>
    <cellStyle name="20% - Énfasis5 18 6 6" xfId="12022" xr:uid="{00000000-0005-0000-0000-000055240000}"/>
    <cellStyle name="20% - Énfasis5 18 7" xfId="12023" xr:uid="{00000000-0005-0000-0000-000056240000}"/>
    <cellStyle name="20% - Énfasis5 18 7 2" xfId="12024" xr:uid="{00000000-0005-0000-0000-000057240000}"/>
    <cellStyle name="20% - Énfasis5 18 7 3" xfId="12025" xr:uid="{00000000-0005-0000-0000-000058240000}"/>
    <cellStyle name="20% - Énfasis5 18 7 4" xfId="12026" xr:uid="{00000000-0005-0000-0000-000059240000}"/>
    <cellStyle name="20% - Énfasis5 18 7 5" xfId="12027" xr:uid="{00000000-0005-0000-0000-00005A240000}"/>
    <cellStyle name="20% - Énfasis5 18 7 6" xfId="12028" xr:uid="{00000000-0005-0000-0000-00005B240000}"/>
    <cellStyle name="20% - Énfasis5 18 8" xfId="12029" xr:uid="{00000000-0005-0000-0000-00005C240000}"/>
    <cellStyle name="20% - Énfasis5 18 8 2" xfId="12030" xr:uid="{00000000-0005-0000-0000-00005D240000}"/>
    <cellStyle name="20% - Énfasis5 18 8 3" xfId="12031" xr:uid="{00000000-0005-0000-0000-00005E240000}"/>
    <cellStyle name="20% - Énfasis5 18 8 4" xfId="12032" xr:uid="{00000000-0005-0000-0000-00005F240000}"/>
    <cellStyle name="20% - Énfasis5 18 8 5" xfId="12033" xr:uid="{00000000-0005-0000-0000-000060240000}"/>
    <cellStyle name="20% - Énfasis5 18 8 6" xfId="12034" xr:uid="{00000000-0005-0000-0000-000061240000}"/>
    <cellStyle name="20% - Énfasis5 18 9" xfId="12035" xr:uid="{00000000-0005-0000-0000-000062240000}"/>
    <cellStyle name="20% - Énfasis5 18 9 2" xfId="12036" xr:uid="{00000000-0005-0000-0000-000063240000}"/>
    <cellStyle name="20% - Énfasis5 18 9 3" xfId="12037" xr:uid="{00000000-0005-0000-0000-000064240000}"/>
    <cellStyle name="20% - Énfasis5 18 9 4" xfId="12038" xr:uid="{00000000-0005-0000-0000-000065240000}"/>
    <cellStyle name="20% - Énfasis5 18 9 5" xfId="12039" xr:uid="{00000000-0005-0000-0000-000066240000}"/>
    <cellStyle name="20% - Énfasis5 18 9 6" xfId="12040" xr:uid="{00000000-0005-0000-0000-000067240000}"/>
    <cellStyle name="20% - Énfasis5 19" xfId="449" xr:uid="{00000000-0005-0000-0000-000068240000}"/>
    <cellStyle name="20% - Énfasis5 19 10" xfId="12041" xr:uid="{00000000-0005-0000-0000-000069240000}"/>
    <cellStyle name="20% - Énfasis5 19 11" xfId="12042" xr:uid="{00000000-0005-0000-0000-00006A240000}"/>
    <cellStyle name="20% - Énfasis5 19 12" xfId="12043" xr:uid="{00000000-0005-0000-0000-00006B240000}"/>
    <cellStyle name="20% - Énfasis5 19 13" xfId="12044" xr:uid="{00000000-0005-0000-0000-00006C240000}"/>
    <cellStyle name="20% - Énfasis5 19 14" xfId="12045" xr:uid="{00000000-0005-0000-0000-00006D240000}"/>
    <cellStyle name="20% - Énfasis5 19 2" xfId="12046" xr:uid="{00000000-0005-0000-0000-00006E240000}"/>
    <cellStyle name="20% - Énfasis5 19 2 2" xfId="12047" xr:uid="{00000000-0005-0000-0000-00006F240000}"/>
    <cellStyle name="20% - Énfasis5 19 2 3" xfId="12048" xr:uid="{00000000-0005-0000-0000-000070240000}"/>
    <cellStyle name="20% - Énfasis5 19 2 4" xfId="12049" xr:uid="{00000000-0005-0000-0000-000071240000}"/>
    <cellStyle name="20% - Énfasis5 19 2 5" xfId="12050" xr:uid="{00000000-0005-0000-0000-000072240000}"/>
    <cellStyle name="20% - Énfasis5 19 2 6" xfId="12051" xr:uid="{00000000-0005-0000-0000-000073240000}"/>
    <cellStyle name="20% - Énfasis5 19 3" xfId="12052" xr:uid="{00000000-0005-0000-0000-000074240000}"/>
    <cellStyle name="20% - Énfasis5 19 3 2" xfId="12053" xr:uid="{00000000-0005-0000-0000-000075240000}"/>
    <cellStyle name="20% - Énfasis5 19 3 3" xfId="12054" xr:uid="{00000000-0005-0000-0000-000076240000}"/>
    <cellStyle name="20% - Énfasis5 19 3 4" xfId="12055" xr:uid="{00000000-0005-0000-0000-000077240000}"/>
    <cellStyle name="20% - Énfasis5 19 3 5" xfId="12056" xr:uid="{00000000-0005-0000-0000-000078240000}"/>
    <cellStyle name="20% - Énfasis5 19 3 6" xfId="12057" xr:uid="{00000000-0005-0000-0000-000079240000}"/>
    <cellStyle name="20% - Énfasis5 19 4" xfId="12058" xr:uid="{00000000-0005-0000-0000-00007A240000}"/>
    <cellStyle name="20% - Énfasis5 19 4 2" xfId="12059" xr:uid="{00000000-0005-0000-0000-00007B240000}"/>
    <cellStyle name="20% - Énfasis5 19 4 3" xfId="12060" xr:uid="{00000000-0005-0000-0000-00007C240000}"/>
    <cellStyle name="20% - Énfasis5 19 4 4" xfId="12061" xr:uid="{00000000-0005-0000-0000-00007D240000}"/>
    <cellStyle name="20% - Énfasis5 19 4 5" xfId="12062" xr:uid="{00000000-0005-0000-0000-00007E240000}"/>
    <cellStyle name="20% - Énfasis5 19 4 6" xfId="12063" xr:uid="{00000000-0005-0000-0000-00007F240000}"/>
    <cellStyle name="20% - Énfasis5 19 5" xfId="12064" xr:uid="{00000000-0005-0000-0000-000080240000}"/>
    <cellStyle name="20% - Énfasis5 19 5 2" xfId="12065" xr:uid="{00000000-0005-0000-0000-000081240000}"/>
    <cellStyle name="20% - Énfasis5 19 5 3" xfId="12066" xr:uid="{00000000-0005-0000-0000-000082240000}"/>
    <cellStyle name="20% - Énfasis5 19 5 4" xfId="12067" xr:uid="{00000000-0005-0000-0000-000083240000}"/>
    <cellStyle name="20% - Énfasis5 19 5 5" xfId="12068" xr:uid="{00000000-0005-0000-0000-000084240000}"/>
    <cellStyle name="20% - Énfasis5 19 5 6" xfId="12069" xr:uid="{00000000-0005-0000-0000-000085240000}"/>
    <cellStyle name="20% - Énfasis5 19 6" xfId="12070" xr:uid="{00000000-0005-0000-0000-000086240000}"/>
    <cellStyle name="20% - Énfasis5 19 6 2" xfId="12071" xr:uid="{00000000-0005-0000-0000-000087240000}"/>
    <cellStyle name="20% - Énfasis5 19 6 3" xfId="12072" xr:uid="{00000000-0005-0000-0000-000088240000}"/>
    <cellStyle name="20% - Énfasis5 19 6 4" xfId="12073" xr:uid="{00000000-0005-0000-0000-000089240000}"/>
    <cellStyle name="20% - Énfasis5 19 6 5" xfId="12074" xr:uid="{00000000-0005-0000-0000-00008A240000}"/>
    <cellStyle name="20% - Énfasis5 19 6 6" xfId="12075" xr:uid="{00000000-0005-0000-0000-00008B240000}"/>
    <cellStyle name="20% - Énfasis5 19 7" xfId="12076" xr:uid="{00000000-0005-0000-0000-00008C240000}"/>
    <cellStyle name="20% - Énfasis5 19 7 2" xfId="12077" xr:uid="{00000000-0005-0000-0000-00008D240000}"/>
    <cellStyle name="20% - Énfasis5 19 7 3" xfId="12078" xr:uid="{00000000-0005-0000-0000-00008E240000}"/>
    <cellStyle name="20% - Énfasis5 19 7 4" xfId="12079" xr:uid="{00000000-0005-0000-0000-00008F240000}"/>
    <cellStyle name="20% - Énfasis5 19 7 5" xfId="12080" xr:uid="{00000000-0005-0000-0000-000090240000}"/>
    <cellStyle name="20% - Énfasis5 19 7 6" xfId="12081" xr:uid="{00000000-0005-0000-0000-000091240000}"/>
    <cellStyle name="20% - Énfasis5 19 8" xfId="12082" xr:uid="{00000000-0005-0000-0000-000092240000}"/>
    <cellStyle name="20% - Énfasis5 19 8 2" xfId="12083" xr:uid="{00000000-0005-0000-0000-000093240000}"/>
    <cellStyle name="20% - Énfasis5 19 8 3" xfId="12084" xr:uid="{00000000-0005-0000-0000-000094240000}"/>
    <cellStyle name="20% - Énfasis5 19 8 4" xfId="12085" xr:uid="{00000000-0005-0000-0000-000095240000}"/>
    <cellStyle name="20% - Énfasis5 19 8 5" xfId="12086" xr:uid="{00000000-0005-0000-0000-000096240000}"/>
    <cellStyle name="20% - Énfasis5 19 8 6" xfId="12087" xr:uid="{00000000-0005-0000-0000-000097240000}"/>
    <cellStyle name="20% - Énfasis5 19 9" xfId="12088" xr:uid="{00000000-0005-0000-0000-000098240000}"/>
    <cellStyle name="20% - Énfasis5 19 9 2" xfId="12089" xr:uid="{00000000-0005-0000-0000-000099240000}"/>
    <cellStyle name="20% - Énfasis5 19 9 3" xfId="12090" xr:uid="{00000000-0005-0000-0000-00009A240000}"/>
    <cellStyle name="20% - Énfasis5 19 9 4" xfId="12091" xr:uid="{00000000-0005-0000-0000-00009B240000}"/>
    <cellStyle name="20% - Énfasis5 19 9 5" xfId="12092" xr:uid="{00000000-0005-0000-0000-00009C240000}"/>
    <cellStyle name="20% - Énfasis5 19 9 6" xfId="12093" xr:uid="{00000000-0005-0000-0000-00009D240000}"/>
    <cellStyle name="20% - Énfasis5 2" xfId="450" xr:uid="{00000000-0005-0000-0000-00009E240000}"/>
    <cellStyle name="20% - Énfasis5 2 10" xfId="12094" xr:uid="{00000000-0005-0000-0000-00009F240000}"/>
    <cellStyle name="20% - Énfasis5 2 10 2" xfId="12095" xr:uid="{00000000-0005-0000-0000-0000A0240000}"/>
    <cellStyle name="20% - Énfasis5 2 10 3" xfId="12096" xr:uid="{00000000-0005-0000-0000-0000A1240000}"/>
    <cellStyle name="20% - Énfasis5 2 10 4" xfId="12097" xr:uid="{00000000-0005-0000-0000-0000A2240000}"/>
    <cellStyle name="20% - Énfasis5 2 10 5" xfId="12098" xr:uid="{00000000-0005-0000-0000-0000A3240000}"/>
    <cellStyle name="20% - Énfasis5 2 10 6" xfId="12099" xr:uid="{00000000-0005-0000-0000-0000A4240000}"/>
    <cellStyle name="20% - Énfasis5 2 11" xfId="12100" xr:uid="{00000000-0005-0000-0000-0000A5240000}"/>
    <cellStyle name="20% - Énfasis5 2 11 2" xfId="12101" xr:uid="{00000000-0005-0000-0000-0000A6240000}"/>
    <cellStyle name="20% - Énfasis5 2 11 3" xfId="12102" xr:uid="{00000000-0005-0000-0000-0000A7240000}"/>
    <cellStyle name="20% - Énfasis5 2 11 4" xfId="12103" xr:uid="{00000000-0005-0000-0000-0000A8240000}"/>
    <cellStyle name="20% - Énfasis5 2 11 5" xfId="12104" xr:uid="{00000000-0005-0000-0000-0000A9240000}"/>
    <cellStyle name="20% - Énfasis5 2 11 6" xfId="12105" xr:uid="{00000000-0005-0000-0000-0000AA240000}"/>
    <cellStyle name="20% - Énfasis5 2 12" xfId="12106" xr:uid="{00000000-0005-0000-0000-0000AB240000}"/>
    <cellStyle name="20% - Énfasis5 2 12 2" xfId="12107" xr:uid="{00000000-0005-0000-0000-0000AC240000}"/>
    <cellStyle name="20% - Énfasis5 2 12 3" xfId="12108" xr:uid="{00000000-0005-0000-0000-0000AD240000}"/>
    <cellStyle name="20% - Énfasis5 2 12 4" xfId="12109" xr:uid="{00000000-0005-0000-0000-0000AE240000}"/>
    <cellStyle name="20% - Énfasis5 2 12 5" xfId="12110" xr:uid="{00000000-0005-0000-0000-0000AF240000}"/>
    <cellStyle name="20% - Énfasis5 2 12 6" xfId="12111" xr:uid="{00000000-0005-0000-0000-0000B0240000}"/>
    <cellStyle name="20% - Énfasis5 2 13" xfId="12112" xr:uid="{00000000-0005-0000-0000-0000B1240000}"/>
    <cellStyle name="20% - Énfasis5 2 13 2" xfId="12113" xr:uid="{00000000-0005-0000-0000-0000B2240000}"/>
    <cellStyle name="20% - Énfasis5 2 13 3" xfId="12114" xr:uid="{00000000-0005-0000-0000-0000B3240000}"/>
    <cellStyle name="20% - Énfasis5 2 13 4" xfId="12115" xr:uid="{00000000-0005-0000-0000-0000B4240000}"/>
    <cellStyle name="20% - Énfasis5 2 13 5" xfId="12116" xr:uid="{00000000-0005-0000-0000-0000B5240000}"/>
    <cellStyle name="20% - Énfasis5 2 13 6" xfId="12117" xr:uid="{00000000-0005-0000-0000-0000B6240000}"/>
    <cellStyle name="20% - Énfasis5 2 14" xfId="12118" xr:uid="{00000000-0005-0000-0000-0000B7240000}"/>
    <cellStyle name="20% - Énfasis5 2 14 2" xfId="12119" xr:uid="{00000000-0005-0000-0000-0000B8240000}"/>
    <cellStyle name="20% - Énfasis5 2 14 3" xfId="12120" xr:uid="{00000000-0005-0000-0000-0000B9240000}"/>
    <cellStyle name="20% - Énfasis5 2 14 4" xfId="12121" xr:uid="{00000000-0005-0000-0000-0000BA240000}"/>
    <cellStyle name="20% - Énfasis5 2 14 5" xfId="12122" xr:uid="{00000000-0005-0000-0000-0000BB240000}"/>
    <cellStyle name="20% - Énfasis5 2 14 6" xfId="12123" xr:uid="{00000000-0005-0000-0000-0000BC240000}"/>
    <cellStyle name="20% - Énfasis5 2 15" xfId="12124" xr:uid="{00000000-0005-0000-0000-0000BD240000}"/>
    <cellStyle name="20% - Énfasis5 2 16" xfId="12125" xr:uid="{00000000-0005-0000-0000-0000BE240000}"/>
    <cellStyle name="20% - Énfasis5 2 17" xfId="12126" xr:uid="{00000000-0005-0000-0000-0000BF240000}"/>
    <cellStyle name="20% - Énfasis5 2 18" xfId="12127" xr:uid="{00000000-0005-0000-0000-0000C0240000}"/>
    <cellStyle name="20% - Énfasis5 2 19" xfId="12128" xr:uid="{00000000-0005-0000-0000-0000C1240000}"/>
    <cellStyle name="20% - Énfasis5 2 2" xfId="451" xr:uid="{00000000-0005-0000-0000-0000C2240000}"/>
    <cellStyle name="20% - Énfasis5 2 2 10" xfId="12129" xr:uid="{00000000-0005-0000-0000-0000C3240000}"/>
    <cellStyle name="20% - Énfasis5 2 2 11" xfId="12130" xr:uid="{00000000-0005-0000-0000-0000C4240000}"/>
    <cellStyle name="20% - Énfasis5 2 2 12" xfId="12131" xr:uid="{00000000-0005-0000-0000-0000C5240000}"/>
    <cellStyle name="20% - Énfasis5 2 2 13" xfId="12132" xr:uid="{00000000-0005-0000-0000-0000C6240000}"/>
    <cellStyle name="20% - Énfasis5 2 2 14" xfId="12133" xr:uid="{00000000-0005-0000-0000-0000C7240000}"/>
    <cellStyle name="20% - Énfasis5 2 2 2" xfId="12134" xr:uid="{00000000-0005-0000-0000-0000C8240000}"/>
    <cellStyle name="20% - Énfasis5 2 2 2 2" xfId="12135" xr:uid="{00000000-0005-0000-0000-0000C9240000}"/>
    <cellStyle name="20% - Énfasis5 2 2 2 3" xfId="12136" xr:uid="{00000000-0005-0000-0000-0000CA240000}"/>
    <cellStyle name="20% - Énfasis5 2 2 2 4" xfId="12137" xr:uid="{00000000-0005-0000-0000-0000CB240000}"/>
    <cellStyle name="20% - Énfasis5 2 2 2 5" xfId="12138" xr:uid="{00000000-0005-0000-0000-0000CC240000}"/>
    <cellStyle name="20% - Énfasis5 2 2 2 6" xfId="12139" xr:uid="{00000000-0005-0000-0000-0000CD240000}"/>
    <cellStyle name="20% - Énfasis5 2 2 3" xfId="12140" xr:uid="{00000000-0005-0000-0000-0000CE240000}"/>
    <cellStyle name="20% - Énfasis5 2 2 3 2" xfId="12141" xr:uid="{00000000-0005-0000-0000-0000CF240000}"/>
    <cellStyle name="20% - Énfasis5 2 2 3 3" xfId="12142" xr:uid="{00000000-0005-0000-0000-0000D0240000}"/>
    <cellStyle name="20% - Énfasis5 2 2 3 4" xfId="12143" xr:uid="{00000000-0005-0000-0000-0000D1240000}"/>
    <cellStyle name="20% - Énfasis5 2 2 3 5" xfId="12144" xr:uid="{00000000-0005-0000-0000-0000D2240000}"/>
    <cellStyle name="20% - Énfasis5 2 2 3 6" xfId="12145" xr:uid="{00000000-0005-0000-0000-0000D3240000}"/>
    <cellStyle name="20% - Énfasis5 2 2 4" xfId="12146" xr:uid="{00000000-0005-0000-0000-0000D4240000}"/>
    <cellStyle name="20% - Énfasis5 2 2 4 2" xfId="12147" xr:uid="{00000000-0005-0000-0000-0000D5240000}"/>
    <cellStyle name="20% - Énfasis5 2 2 4 3" xfId="12148" xr:uid="{00000000-0005-0000-0000-0000D6240000}"/>
    <cellStyle name="20% - Énfasis5 2 2 4 4" xfId="12149" xr:uid="{00000000-0005-0000-0000-0000D7240000}"/>
    <cellStyle name="20% - Énfasis5 2 2 4 5" xfId="12150" xr:uid="{00000000-0005-0000-0000-0000D8240000}"/>
    <cellStyle name="20% - Énfasis5 2 2 4 6" xfId="12151" xr:uid="{00000000-0005-0000-0000-0000D9240000}"/>
    <cellStyle name="20% - Énfasis5 2 2 5" xfId="12152" xr:uid="{00000000-0005-0000-0000-0000DA240000}"/>
    <cellStyle name="20% - Énfasis5 2 2 5 2" xfId="12153" xr:uid="{00000000-0005-0000-0000-0000DB240000}"/>
    <cellStyle name="20% - Énfasis5 2 2 5 3" xfId="12154" xr:uid="{00000000-0005-0000-0000-0000DC240000}"/>
    <cellStyle name="20% - Énfasis5 2 2 5 4" xfId="12155" xr:uid="{00000000-0005-0000-0000-0000DD240000}"/>
    <cellStyle name="20% - Énfasis5 2 2 5 5" xfId="12156" xr:uid="{00000000-0005-0000-0000-0000DE240000}"/>
    <cellStyle name="20% - Énfasis5 2 2 5 6" xfId="12157" xr:uid="{00000000-0005-0000-0000-0000DF240000}"/>
    <cellStyle name="20% - Énfasis5 2 2 6" xfId="12158" xr:uid="{00000000-0005-0000-0000-0000E0240000}"/>
    <cellStyle name="20% - Énfasis5 2 2 6 2" xfId="12159" xr:uid="{00000000-0005-0000-0000-0000E1240000}"/>
    <cellStyle name="20% - Énfasis5 2 2 6 3" xfId="12160" xr:uid="{00000000-0005-0000-0000-0000E2240000}"/>
    <cellStyle name="20% - Énfasis5 2 2 6 4" xfId="12161" xr:uid="{00000000-0005-0000-0000-0000E3240000}"/>
    <cellStyle name="20% - Énfasis5 2 2 6 5" xfId="12162" xr:uid="{00000000-0005-0000-0000-0000E4240000}"/>
    <cellStyle name="20% - Énfasis5 2 2 6 6" xfId="12163" xr:uid="{00000000-0005-0000-0000-0000E5240000}"/>
    <cellStyle name="20% - Énfasis5 2 2 7" xfId="12164" xr:uid="{00000000-0005-0000-0000-0000E6240000}"/>
    <cellStyle name="20% - Énfasis5 2 2 7 2" xfId="12165" xr:uid="{00000000-0005-0000-0000-0000E7240000}"/>
    <cellStyle name="20% - Énfasis5 2 2 7 3" xfId="12166" xr:uid="{00000000-0005-0000-0000-0000E8240000}"/>
    <cellStyle name="20% - Énfasis5 2 2 7 4" xfId="12167" xr:uid="{00000000-0005-0000-0000-0000E9240000}"/>
    <cellStyle name="20% - Énfasis5 2 2 7 5" xfId="12168" xr:uid="{00000000-0005-0000-0000-0000EA240000}"/>
    <cellStyle name="20% - Énfasis5 2 2 7 6" xfId="12169" xr:uid="{00000000-0005-0000-0000-0000EB240000}"/>
    <cellStyle name="20% - Énfasis5 2 2 8" xfId="12170" xr:uid="{00000000-0005-0000-0000-0000EC240000}"/>
    <cellStyle name="20% - Énfasis5 2 2 8 2" xfId="12171" xr:uid="{00000000-0005-0000-0000-0000ED240000}"/>
    <cellStyle name="20% - Énfasis5 2 2 8 3" xfId="12172" xr:uid="{00000000-0005-0000-0000-0000EE240000}"/>
    <cellStyle name="20% - Énfasis5 2 2 8 4" xfId="12173" xr:uid="{00000000-0005-0000-0000-0000EF240000}"/>
    <cellStyle name="20% - Énfasis5 2 2 8 5" xfId="12174" xr:uid="{00000000-0005-0000-0000-0000F0240000}"/>
    <cellStyle name="20% - Énfasis5 2 2 8 6" xfId="12175" xr:uid="{00000000-0005-0000-0000-0000F1240000}"/>
    <cellStyle name="20% - Énfasis5 2 2 9" xfId="12176" xr:uid="{00000000-0005-0000-0000-0000F2240000}"/>
    <cellStyle name="20% - Énfasis5 2 2 9 2" xfId="12177" xr:uid="{00000000-0005-0000-0000-0000F3240000}"/>
    <cellStyle name="20% - Énfasis5 2 2 9 3" xfId="12178" xr:uid="{00000000-0005-0000-0000-0000F4240000}"/>
    <cellStyle name="20% - Énfasis5 2 2 9 4" xfId="12179" xr:uid="{00000000-0005-0000-0000-0000F5240000}"/>
    <cellStyle name="20% - Énfasis5 2 2 9 5" xfId="12180" xr:uid="{00000000-0005-0000-0000-0000F6240000}"/>
    <cellStyle name="20% - Énfasis5 2 2 9 6" xfId="12181" xr:uid="{00000000-0005-0000-0000-0000F7240000}"/>
    <cellStyle name="20% - Énfasis5 2 20" xfId="40439" xr:uid="{00000000-0005-0000-0000-0000F8240000}"/>
    <cellStyle name="20% - Énfasis5 2 3" xfId="452" xr:uid="{00000000-0005-0000-0000-0000F9240000}"/>
    <cellStyle name="20% - Énfasis5 2 3 10" xfId="12182" xr:uid="{00000000-0005-0000-0000-0000FA240000}"/>
    <cellStyle name="20% - Énfasis5 2 3 11" xfId="12183" xr:uid="{00000000-0005-0000-0000-0000FB240000}"/>
    <cellStyle name="20% - Énfasis5 2 3 12" xfId="12184" xr:uid="{00000000-0005-0000-0000-0000FC240000}"/>
    <cellStyle name="20% - Énfasis5 2 3 13" xfId="12185" xr:uid="{00000000-0005-0000-0000-0000FD240000}"/>
    <cellStyle name="20% - Énfasis5 2 3 14" xfId="12186" xr:uid="{00000000-0005-0000-0000-0000FE240000}"/>
    <cellStyle name="20% - Énfasis5 2 3 2" xfId="12187" xr:uid="{00000000-0005-0000-0000-0000FF240000}"/>
    <cellStyle name="20% - Énfasis5 2 3 2 2" xfId="12188" xr:uid="{00000000-0005-0000-0000-000000250000}"/>
    <cellStyle name="20% - Énfasis5 2 3 2 3" xfId="12189" xr:uid="{00000000-0005-0000-0000-000001250000}"/>
    <cellStyle name="20% - Énfasis5 2 3 2 4" xfId="12190" xr:uid="{00000000-0005-0000-0000-000002250000}"/>
    <cellStyle name="20% - Énfasis5 2 3 2 5" xfId="12191" xr:uid="{00000000-0005-0000-0000-000003250000}"/>
    <cellStyle name="20% - Énfasis5 2 3 2 6" xfId="12192" xr:uid="{00000000-0005-0000-0000-000004250000}"/>
    <cellStyle name="20% - Énfasis5 2 3 3" xfId="12193" xr:uid="{00000000-0005-0000-0000-000005250000}"/>
    <cellStyle name="20% - Énfasis5 2 3 3 2" xfId="12194" xr:uid="{00000000-0005-0000-0000-000006250000}"/>
    <cellStyle name="20% - Énfasis5 2 3 3 3" xfId="12195" xr:uid="{00000000-0005-0000-0000-000007250000}"/>
    <cellStyle name="20% - Énfasis5 2 3 3 4" xfId="12196" xr:uid="{00000000-0005-0000-0000-000008250000}"/>
    <cellStyle name="20% - Énfasis5 2 3 3 5" xfId="12197" xr:uid="{00000000-0005-0000-0000-000009250000}"/>
    <cellStyle name="20% - Énfasis5 2 3 3 6" xfId="12198" xr:uid="{00000000-0005-0000-0000-00000A250000}"/>
    <cellStyle name="20% - Énfasis5 2 3 4" xfId="12199" xr:uid="{00000000-0005-0000-0000-00000B250000}"/>
    <cellStyle name="20% - Énfasis5 2 3 4 2" xfId="12200" xr:uid="{00000000-0005-0000-0000-00000C250000}"/>
    <cellStyle name="20% - Énfasis5 2 3 4 3" xfId="12201" xr:uid="{00000000-0005-0000-0000-00000D250000}"/>
    <cellStyle name="20% - Énfasis5 2 3 4 4" xfId="12202" xr:uid="{00000000-0005-0000-0000-00000E250000}"/>
    <cellStyle name="20% - Énfasis5 2 3 4 5" xfId="12203" xr:uid="{00000000-0005-0000-0000-00000F250000}"/>
    <cellStyle name="20% - Énfasis5 2 3 4 6" xfId="12204" xr:uid="{00000000-0005-0000-0000-000010250000}"/>
    <cellStyle name="20% - Énfasis5 2 3 5" xfId="12205" xr:uid="{00000000-0005-0000-0000-000011250000}"/>
    <cellStyle name="20% - Énfasis5 2 3 5 2" xfId="12206" xr:uid="{00000000-0005-0000-0000-000012250000}"/>
    <cellStyle name="20% - Énfasis5 2 3 5 3" xfId="12207" xr:uid="{00000000-0005-0000-0000-000013250000}"/>
    <cellStyle name="20% - Énfasis5 2 3 5 4" xfId="12208" xr:uid="{00000000-0005-0000-0000-000014250000}"/>
    <cellStyle name="20% - Énfasis5 2 3 5 5" xfId="12209" xr:uid="{00000000-0005-0000-0000-000015250000}"/>
    <cellStyle name="20% - Énfasis5 2 3 5 6" xfId="12210" xr:uid="{00000000-0005-0000-0000-000016250000}"/>
    <cellStyle name="20% - Énfasis5 2 3 6" xfId="12211" xr:uid="{00000000-0005-0000-0000-000017250000}"/>
    <cellStyle name="20% - Énfasis5 2 3 6 2" xfId="12212" xr:uid="{00000000-0005-0000-0000-000018250000}"/>
    <cellStyle name="20% - Énfasis5 2 3 6 3" xfId="12213" xr:uid="{00000000-0005-0000-0000-000019250000}"/>
    <cellStyle name="20% - Énfasis5 2 3 6 4" xfId="12214" xr:uid="{00000000-0005-0000-0000-00001A250000}"/>
    <cellStyle name="20% - Énfasis5 2 3 6 5" xfId="12215" xr:uid="{00000000-0005-0000-0000-00001B250000}"/>
    <cellStyle name="20% - Énfasis5 2 3 6 6" xfId="12216" xr:uid="{00000000-0005-0000-0000-00001C250000}"/>
    <cellStyle name="20% - Énfasis5 2 3 7" xfId="12217" xr:uid="{00000000-0005-0000-0000-00001D250000}"/>
    <cellStyle name="20% - Énfasis5 2 3 7 2" xfId="12218" xr:uid="{00000000-0005-0000-0000-00001E250000}"/>
    <cellStyle name="20% - Énfasis5 2 3 7 3" xfId="12219" xr:uid="{00000000-0005-0000-0000-00001F250000}"/>
    <cellStyle name="20% - Énfasis5 2 3 7 4" xfId="12220" xr:uid="{00000000-0005-0000-0000-000020250000}"/>
    <cellStyle name="20% - Énfasis5 2 3 7 5" xfId="12221" xr:uid="{00000000-0005-0000-0000-000021250000}"/>
    <cellStyle name="20% - Énfasis5 2 3 7 6" xfId="12222" xr:uid="{00000000-0005-0000-0000-000022250000}"/>
    <cellStyle name="20% - Énfasis5 2 3 8" xfId="12223" xr:uid="{00000000-0005-0000-0000-000023250000}"/>
    <cellStyle name="20% - Énfasis5 2 3 8 2" xfId="12224" xr:uid="{00000000-0005-0000-0000-000024250000}"/>
    <cellStyle name="20% - Énfasis5 2 3 8 3" xfId="12225" xr:uid="{00000000-0005-0000-0000-000025250000}"/>
    <cellStyle name="20% - Énfasis5 2 3 8 4" xfId="12226" xr:uid="{00000000-0005-0000-0000-000026250000}"/>
    <cellStyle name="20% - Énfasis5 2 3 8 5" xfId="12227" xr:uid="{00000000-0005-0000-0000-000027250000}"/>
    <cellStyle name="20% - Énfasis5 2 3 8 6" xfId="12228" xr:uid="{00000000-0005-0000-0000-000028250000}"/>
    <cellStyle name="20% - Énfasis5 2 3 9" xfId="12229" xr:uid="{00000000-0005-0000-0000-000029250000}"/>
    <cellStyle name="20% - Énfasis5 2 3 9 2" xfId="12230" xr:uid="{00000000-0005-0000-0000-00002A250000}"/>
    <cellStyle name="20% - Énfasis5 2 3 9 3" xfId="12231" xr:uid="{00000000-0005-0000-0000-00002B250000}"/>
    <cellStyle name="20% - Énfasis5 2 3 9 4" xfId="12232" xr:uid="{00000000-0005-0000-0000-00002C250000}"/>
    <cellStyle name="20% - Énfasis5 2 3 9 5" xfId="12233" xr:uid="{00000000-0005-0000-0000-00002D250000}"/>
    <cellStyle name="20% - Énfasis5 2 3 9 6" xfId="12234" xr:uid="{00000000-0005-0000-0000-00002E250000}"/>
    <cellStyle name="20% - Énfasis5 2 4" xfId="453" xr:uid="{00000000-0005-0000-0000-00002F250000}"/>
    <cellStyle name="20% - Énfasis5 2 4 10" xfId="12235" xr:uid="{00000000-0005-0000-0000-000030250000}"/>
    <cellStyle name="20% - Énfasis5 2 4 11" xfId="12236" xr:uid="{00000000-0005-0000-0000-000031250000}"/>
    <cellStyle name="20% - Énfasis5 2 4 12" xfId="12237" xr:uid="{00000000-0005-0000-0000-000032250000}"/>
    <cellStyle name="20% - Énfasis5 2 4 13" xfId="12238" xr:uid="{00000000-0005-0000-0000-000033250000}"/>
    <cellStyle name="20% - Énfasis5 2 4 14" xfId="12239" xr:uid="{00000000-0005-0000-0000-000034250000}"/>
    <cellStyle name="20% - Énfasis5 2 4 2" xfId="12240" xr:uid="{00000000-0005-0000-0000-000035250000}"/>
    <cellStyle name="20% - Énfasis5 2 4 2 2" xfId="12241" xr:uid="{00000000-0005-0000-0000-000036250000}"/>
    <cellStyle name="20% - Énfasis5 2 4 2 3" xfId="12242" xr:uid="{00000000-0005-0000-0000-000037250000}"/>
    <cellStyle name="20% - Énfasis5 2 4 2 4" xfId="12243" xr:uid="{00000000-0005-0000-0000-000038250000}"/>
    <cellStyle name="20% - Énfasis5 2 4 2 5" xfId="12244" xr:uid="{00000000-0005-0000-0000-000039250000}"/>
    <cellStyle name="20% - Énfasis5 2 4 2 6" xfId="12245" xr:uid="{00000000-0005-0000-0000-00003A250000}"/>
    <cellStyle name="20% - Énfasis5 2 4 3" xfId="12246" xr:uid="{00000000-0005-0000-0000-00003B250000}"/>
    <cellStyle name="20% - Énfasis5 2 4 3 2" xfId="12247" xr:uid="{00000000-0005-0000-0000-00003C250000}"/>
    <cellStyle name="20% - Énfasis5 2 4 3 3" xfId="12248" xr:uid="{00000000-0005-0000-0000-00003D250000}"/>
    <cellStyle name="20% - Énfasis5 2 4 3 4" xfId="12249" xr:uid="{00000000-0005-0000-0000-00003E250000}"/>
    <cellStyle name="20% - Énfasis5 2 4 3 5" xfId="12250" xr:uid="{00000000-0005-0000-0000-00003F250000}"/>
    <cellStyle name="20% - Énfasis5 2 4 3 6" xfId="12251" xr:uid="{00000000-0005-0000-0000-000040250000}"/>
    <cellStyle name="20% - Énfasis5 2 4 4" xfId="12252" xr:uid="{00000000-0005-0000-0000-000041250000}"/>
    <cellStyle name="20% - Énfasis5 2 4 4 2" xfId="12253" xr:uid="{00000000-0005-0000-0000-000042250000}"/>
    <cellStyle name="20% - Énfasis5 2 4 4 3" xfId="12254" xr:uid="{00000000-0005-0000-0000-000043250000}"/>
    <cellStyle name="20% - Énfasis5 2 4 4 4" xfId="12255" xr:uid="{00000000-0005-0000-0000-000044250000}"/>
    <cellStyle name="20% - Énfasis5 2 4 4 5" xfId="12256" xr:uid="{00000000-0005-0000-0000-000045250000}"/>
    <cellStyle name="20% - Énfasis5 2 4 4 6" xfId="12257" xr:uid="{00000000-0005-0000-0000-000046250000}"/>
    <cellStyle name="20% - Énfasis5 2 4 5" xfId="12258" xr:uid="{00000000-0005-0000-0000-000047250000}"/>
    <cellStyle name="20% - Énfasis5 2 4 5 2" xfId="12259" xr:uid="{00000000-0005-0000-0000-000048250000}"/>
    <cellStyle name="20% - Énfasis5 2 4 5 3" xfId="12260" xr:uid="{00000000-0005-0000-0000-000049250000}"/>
    <cellStyle name="20% - Énfasis5 2 4 5 4" xfId="12261" xr:uid="{00000000-0005-0000-0000-00004A250000}"/>
    <cellStyle name="20% - Énfasis5 2 4 5 5" xfId="12262" xr:uid="{00000000-0005-0000-0000-00004B250000}"/>
    <cellStyle name="20% - Énfasis5 2 4 5 6" xfId="12263" xr:uid="{00000000-0005-0000-0000-00004C250000}"/>
    <cellStyle name="20% - Énfasis5 2 4 6" xfId="12264" xr:uid="{00000000-0005-0000-0000-00004D250000}"/>
    <cellStyle name="20% - Énfasis5 2 4 6 2" xfId="12265" xr:uid="{00000000-0005-0000-0000-00004E250000}"/>
    <cellStyle name="20% - Énfasis5 2 4 6 3" xfId="12266" xr:uid="{00000000-0005-0000-0000-00004F250000}"/>
    <cellStyle name="20% - Énfasis5 2 4 6 4" xfId="12267" xr:uid="{00000000-0005-0000-0000-000050250000}"/>
    <cellStyle name="20% - Énfasis5 2 4 6 5" xfId="12268" xr:uid="{00000000-0005-0000-0000-000051250000}"/>
    <cellStyle name="20% - Énfasis5 2 4 6 6" xfId="12269" xr:uid="{00000000-0005-0000-0000-000052250000}"/>
    <cellStyle name="20% - Énfasis5 2 4 7" xfId="12270" xr:uid="{00000000-0005-0000-0000-000053250000}"/>
    <cellStyle name="20% - Énfasis5 2 4 7 2" xfId="12271" xr:uid="{00000000-0005-0000-0000-000054250000}"/>
    <cellStyle name="20% - Énfasis5 2 4 7 3" xfId="12272" xr:uid="{00000000-0005-0000-0000-000055250000}"/>
    <cellStyle name="20% - Énfasis5 2 4 7 4" xfId="12273" xr:uid="{00000000-0005-0000-0000-000056250000}"/>
    <cellStyle name="20% - Énfasis5 2 4 7 5" xfId="12274" xr:uid="{00000000-0005-0000-0000-000057250000}"/>
    <cellStyle name="20% - Énfasis5 2 4 7 6" xfId="12275" xr:uid="{00000000-0005-0000-0000-000058250000}"/>
    <cellStyle name="20% - Énfasis5 2 4 8" xfId="12276" xr:uid="{00000000-0005-0000-0000-000059250000}"/>
    <cellStyle name="20% - Énfasis5 2 4 8 2" xfId="12277" xr:uid="{00000000-0005-0000-0000-00005A250000}"/>
    <cellStyle name="20% - Énfasis5 2 4 8 3" xfId="12278" xr:uid="{00000000-0005-0000-0000-00005B250000}"/>
    <cellStyle name="20% - Énfasis5 2 4 8 4" xfId="12279" xr:uid="{00000000-0005-0000-0000-00005C250000}"/>
    <cellStyle name="20% - Énfasis5 2 4 8 5" xfId="12280" xr:uid="{00000000-0005-0000-0000-00005D250000}"/>
    <cellStyle name="20% - Énfasis5 2 4 8 6" xfId="12281" xr:uid="{00000000-0005-0000-0000-00005E250000}"/>
    <cellStyle name="20% - Énfasis5 2 4 9" xfId="12282" xr:uid="{00000000-0005-0000-0000-00005F250000}"/>
    <cellStyle name="20% - Énfasis5 2 4 9 2" xfId="12283" xr:uid="{00000000-0005-0000-0000-000060250000}"/>
    <cellStyle name="20% - Énfasis5 2 4 9 3" xfId="12284" xr:uid="{00000000-0005-0000-0000-000061250000}"/>
    <cellStyle name="20% - Énfasis5 2 4 9 4" xfId="12285" xr:uid="{00000000-0005-0000-0000-000062250000}"/>
    <cellStyle name="20% - Énfasis5 2 4 9 5" xfId="12286" xr:uid="{00000000-0005-0000-0000-000063250000}"/>
    <cellStyle name="20% - Énfasis5 2 4 9 6" xfId="12287" xr:uid="{00000000-0005-0000-0000-000064250000}"/>
    <cellStyle name="20% - Énfasis5 2 5" xfId="454" xr:uid="{00000000-0005-0000-0000-000065250000}"/>
    <cellStyle name="20% - Énfasis5 2 5 10" xfId="12288" xr:uid="{00000000-0005-0000-0000-000066250000}"/>
    <cellStyle name="20% - Énfasis5 2 5 11" xfId="12289" xr:uid="{00000000-0005-0000-0000-000067250000}"/>
    <cellStyle name="20% - Énfasis5 2 5 12" xfId="12290" xr:uid="{00000000-0005-0000-0000-000068250000}"/>
    <cellStyle name="20% - Énfasis5 2 5 13" xfId="12291" xr:uid="{00000000-0005-0000-0000-000069250000}"/>
    <cellStyle name="20% - Énfasis5 2 5 14" xfId="12292" xr:uid="{00000000-0005-0000-0000-00006A250000}"/>
    <cellStyle name="20% - Énfasis5 2 5 2" xfId="12293" xr:uid="{00000000-0005-0000-0000-00006B250000}"/>
    <cellStyle name="20% - Énfasis5 2 5 2 2" xfId="12294" xr:uid="{00000000-0005-0000-0000-00006C250000}"/>
    <cellStyle name="20% - Énfasis5 2 5 2 3" xfId="12295" xr:uid="{00000000-0005-0000-0000-00006D250000}"/>
    <cellStyle name="20% - Énfasis5 2 5 2 4" xfId="12296" xr:uid="{00000000-0005-0000-0000-00006E250000}"/>
    <cellStyle name="20% - Énfasis5 2 5 2 5" xfId="12297" xr:uid="{00000000-0005-0000-0000-00006F250000}"/>
    <cellStyle name="20% - Énfasis5 2 5 2 6" xfId="12298" xr:uid="{00000000-0005-0000-0000-000070250000}"/>
    <cellStyle name="20% - Énfasis5 2 5 3" xfId="12299" xr:uid="{00000000-0005-0000-0000-000071250000}"/>
    <cellStyle name="20% - Énfasis5 2 5 3 2" xfId="12300" xr:uid="{00000000-0005-0000-0000-000072250000}"/>
    <cellStyle name="20% - Énfasis5 2 5 3 3" xfId="12301" xr:uid="{00000000-0005-0000-0000-000073250000}"/>
    <cellStyle name="20% - Énfasis5 2 5 3 4" xfId="12302" xr:uid="{00000000-0005-0000-0000-000074250000}"/>
    <cellStyle name="20% - Énfasis5 2 5 3 5" xfId="12303" xr:uid="{00000000-0005-0000-0000-000075250000}"/>
    <cellStyle name="20% - Énfasis5 2 5 3 6" xfId="12304" xr:uid="{00000000-0005-0000-0000-000076250000}"/>
    <cellStyle name="20% - Énfasis5 2 5 4" xfId="12305" xr:uid="{00000000-0005-0000-0000-000077250000}"/>
    <cellStyle name="20% - Énfasis5 2 5 4 2" xfId="12306" xr:uid="{00000000-0005-0000-0000-000078250000}"/>
    <cellStyle name="20% - Énfasis5 2 5 4 3" xfId="12307" xr:uid="{00000000-0005-0000-0000-000079250000}"/>
    <cellStyle name="20% - Énfasis5 2 5 4 4" xfId="12308" xr:uid="{00000000-0005-0000-0000-00007A250000}"/>
    <cellStyle name="20% - Énfasis5 2 5 4 5" xfId="12309" xr:uid="{00000000-0005-0000-0000-00007B250000}"/>
    <cellStyle name="20% - Énfasis5 2 5 4 6" xfId="12310" xr:uid="{00000000-0005-0000-0000-00007C250000}"/>
    <cellStyle name="20% - Énfasis5 2 5 5" xfId="12311" xr:uid="{00000000-0005-0000-0000-00007D250000}"/>
    <cellStyle name="20% - Énfasis5 2 5 5 2" xfId="12312" xr:uid="{00000000-0005-0000-0000-00007E250000}"/>
    <cellStyle name="20% - Énfasis5 2 5 5 3" xfId="12313" xr:uid="{00000000-0005-0000-0000-00007F250000}"/>
    <cellStyle name="20% - Énfasis5 2 5 5 4" xfId="12314" xr:uid="{00000000-0005-0000-0000-000080250000}"/>
    <cellStyle name="20% - Énfasis5 2 5 5 5" xfId="12315" xr:uid="{00000000-0005-0000-0000-000081250000}"/>
    <cellStyle name="20% - Énfasis5 2 5 5 6" xfId="12316" xr:uid="{00000000-0005-0000-0000-000082250000}"/>
    <cellStyle name="20% - Énfasis5 2 5 6" xfId="12317" xr:uid="{00000000-0005-0000-0000-000083250000}"/>
    <cellStyle name="20% - Énfasis5 2 5 6 2" xfId="12318" xr:uid="{00000000-0005-0000-0000-000084250000}"/>
    <cellStyle name="20% - Énfasis5 2 5 6 3" xfId="12319" xr:uid="{00000000-0005-0000-0000-000085250000}"/>
    <cellStyle name="20% - Énfasis5 2 5 6 4" xfId="12320" xr:uid="{00000000-0005-0000-0000-000086250000}"/>
    <cellStyle name="20% - Énfasis5 2 5 6 5" xfId="12321" xr:uid="{00000000-0005-0000-0000-000087250000}"/>
    <cellStyle name="20% - Énfasis5 2 5 6 6" xfId="12322" xr:uid="{00000000-0005-0000-0000-000088250000}"/>
    <cellStyle name="20% - Énfasis5 2 5 7" xfId="12323" xr:uid="{00000000-0005-0000-0000-000089250000}"/>
    <cellStyle name="20% - Énfasis5 2 5 7 2" xfId="12324" xr:uid="{00000000-0005-0000-0000-00008A250000}"/>
    <cellStyle name="20% - Énfasis5 2 5 7 3" xfId="12325" xr:uid="{00000000-0005-0000-0000-00008B250000}"/>
    <cellStyle name="20% - Énfasis5 2 5 7 4" xfId="12326" xr:uid="{00000000-0005-0000-0000-00008C250000}"/>
    <cellStyle name="20% - Énfasis5 2 5 7 5" xfId="12327" xr:uid="{00000000-0005-0000-0000-00008D250000}"/>
    <cellStyle name="20% - Énfasis5 2 5 7 6" xfId="12328" xr:uid="{00000000-0005-0000-0000-00008E250000}"/>
    <cellStyle name="20% - Énfasis5 2 5 8" xfId="12329" xr:uid="{00000000-0005-0000-0000-00008F250000}"/>
    <cellStyle name="20% - Énfasis5 2 5 8 2" xfId="12330" xr:uid="{00000000-0005-0000-0000-000090250000}"/>
    <cellStyle name="20% - Énfasis5 2 5 8 3" xfId="12331" xr:uid="{00000000-0005-0000-0000-000091250000}"/>
    <cellStyle name="20% - Énfasis5 2 5 8 4" xfId="12332" xr:uid="{00000000-0005-0000-0000-000092250000}"/>
    <cellStyle name="20% - Énfasis5 2 5 8 5" xfId="12333" xr:uid="{00000000-0005-0000-0000-000093250000}"/>
    <cellStyle name="20% - Énfasis5 2 5 8 6" xfId="12334" xr:uid="{00000000-0005-0000-0000-000094250000}"/>
    <cellStyle name="20% - Énfasis5 2 5 9" xfId="12335" xr:uid="{00000000-0005-0000-0000-000095250000}"/>
    <cellStyle name="20% - Énfasis5 2 5 9 2" xfId="12336" xr:uid="{00000000-0005-0000-0000-000096250000}"/>
    <cellStyle name="20% - Énfasis5 2 5 9 3" xfId="12337" xr:uid="{00000000-0005-0000-0000-000097250000}"/>
    <cellStyle name="20% - Énfasis5 2 5 9 4" xfId="12338" xr:uid="{00000000-0005-0000-0000-000098250000}"/>
    <cellStyle name="20% - Énfasis5 2 5 9 5" xfId="12339" xr:uid="{00000000-0005-0000-0000-000099250000}"/>
    <cellStyle name="20% - Énfasis5 2 5 9 6" xfId="12340" xr:uid="{00000000-0005-0000-0000-00009A250000}"/>
    <cellStyle name="20% - Énfasis5 2 6" xfId="12341" xr:uid="{00000000-0005-0000-0000-00009B250000}"/>
    <cellStyle name="20% - Énfasis5 2 6 10" xfId="12342" xr:uid="{00000000-0005-0000-0000-00009C250000}"/>
    <cellStyle name="20% - Énfasis5 2 6 11" xfId="12343" xr:uid="{00000000-0005-0000-0000-00009D250000}"/>
    <cellStyle name="20% - Énfasis5 2 6 12" xfId="12344" xr:uid="{00000000-0005-0000-0000-00009E250000}"/>
    <cellStyle name="20% - Énfasis5 2 6 13" xfId="12345" xr:uid="{00000000-0005-0000-0000-00009F250000}"/>
    <cellStyle name="20% - Énfasis5 2 6 14" xfId="12346" xr:uid="{00000000-0005-0000-0000-0000A0250000}"/>
    <cellStyle name="20% - Énfasis5 2 6 2" xfId="12347" xr:uid="{00000000-0005-0000-0000-0000A1250000}"/>
    <cellStyle name="20% - Énfasis5 2 6 2 2" xfId="12348" xr:uid="{00000000-0005-0000-0000-0000A2250000}"/>
    <cellStyle name="20% - Énfasis5 2 6 2 3" xfId="12349" xr:uid="{00000000-0005-0000-0000-0000A3250000}"/>
    <cellStyle name="20% - Énfasis5 2 6 2 4" xfId="12350" xr:uid="{00000000-0005-0000-0000-0000A4250000}"/>
    <cellStyle name="20% - Énfasis5 2 6 2 5" xfId="12351" xr:uid="{00000000-0005-0000-0000-0000A5250000}"/>
    <cellStyle name="20% - Énfasis5 2 6 2 6" xfId="12352" xr:uid="{00000000-0005-0000-0000-0000A6250000}"/>
    <cellStyle name="20% - Énfasis5 2 6 3" xfId="12353" xr:uid="{00000000-0005-0000-0000-0000A7250000}"/>
    <cellStyle name="20% - Énfasis5 2 6 3 2" xfId="12354" xr:uid="{00000000-0005-0000-0000-0000A8250000}"/>
    <cellStyle name="20% - Énfasis5 2 6 3 3" xfId="12355" xr:uid="{00000000-0005-0000-0000-0000A9250000}"/>
    <cellStyle name="20% - Énfasis5 2 6 3 4" xfId="12356" xr:uid="{00000000-0005-0000-0000-0000AA250000}"/>
    <cellStyle name="20% - Énfasis5 2 6 3 5" xfId="12357" xr:uid="{00000000-0005-0000-0000-0000AB250000}"/>
    <cellStyle name="20% - Énfasis5 2 6 3 6" xfId="12358" xr:uid="{00000000-0005-0000-0000-0000AC250000}"/>
    <cellStyle name="20% - Énfasis5 2 6 4" xfId="12359" xr:uid="{00000000-0005-0000-0000-0000AD250000}"/>
    <cellStyle name="20% - Énfasis5 2 6 4 2" xfId="12360" xr:uid="{00000000-0005-0000-0000-0000AE250000}"/>
    <cellStyle name="20% - Énfasis5 2 6 4 3" xfId="12361" xr:uid="{00000000-0005-0000-0000-0000AF250000}"/>
    <cellStyle name="20% - Énfasis5 2 6 4 4" xfId="12362" xr:uid="{00000000-0005-0000-0000-0000B0250000}"/>
    <cellStyle name="20% - Énfasis5 2 6 4 5" xfId="12363" xr:uid="{00000000-0005-0000-0000-0000B1250000}"/>
    <cellStyle name="20% - Énfasis5 2 6 4 6" xfId="12364" xr:uid="{00000000-0005-0000-0000-0000B2250000}"/>
    <cellStyle name="20% - Énfasis5 2 6 5" xfId="12365" xr:uid="{00000000-0005-0000-0000-0000B3250000}"/>
    <cellStyle name="20% - Énfasis5 2 6 5 2" xfId="12366" xr:uid="{00000000-0005-0000-0000-0000B4250000}"/>
    <cellStyle name="20% - Énfasis5 2 6 5 3" xfId="12367" xr:uid="{00000000-0005-0000-0000-0000B5250000}"/>
    <cellStyle name="20% - Énfasis5 2 6 5 4" xfId="12368" xr:uid="{00000000-0005-0000-0000-0000B6250000}"/>
    <cellStyle name="20% - Énfasis5 2 6 5 5" xfId="12369" xr:uid="{00000000-0005-0000-0000-0000B7250000}"/>
    <cellStyle name="20% - Énfasis5 2 6 5 6" xfId="12370" xr:uid="{00000000-0005-0000-0000-0000B8250000}"/>
    <cellStyle name="20% - Énfasis5 2 6 6" xfId="12371" xr:uid="{00000000-0005-0000-0000-0000B9250000}"/>
    <cellStyle name="20% - Énfasis5 2 6 6 2" xfId="12372" xr:uid="{00000000-0005-0000-0000-0000BA250000}"/>
    <cellStyle name="20% - Énfasis5 2 6 6 3" xfId="12373" xr:uid="{00000000-0005-0000-0000-0000BB250000}"/>
    <cellStyle name="20% - Énfasis5 2 6 6 4" xfId="12374" xr:uid="{00000000-0005-0000-0000-0000BC250000}"/>
    <cellStyle name="20% - Énfasis5 2 6 6 5" xfId="12375" xr:uid="{00000000-0005-0000-0000-0000BD250000}"/>
    <cellStyle name="20% - Énfasis5 2 6 6 6" xfId="12376" xr:uid="{00000000-0005-0000-0000-0000BE250000}"/>
    <cellStyle name="20% - Énfasis5 2 6 7" xfId="12377" xr:uid="{00000000-0005-0000-0000-0000BF250000}"/>
    <cellStyle name="20% - Énfasis5 2 6 7 2" xfId="12378" xr:uid="{00000000-0005-0000-0000-0000C0250000}"/>
    <cellStyle name="20% - Énfasis5 2 6 7 3" xfId="12379" xr:uid="{00000000-0005-0000-0000-0000C1250000}"/>
    <cellStyle name="20% - Énfasis5 2 6 7 4" xfId="12380" xr:uid="{00000000-0005-0000-0000-0000C2250000}"/>
    <cellStyle name="20% - Énfasis5 2 6 7 5" xfId="12381" xr:uid="{00000000-0005-0000-0000-0000C3250000}"/>
    <cellStyle name="20% - Énfasis5 2 6 7 6" xfId="12382" xr:uid="{00000000-0005-0000-0000-0000C4250000}"/>
    <cellStyle name="20% - Énfasis5 2 6 8" xfId="12383" xr:uid="{00000000-0005-0000-0000-0000C5250000}"/>
    <cellStyle name="20% - Énfasis5 2 6 8 2" xfId="12384" xr:uid="{00000000-0005-0000-0000-0000C6250000}"/>
    <cellStyle name="20% - Énfasis5 2 6 8 3" xfId="12385" xr:uid="{00000000-0005-0000-0000-0000C7250000}"/>
    <cellStyle name="20% - Énfasis5 2 6 8 4" xfId="12386" xr:uid="{00000000-0005-0000-0000-0000C8250000}"/>
    <cellStyle name="20% - Énfasis5 2 6 8 5" xfId="12387" xr:uid="{00000000-0005-0000-0000-0000C9250000}"/>
    <cellStyle name="20% - Énfasis5 2 6 8 6" xfId="12388" xr:uid="{00000000-0005-0000-0000-0000CA250000}"/>
    <cellStyle name="20% - Énfasis5 2 6 9" xfId="12389" xr:uid="{00000000-0005-0000-0000-0000CB250000}"/>
    <cellStyle name="20% - Énfasis5 2 6 9 2" xfId="12390" xr:uid="{00000000-0005-0000-0000-0000CC250000}"/>
    <cellStyle name="20% - Énfasis5 2 6 9 3" xfId="12391" xr:uid="{00000000-0005-0000-0000-0000CD250000}"/>
    <cellStyle name="20% - Énfasis5 2 6 9 4" xfId="12392" xr:uid="{00000000-0005-0000-0000-0000CE250000}"/>
    <cellStyle name="20% - Énfasis5 2 6 9 5" xfId="12393" xr:uid="{00000000-0005-0000-0000-0000CF250000}"/>
    <cellStyle name="20% - Énfasis5 2 6 9 6" xfId="12394" xr:uid="{00000000-0005-0000-0000-0000D0250000}"/>
    <cellStyle name="20% - Énfasis5 2 7" xfId="12395" xr:uid="{00000000-0005-0000-0000-0000D1250000}"/>
    <cellStyle name="20% - Énfasis5 2 7 2" xfId="12396" xr:uid="{00000000-0005-0000-0000-0000D2250000}"/>
    <cellStyle name="20% - Énfasis5 2 7 3" xfId="12397" xr:uid="{00000000-0005-0000-0000-0000D3250000}"/>
    <cellStyle name="20% - Énfasis5 2 7 4" xfId="12398" xr:uid="{00000000-0005-0000-0000-0000D4250000}"/>
    <cellStyle name="20% - Énfasis5 2 7 5" xfId="12399" xr:uid="{00000000-0005-0000-0000-0000D5250000}"/>
    <cellStyle name="20% - Énfasis5 2 7 6" xfId="12400" xr:uid="{00000000-0005-0000-0000-0000D6250000}"/>
    <cellStyle name="20% - Énfasis5 2 8" xfId="12401" xr:uid="{00000000-0005-0000-0000-0000D7250000}"/>
    <cellStyle name="20% - Énfasis5 2 8 2" xfId="12402" xr:uid="{00000000-0005-0000-0000-0000D8250000}"/>
    <cellStyle name="20% - Énfasis5 2 8 3" xfId="12403" xr:uid="{00000000-0005-0000-0000-0000D9250000}"/>
    <cellStyle name="20% - Énfasis5 2 8 4" xfId="12404" xr:uid="{00000000-0005-0000-0000-0000DA250000}"/>
    <cellStyle name="20% - Énfasis5 2 8 5" xfId="12405" xr:uid="{00000000-0005-0000-0000-0000DB250000}"/>
    <cellStyle name="20% - Énfasis5 2 8 6" xfId="12406" xr:uid="{00000000-0005-0000-0000-0000DC250000}"/>
    <cellStyle name="20% - Énfasis5 2 9" xfId="12407" xr:uid="{00000000-0005-0000-0000-0000DD250000}"/>
    <cellStyle name="20% - Énfasis5 2 9 2" xfId="12408" xr:uid="{00000000-0005-0000-0000-0000DE250000}"/>
    <cellStyle name="20% - Énfasis5 2 9 3" xfId="12409" xr:uid="{00000000-0005-0000-0000-0000DF250000}"/>
    <cellStyle name="20% - Énfasis5 2 9 4" xfId="12410" xr:uid="{00000000-0005-0000-0000-0000E0250000}"/>
    <cellStyle name="20% - Énfasis5 2 9 5" xfId="12411" xr:uid="{00000000-0005-0000-0000-0000E1250000}"/>
    <cellStyle name="20% - Énfasis5 2 9 6" xfId="12412" xr:uid="{00000000-0005-0000-0000-0000E2250000}"/>
    <cellStyle name="20% - Énfasis5 20" xfId="455" xr:uid="{00000000-0005-0000-0000-0000E3250000}"/>
    <cellStyle name="20% - Énfasis5 20 10" xfId="12413" xr:uid="{00000000-0005-0000-0000-0000E4250000}"/>
    <cellStyle name="20% - Énfasis5 20 11" xfId="12414" xr:uid="{00000000-0005-0000-0000-0000E5250000}"/>
    <cellStyle name="20% - Énfasis5 20 12" xfId="12415" xr:uid="{00000000-0005-0000-0000-0000E6250000}"/>
    <cellStyle name="20% - Énfasis5 20 13" xfId="12416" xr:uid="{00000000-0005-0000-0000-0000E7250000}"/>
    <cellStyle name="20% - Énfasis5 20 14" xfId="12417" xr:uid="{00000000-0005-0000-0000-0000E8250000}"/>
    <cellStyle name="20% - Énfasis5 20 2" xfId="12418" xr:uid="{00000000-0005-0000-0000-0000E9250000}"/>
    <cellStyle name="20% - Énfasis5 20 2 2" xfId="12419" xr:uid="{00000000-0005-0000-0000-0000EA250000}"/>
    <cellStyle name="20% - Énfasis5 20 2 3" xfId="12420" xr:uid="{00000000-0005-0000-0000-0000EB250000}"/>
    <cellStyle name="20% - Énfasis5 20 2 4" xfId="12421" xr:uid="{00000000-0005-0000-0000-0000EC250000}"/>
    <cellStyle name="20% - Énfasis5 20 2 5" xfId="12422" xr:uid="{00000000-0005-0000-0000-0000ED250000}"/>
    <cellStyle name="20% - Énfasis5 20 2 6" xfId="12423" xr:uid="{00000000-0005-0000-0000-0000EE250000}"/>
    <cellStyle name="20% - Énfasis5 20 3" xfId="12424" xr:uid="{00000000-0005-0000-0000-0000EF250000}"/>
    <cellStyle name="20% - Énfasis5 20 3 2" xfId="12425" xr:uid="{00000000-0005-0000-0000-0000F0250000}"/>
    <cellStyle name="20% - Énfasis5 20 3 3" xfId="12426" xr:uid="{00000000-0005-0000-0000-0000F1250000}"/>
    <cellStyle name="20% - Énfasis5 20 3 4" xfId="12427" xr:uid="{00000000-0005-0000-0000-0000F2250000}"/>
    <cellStyle name="20% - Énfasis5 20 3 5" xfId="12428" xr:uid="{00000000-0005-0000-0000-0000F3250000}"/>
    <cellStyle name="20% - Énfasis5 20 3 6" xfId="12429" xr:uid="{00000000-0005-0000-0000-0000F4250000}"/>
    <cellStyle name="20% - Énfasis5 20 4" xfId="12430" xr:uid="{00000000-0005-0000-0000-0000F5250000}"/>
    <cellStyle name="20% - Énfasis5 20 4 2" xfId="12431" xr:uid="{00000000-0005-0000-0000-0000F6250000}"/>
    <cellStyle name="20% - Énfasis5 20 4 3" xfId="12432" xr:uid="{00000000-0005-0000-0000-0000F7250000}"/>
    <cellStyle name="20% - Énfasis5 20 4 4" xfId="12433" xr:uid="{00000000-0005-0000-0000-0000F8250000}"/>
    <cellStyle name="20% - Énfasis5 20 4 5" xfId="12434" xr:uid="{00000000-0005-0000-0000-0000F9250000}"/>
    <cellStyle name="20% - Énfasis5 20 4 6" xfId="12435" xr:uid="{00000000-0005-0000-0000-0000FA250000}"/>
    <cellStyle name="20% - Énfasis5 20 5" xfId="12436" xr:uid="{00000000-0005-0000-0000-0000FB250000}"/>
    <cellStyle name="20% - Énfasis5 20 5 2" xfId="12437" xr:uid="{00000000-0005-0000-0000-0000FC250000}"/>
    <cellStyle name="20% - Énfasis5 20 5 3" xfId="12438" xr:uid="{00000000-0005-0000-0000-0000FD250000}"/>
    <cellStyle name="20% - Énfasis5 20 5 4" xfId="12439" xr:uid="{00000000-0005-0000-0000-0000FE250000}"/>
    <cellStyle name="20% - Énfasis5 20 5 5" xfId="12440" xr:uid="{00000000-0005-0000-0000-0000FF250000}"/>
    <cellStyle name="20% - Énfasis5 20 5 6" xfId="12441" xr:uid="{00000000-0005-0000-0000-000000260000}"/>
    <cellStyle name="20% - Énfasis5 20 6" xfId="12442" xr:uid="{00000000-0005-0000-0000-000001260000}"/>
    <cellStyle name="20% - Énfasis5 20 6 2" xfId="12443" xr:uid="{00000000-0005-0000-0000-000002260000}"/>
    <cellStyle name="20% - Énfasis5 20 6 3" xfId="12444" xr:uid="{00000000-0005-0000-0000-000003260000}"/>
    <cellStyle name="20% - Énfasis5 20 6 4" xfId="12445" xr:uid="{00000000-0005-0000-0000-000004260000}"/>
    <cellStyle name="20% - Énfasis5 20 6 5" xfId="12446" xr:uid="{00000000-0005-0000-0000-000005260000}"/>
    <cellStyle name="20% - Énfasis5 20 6 6" xfId="12447" xr:uid="{00000000-0005-0000-0000-000006260000}"/>
    <cellStyle name="20% - Énfasis5 20 7" xfId="12448" xr:uid="{00000000-0005-0000-0000-000007260000}"/>
    <cellStyle name="20% - Énfasis5 20 7 2" xfId="12449" xr:uid="{00000000-0005-0000-0000-000008260000}"/>
    <cellStyle name="20% - Énfasis5 20 7 3" xfId="12450" xr:uid="{00000000-0005-0000-0000-000009260000}"/>
    <cellStyle name="20% - Énfasis5 20 7 4" xfId="12451" xr:uid="{00000000-0005-0000-0000-00000A260000}"/>
    <cellStyle name="20% - Énfasis5 20 7 5" xfId="12452" xr:uid="{00000000-0005-0000-0000-00000B260000}"/>
    <cellStyle name="20% - Énfasis5 20 7 6" xfId="12453" xr:uid="{00000000-0005-0000-0000-00000C260000}"/>
    <cellStyle name="20% - Énfasis5 20 8" xfId="12454" xr:uid="{00000000-0005-0000-0000-00000D260000}"/>
    <cellStyle name="20% - Énfasis5 20 8 2" xfId="12455" xr:uid="{00000000-0005-0000-0000-00000E260000}"/>
    <cellStyle name="20% - Énfasis5 20 8 3" xfId="12456" xr:uid="{00000000-0005-0000-0000-00000F260000}"/>
    <cellStyle name="20% - Énfasis5 20 8 4" xfId="12457" xr:uid="{00000000-0005-0000-0000-000010260000}"/>
    <cellStyle name="20% - Énfasis5 20 8 5" xfId="12458" xr:uid="{00000000-0005-0000-0000-000011260000}"/>
    <cellStyle name="20% - Énfasis5 20 8 6" xfId="12459" xr:uid="{00000000-0005-0000-0000-000012260000}"/>
    <cellStyle name="20% - Énfasis5 20 9" xfId="12460" xr:uid="{00000000-0005-0000-0000-000013260000}"/>
    <cellStyle name="20% - Énfasis5 20 9 2" xfId="12461" xr:uid="{00000000-0005-0000-0000-000014260000}"/>
    <cellStyle name="20% - Énfasis5 20 9 3" xfId="12462" xr:uid="{00000000-0005-0000-0000-000015260000}"/>
    <cellStyle name="20% - Énfasis5 20 9 4" xfId="12463" xr:uid="{00000000-0005-0000-0000-000016260000}"/>
    <cellStyle name="20% - Énfasis5 20 9 5" xfId="12464" xr:uid="{00000000-0005-0000-0000-000017260000}"/>
    <cellStyle name="20% - Énfasis5 20 9 6" xfId="12465" xr:uid="{00000000-0005-0000-0000-000018260000}"/>
    <cellStyle name="20% - Énfasis5 21" xfId="456" xr:uid="{00000000-0005-0000-0000-000019260000}"/>
    <cellStyle name="20% - Énfasis5 21 10" xfId="12466" xr:uid="{00000000-0005-0000-0000-00001A260000}"/>
    <cellStyle name="20% - Énfasis5 21 11" xfId="12467" xr:uid="{00000000-0005-0000-0000-00001B260000}"/>
    <cellStyle name="20% - Énfasis5 21 12" xfId="12468" xr:uid="{00000000-0005-0000-0000-00001C260000}"/>
    <cellStyle name="20% - Énfasis5 21 13" xfId="12469" xr:uid="{00000000-0005-0000-0000-00001D260000}"/>
    <cellStyle name="20% - Énfasis5 21 14" xfId="12470" xr:uid="{00000000-0005-0000-0000-00001E260000}"/>
    <cellStyle name="20% - Énfasis5 21 2" xfId="12471" xr:uid="{00000000-0005-0000-0000-00001F260000}"/>
    <cellStyle name="20% - Énfasis5 21 2 2" xfId="12472" xr:uid="{00000000-0005-0000-0000-000020260000}"/>
    <cellStyle name="20% - Énfasis5 21 2 3" xfId="12473" xr:uid="{00000000-0005-0000-0000-000021260000}"/>
    <cellStyle name="20% - Énfasis5 21 2 4" xfId="12474" xr:uid="{00000000-0005-0000-0000-000022260000}"/>
    <cellStyle name="20% - Énfasis5 21 2 5" xfId="12475" xr:uid="{00000000-0005-0000-0000-000023260000}"/>
    <cellStyle name="20% - Énfasis5 21 2 6" xfId="12476" xr:uid="{00000000-0005-0000-0000-000024260000}"/>
    <cellStyle name="20% - Énfasis5 21 3" xfId="12477" xr:uid="{00000000-0005-0000-0000-000025260000}"/>
    <cellStyle name="20% - Énfasis5 21 3 2" xfId="12478" xr:uid="{00000000-0005-0000-0000-000026260000}"/>
    <cellStyle name="20% - Énfasis5 21 3 3" xfId="12479" xr:uid="{00000000-0005-0000-0000-000027260000}"/>
    <cellStyle name="20% - Énfasis5 21 3 4" xfId="12480" xr:uid="{00000000-0005-0000-0000-000028260000}"/>
    <cellStyle name="20% - Énfasis5 21 3 5" xfId="12481" xr:uid="{00000000-0005-0000-0000-000029260000}"/>
    <cellStyle name="20% - Énfasis5 21 3 6" xfId="12482" xr:uid="{00000000-0005-0000-0000-00002A260000}"/>
    <cellStyle name="20% - Énfasis5 21 4" xfId="12483" xr:uid="{00000000-0005-0000-0000-00002B260000}"/>
    <cellStyle name="20% - Énfasis5 21 4 2" xfId="12484" xr:uid="{00000000-0005-0000-0000-00002C260000}"/>
    <cellStyle name="20% - Énfasis5 21 4 3" xfId="12485" xr:uid="{00000000-0005-0000-0000-00002D260000}"/>
    <cellStyle name="20% - Énfasis5 21 4 4" xfId="12486" xr:uid="{00000000-0005-0000-0000-00002E260000}"/>
    <cellStyle name="20% - Énfasis5 21 4 5" xfId="12487" xr:uid="{00000000-0005-0000-0000-00002F260000}"/>
    <cellStyle name="20% - Énfasis5 21 4 6" xfId="12488" xr:uid="{00000000-0005-0000-0000-000030260000}"/>
    <cellStyle name="20% - Énfasis5 21 5" xfId="12489" xr:uid="{00000000-0005-0000-0000-000031260000}"/>
    <cellStyle name="20% - Énfasis5 21 5 2" xfId="12490" xr:uid="{00000000-0005-0000-0000-000032260000}"/>
    <cellStyle name="20% - Énfasis5 21 5 3" xfId="12491" xr:uid="{00000000-0005-0000-0000-000033260000}"/>
    <cellStyle name="20% - Énfasis5 21 5 4" xfId="12492" xr:uid="{00000000-0005-0000-0000-000034260000}"/>
    <cellStyle name="20% - Énfasis5 21 5 5" xfId="12493" xr:uid="{00000000-0005-0000-0000-000035260000}"/>
    <cellStyle name="20% - Énfasis5 21 5 6" xfId="12494" xr:uid="{00000000-0005-0000-0000-000036260000}"/>
    <cellStyle name="20% - Énfasis5 21 6" xfId="12495" xr:uid="{00000000-0005-0000-0000-000037260000}"/>
    <cellStyle name="20% - Énfasis5 21 6 2" xfId="12496" xr:uid="{00000000-0005-0000-0000-000038260000}"/>
    <cellStyle name="20% - Énfasis5 21 6 3" xfId="12497" xr:uid="{00000000-0005-0000-0000-000039260000}"/>
    <cellStyle name="20% - Énfasis5 21 6 4" xfId="12498" xr:uid="{00000000-0005-0000-0000-00003A260000}"/>
    <cellStyle name="20% - Énfasis5 21 6 5" xfId="12499" xr:uid="{00000000-0005-0000-0000-00003B260000}"/>
    <cellStyle name="20% - Énfasis5 21 6 6" xfId="12500" xr:uid="{00000000-0005-0000-0000-00003C260000}"/>
    <cellStyle name="20% - Énfasis5 21 7" xfId="12501" xr:uid="{00000000-0005-0000-0000-00003D260000}"/>
    <cellStyle name="20% - Énfasis5 21 7 2" xfId="12502" xr:uid="{00000000-0005-0000-0000-00003E260000}"/>
    <cellStyle name="20% - Énfasis5 21 7 3" xfId="12503" xr:uid="{00000000-0005-0000-0000-00003F260000}"/>
    <cellStyle name="20% - Énfasis5 21 7 4" xfId="12504" xr:uid="{00000000-0005-0000-0000-000040260000}"/>
    <cellStyle name="20% - Énfasis5 21 7 5" xfId="12505" xr:uid="{00000000-0005-0000-0000-000041260000}"/>
    <cellStyle name="20% - Énfasis5 21 7 6" xfId="12506" xr:uid="{00000000-0005-0000-0000-000042260000}"/>
    <cellStyle name="20% - Énfasis5 21 8" xfId="12507" xr:uid="{00000000-0005-0000-0000-000043260000}"/>
    <cellStyle name="20% - Énfasis5 21 8 2" xfId="12508" xr:uid="{00000000-0005-0000-0000-000044260000}"/>
    <cellStyle name="20% - Énfasis5 21 8 3" xfId="12509" xr:uid="{00000000-0005-0000-0000-000045260000}"/>
    <cellStyle name="20% - Énfasis5 21 8 4" xfId="12510" xr:uid="{00000000-0005-0000-0000-000046260000}"/>
    <cellStyle name="20% - Énfasis5 21 8 5" xfId="12511" xr:uid="{00000000-0005-0000-0000-000047260000}"/>
    <cellStyle name="20% - Énfasis5 21 8 6" xfId="12512" xr:uid="{00000000-0005-0000-0000-000048260000}"/>
    <cellStyle name="20% - Énfasis5 21 9" xfId="12513" xr:uid="{00000000-0005-0000-0000-000049260000}"/>
    <cellStyle name="20% - Énfasis5 21 9 2" xfId="12514" xr:uid="{00000000-0005-0000-0000-00004A260000}"/>
    <cellStyle name="20% - Énfasis5 21 9 3" xfId="12515" xr:uid="{00000000-0005-0000-0000-00004B260000}"/>
    <cellStyle name="20% - Énfasis5 21 9 4" xfId="12516" xr:uid="{00000000-0005-0000-0000-00004C260000}"/>
    <cellStyle name="20% - Énfasis5 21 9 5" xfId="12517" xr:uid="{00000000-0005-0000-0000-00004D260000}"/>
    <cellStyle name="20% - Énfasis5 21 9 6" xfId="12518" xr:uid="{00000000-0005-0000-0000-00004E260000}"/>
    <cellStyle name="20% - Énfasis5 22" xfId="457" xr:uid="{00000000-0005-0000-0000-00004F260000}"/>
    <cellStyle name="20% - Énfasis5 22 10" xfId="12519" xr:uid="{00000000-0005-0000-0000-000050260000}"/>
    <cellStyle name="20% - Énfasis5 22 11" xfId="12520" xr:uid="{00000000-0005-0000-0000-000051260000}"/>
    <cellStyle name="20% - Énfasis5 22 12" xfId="12521" xr:uid="{00000000-0005-0000-0000-000052260000}"/>
    <cellStyle name="20% - Énfasis5 22 13" xfId="12522" xr:uid="{00000000-0005-0000-0000-000053260000}"/>
    <cellStyle name="20% - Énfasis5 22 14" xfId="12523" xr:uid="{00000000-0005-0000-0000-000054260000}"/>
    <cellStyle name="20% - Énfasis5 22 2" xfId="12524" xr:uid="{00000000-0005-0000-0000-000055260000}"/>
    <cellStyle name="20% - Énfasis5 22 2 2" xfId="12525" xr:uid="{00000000-0005-0000-0000-000056260000}"/>
    <cellStyle name="20% - Énfasis5 22 2 3" xfId="12526" xr:uid="{00000000-0005-0000-0000-000057260000}"/>
    <cellStyle name="20% - Énfasis5 22 2 4" xfId="12527" xr:uid="{00000000-0005-0000-0000-000058260000}"/>
    <cellStyle name="20% - Énfasis5 22 2 5" xfId="12528" xr:uid="{00000000-0005-0000-0000-000059260000}"/>
    <cellStyle name="20% - Énfasis5 22 2 6" xfId="12529" xr:uid="{00000000-0005-0000-0000-00005A260000}"/>
    <cellStyle name="20% - Énfasis5 22 3" xfId="12530" xr:uid="{00000000-0005-0000-0000-00005B260000}"/>
    <cellStyle name="20% - Énfasis5 22 3 2" xfId="12531" xr:uid="{00000000-0005-0000-0000-00005C260000}"/>
    <cellStyle name="20% - Énfasis5 22 3 3" xfId="12532" xr:uid="{00000000-0005-0000-0000-00005D260000}"/>
    <cellStyle name="20% - Énfasis5 22 3 4" xfId="12533" xr:uid="{00000000-0005-0000-0000-00005E260000}"/>
    <cellStyle name="20% - Énfasis5 22 3 5" xfId="12534" xr:uid="{00000000-0005-0000-0000-00005F260000}"/>
    <cellStyle name="20% - Énfasis5 22 3 6" xfId="12535" xr:uid="{00000000-0005-0000-0000-000060260000}"/>
    <cellStyle name="20% - Énfasis5 22 4" xfId="12536" xr:uid="{00000000-0005-0000-0000-000061260000}"/>
    <cellStyle name="20% - Énfasis5 22 4 2" xfId="12537" xr:uid="{00000000-0005-0000-0000-000062260000}"/>
    <cellStyle name="20% - Énfasis5 22 4 3" xfId="12538" xr:uid="{00000000-0005-0000-0000-000063260000}"/>
    <cellStyle name="20% - Énfasis5 22 4 4" xfId="12539" xr:uid="{00000000-0005-0000-0000-000064260000}"/>
    <cellStyle name="20% - Énfasis5 22 4 5" xfId="12540" xr:uid="{00000000-0005-0000-0000-000065260000}"/>
    <cellStyle name="20% - Énfasis5 22 4 6" xfId="12541" xr:uid="{00000000-0005-0000-0000-000066260000}"/>
    <cellStyle name="20% - Énfasis5 22 5" xfId="12542" xr:uid="{00000000-0005-0000-0000-000067260000}"/>
    <cellStyle name="20% - Énfasis5 22 5 2" xfId="12543" xr:uid="{00000000-0005-0000-0000-000068260000}"/>
    <cellStyle name="20% - Énfasis5 22 5 3" xfId="12544" xr:uid="{00000000-0005-0000-0000-000069260000}"/>
    <cellStyle name="20% - Énfasis5 22 5 4" xfId="12545" xr:uid="{00000000-0005-0000-0000-00006A260000}"/>
    <cellStyle name="20% - Énfasis5 22 5 5" xfId="12546" xr:uid="{00000000-0005-0000-0000-00006B260000}"/>
    <cellStyle name="20% - Énfasis5 22 5 6" xfId="12547" xr:uid="{00000000-0005-0000-0000-00006C260000}"/>
    <cellStyle name="20% - Énfasis5 22 6" xfId="12548" xr:uid="{00000000-0005-0000-0000-00006D260000}"/>
    <cellStyle name="20% - Énfasis5 22 6 2" xfId="12549" xr:uid="{00000000-0005-0000-0000-00006E260000}"/>
    <cellStyle name="20% - Énfasis5 22 6 3" xfId="12550" xr:uid="{00000000-0005-0000-0000-00006F260000}"/>
    <cellStyle name="20% - Énfasis5 22 6 4" xfId="12551" xr:uid="{00000000-0005-0000-0000-000070260000}"/>
    <cellStyle name="20% - Énfasis5 22 6 5" xfId="12552" xr:uid="{00000000-0005-0000-0000-000071260000}"/>
    <cellStyle name="20% - Énfasis5 22 6 6" xfId="12553" xr:uid="{00000000-0005-0000-0000-000072260000}"/>
    <cellStyle name="20% - Énfasis5 22 7" xfId="12554" xr:uid="{00000000-0005-0000-0000-000073260000}"/>
    <cellStyle name="20% - Énfasis5 22 7 2" xfId="12555" xr:uid="{00000000-0005-0000-0000-000074260000}"/>
    <cellStyle name="20% - Énfasis5 22 7 3" xfId="12556" xr:uid="{00000000-0005-0000-0000-000075260000}"/>
    <cellStyle name="20% - Énfasis5 22 7 4" xfId="12557" xr:uid="{00000000-0005-0000-0000-000076260000}"/>
    <cellStyle name="20% - Énfasis5 22 7 5" xfId="12558" xr:uid="{00000000-0005-0000-0000-000077260000}"/>
    <cellStyle name="20% - Énfasis5 22 7 6" xfId="12559" xr:uid="{00000000-0005-0000-0000-000078260000}"/>
    <cellStyle name="20% - Énfasis5 22 8" xfId="12560" xr:uid="{00000000-0005-0000-0000-000079260000}"/>
    <cellStyle name="20% - Énfasis5 22 8 2" xfId="12561" xr:uid="{00000000-0005-0000-0000-00007A260000}"/>
    <cellStyle name="20% - Énfasis5 22 8 3" xfId="12562" xr:uid="{00000000-0005-0000-0000-00007B260000}"/>
    <cellStyle name="20% - Énfasis5 22 8 4" xfId="12563" xr:uid="{00000000-0005-0000-0000-00007C260000}"/>
    <cellStyle name="20% - Énfasis5 22 8 5" xfId="12564" xr:uid="{00000000-0005-0000-0000-00007D260000}"/>
    <cellStyle name="20% - Énfasis5 22 8 6" xfId="12565" xr:uid="{00000000-0005-0000-0000-00007E260000}"/>
    <cellStyle name="20% - Énfasis5 22 9" xfId="12566" xr:uid="{00000000-0005-0000-0000-00007F260000}"/>
    <cellStyle name="20% - Énfasis5 22 9 2" xfId="12567" xr:uid="{00000000-0005-0000-0000-000080260000}"/>
    <cellStyle name="20% - Énfasis5 22 9 3" xfId="12568" xr:uid="{00000000-0005-0000-0000-000081260000}"/>
    <cellStyle name="20% - Énfasis5 22 9 4" xfId="12569" xr:uid="{00000000-0005-0000-0000-000082260000}"/>
    <cellStyle name="20% - Énfasis5 22 9 5" xfId="12570" xr:uid="{00000000-0005-0000-0000-000083260000}"/>
    <cellStyle name="20% - Énfasis5 22 9 6" xfId="12571" xr:uid="{00000000-0005-0000-0000-000084260000}"/>
    <cellStyle name="20% - Énfasis5 23" xfId="458" xr:uid="{00000000-0005-0000-0000-000085260000}"/>
    <cellStyle name="20% - Énfasis5 23 10" xfId="12572" xr:uid="{00000000-0005-0000-0000-000086260000}"/>
    <cellStyle name="20% - Énfasis5 23 11" xfId="12573" xr:uid="{00000000-0005-0000-0000-000087260000}"/>
    <cellStyle name="20% - Énfasis5 23 12" xfId="12574" xr:uid="{00000000-0005-0000-0000-000088260000}"/>
    <cellStyle name="20% - Énfasis5 23 13" xfId="12575" xr:uid="{00000000-0005-0000-0000-000089260000}"/>
    <cellStyle name="20% - Énfasis5 23 14" xfId="12576" xr:uid="{00000000-0005-0000-0000-00008A260000}"/>
    <cellStyle name="20% - Énfasis5 23 2" xfId="12577" xr:uid="{00000000-0005-0000-0000-00008B260000}"/>
    <cellStyle name="20% - Énfasis5 23 2 2" xfId="12578" xr:uid="{00000000-0005-0000-0000-00008C260000}"/>
    <cellStyle name="20% - Énfasis5 23 2 3" xfId="12579" xr:uid="{00000000-0005-0000-0000-00008D260000}"/>
    <cellStyle name="20% - Énfasis5 23 2 4" xfId="12580" xr:uid="{00000000-0005-0000-0000-00008E260000}"/>
    <cellStyle name="20% - Énfasis5 23 2 5" xfId="12581" xr:uid="{00000000-0005-0000-0000-00008F260000}"/>
    <cellStyle name="20% - Énfasis5 23 2 6" xfId="12582" xr:uid="{00000000-0005-0000-0000-000090260000}"/>
    <cellStyle name="20% - Énfasis5 23 3" xfId="12583" xr:uid="{00000000-0005-0000-0000-000091260000}"/>
    <cellStyle name="20% - Énfasis5 23 3 2" xfId="12584" xr:uid="{00000000-0005-0000-0000-000092260000}"/>
    <cellStyle name="20% - Énfasis5 23 3 3" xfId="12585" xr:uid="{00000000-0005-0000-0000-000093260000}"/>
    <cellStyle name="20% - Énfasis5 23 3 4" xfId="12586" xr:uid="{00000000-0005-0000-0000-000094260000}"/>
    <cellStyle name="20% - Énfasis5 23 3 5" xfId="12587" xr:uid="{00000000-0005-0000-0000-000095260000}"/>
    <cellStyle name="20% - Énfasis5 23 3 6" xfId="12588" xr:uid="{00000000-0005-0000-0000-000096260000}"/>
    <cellStyle name="20% - Énfasis5 23 4" xfId="12589" xr:uid="{00000000-0005-0000-0000-000097260000}"/>
    <cellStyle name="20% - Énfasis5 23 4 2" xfId="12590" xr:uid="{00000000-0005-0000-0000-000098260000}"/>
    <cellStyle name="20% - Énfasis5 23 4 3" xfId="12591" xr:uid="{00000000-0005-0000-0000-000099260000}"/>
    <cellStyle name="20% - Énfasis5 23 4 4" xfId="12592" xr:uid="{00000000-0005-0000-0000-00009A260000}"/>
    <cellStyle name="20% - Énfasis5 23 4 5" xfId="12593" xr:uid="{00000000-0005-0000-0000-00009B260000}"/>
    <cellStyle name="20% - Énfasis5 23 4 6" xfId="12594" xr:uid="{00000000-0005-0000-0000-00009C260000}"/>
    <cellStyle name="20% - Énfasis5 23 5" xfId="12595" xr:uid="{00000000-0005-0000-0000-00009D260000}"/>
    <cellStyle name="20% - Énfasis5 23 5 2" xfId="12596" xr:uid="{00000000-0005-0000-0000-00009E260000}"/>
    <cellStyle name="20% - Énfasis5 23 5 3" xfId="12597" xr:uid="{00000000-0005-0000-0000-00009F260000}"/>
    <cellStyle name="20% - Énfasis5 23 5 4" xfId="12598" xr:uid="{00000000-0005-0000-0000-0000A0260000}"/>
    <cellStyle name="20% - Énfasis5 23 5 5" xfId="12599" xr:uid="{00000000-0005-0000-0000-0000A1260000}"/>
    <cellStyle name="20% - Énfasis5 23 5 6" xfId="12600" xr:uid="{00000000-0005-0000-0000-0000A2260000}"/>
    <cellStyle name="20% - Énfasis5 23 6" xfId="12601" xr:uid="{00000000-0005-0000-0000-0000A3260000}"/>
    <cellStyle name="20% - Énfasis5 23 6 2" xfId="12602" xr:uid="{00000000-0005-0000-0000-0000A4260000}"/>
    <cellStyle name="20% - Énfasis5 23 6 3" xfId="12603" xr:uid="{00000000-0005-0000-0000-0000A5260000}"/>
    <cellStyle name="20% - Énfasis5 23 6 4" xfId="12604" xr:uid="{00000000-0005-0000-0000-0000A6260000}"/>
    <cellStyle name="20% - Énfasis5 23 6 5" xfId="12605" xr:uid="{00000000-0005-0000-0000-0000A7260000}"/>
    <cellStyle name="20% - Énfasis5 23 6 6" xfId="12606" xr:uid="{00000000-0005-0000-0000-0000A8260000}"/>
    <cellStyle name="20% - Énfasis5 23 7" xfId="12607" xr:uid="{00000000-0005-0000-0000-0000A9260000}"/>
    <cellStyle name="20% - Énfasis5 23 7 2" xfId="12608" xr:uid="{00000000-0005-0000-0000-0000AA260000}"/>
    <cellStyle name="20% - Énfasis5 23 7 3" xfId="12609" xr:uid="{00000000-0005-0000-0000-0000AB260000}"/>
    <cellStyle name="20% - Énfasis5 23 7 4" xfId="12610" xr:uid="{00000000-0005-0000-0000-0000AC260000}"/>
    <cellStyle name="20% - Énfasis5 23 7 5" xfId="12611" xr:uid="{00000000-0005-0000-0000-0000AD260000}"/>
    <cellStyle name="20% - Énfasis5 23 7 6" xfId="12612" xr:uid="{00000000-0005-0000-0000-0000AE260000}"/>
    <cellStyle name="20% - Énfasis5 23 8" xfId="12613" xr:uid="{00000000-0005-0000-0000-0000AF260000}"/>
    <cellStyle name="20% - Énfasis5 23 8 2" xfId="12614" xr:uid="{00000000-0005-0000-0000-0000B0260000}"/>
    <cellStyle name="20% - Énfasis5 23 8 3" xfId="12615" xr:uid="{00000000-0005-0000-0000-0000B1260000}"/>
    <cellStyle name="20% - Énfasis5 23 8 4" xfId="12616" xr:uid="{00000000-0005-0000-0000-0000B2260000}"/>
    <cellStyle name="20% - Énfasis5 23 8 5" xfId="12617" xr:uid="{00000000-0005-0000-0000-0000B3260000}"/>
    <cellStyle name="20% - Énfasis5 23 8 6" xfId="12618" xr:uid="{00000000-0005-0000-0000-0000B4260000}"/>
    <cellStyle name="20% - Énfasis5 23 9" xfId="12619" xr:uid="{00000000-0005-0000-0000-0000B5260000}"/>
    <cellStyle name="20% - Énfasis5 23 9 2" xfId="12620" xr:uid="{00000000-0005-0000-0000-0000B6260000}"/>
    <cellStyle name="20% - Énfasis5 23 9 3" xfId="12621" xr:uid="{00000000-0005-0000-0000-0000B7260000}"/>
    <cellStyle name="20% - Énfasis5 23 9 4" xfId="12622" xr:uid="{00000000-0005-0000-0000-0000B8260000}"/>
    <cellStyle name="20% - Énfasis5 23 9 5" xfId="12623" xr:uid="{00000000-0005-0000-0000-0000B9260000}"/>
    <cellStyle name="20% - Énfasis5 23 9 6" xfId="12624" xr:uid="{00000000-0005-0000-0000-0000BA260000}"/>
    <cellStyle name="20% - Énfasis5 24" xfId="459" xr:uid="{00000000-0005-0000-0000-0000BB260000}"/>
    <cellStyle name="20% - Énfasis5 24 10" xfId="12625" xr:uid="{00000000-0005-0000-0000-0000BC260000}"/>
    <cellStyle name="20% - Énfasis5 24 11" xfId="12626" xr:uid="{00000000-0005-0000-0000-0000BD260000}"/>
    <cellStyle name="20% - Énfasis5 24 12" xfId="12627" xr:uid="{00000000-0005-0000-0000-0000BE260000}"/>
    <cellStyle name="20% - Énfasis5 24 13" xfId="12628" xr:uid="{00000000-0005-0000-0000-0000BF260000}"/>
    <cellStyle name="20% - Énfasis5 24 14" xfId="12629" xr:uid="{00000000-0005-0000-0000-0000C0260000}"/>
    <cellStyle name="20% - Énfasis5 24 2" xfId="12630" xr:uid="{00000000-0005-0000-0000-0000C1260000}"/>
    <cellStyle name="20% - Énfasis5 24 2 2" xfId="12631" xr:uid="{00000000-0005-0000-0000-0000C2260000}"/>
    <cellStyle name="20% - Énfasis5 24 2 3" xfId="12632" xr:uid="{00000000-0005-0000-0000-0000C3260000}"/>
    <cellStyle name="20% - Énfasis5 24 2 4" xfId="12633" xr:uid="{00000000-0005-0000-0000-0000C4260000}"/>
    <cellStyle name="20% - Énfasis5 24 2 5" xfId="12634" xr:uid="{00000000-0005-0000-0000-0000C5260000}"/>
    <cellStyle name="20% - Énfasis5 24 2 6" xfId="12635" xr:uid="{00000000-0005-0000-0000-0000C6260000}"/>
    <cellStyle name="20% - Énfasis5 24 3" xfId="12636" xr:uid="{00000000-0005-0000-0000-0000C7260000}"/>
    <cellStyle name="20% - Énfasis5 24 3 2" xfId="12637" xr:uid="{00000000-0005-0000-0000-0000C8260000}"/>
    <cellStyle name="20% - Énfasis5 24 3 3" xfId="12638" xr:uid="{00000000-0005-0000-0000-0000C9260000}"/>
    <cellStyle name="20% - Énfasis5 24 3 4" xfId="12639" xr:uid="{00000000-0005-0000-0000-0000CA260000}"/>
    <cellStyle name="20% - Énfasis5 24 3 5" xfId="12640" xr:uid="{00000000-0005-0000-0000-0000CB260000}"/>
    <cellStyle name="20% - Énfasis5 24 3 6" xfId="12641" xr:uid="{00000000-0005-0000-0000-0000CC260000}"/>
    <cellStyle name="20% - Énfasis5 24 4" xfId="12642" xr:uid="{00000000-0005-0000-0000-0000CD260000}"/>
    <cellStyle name="20% - Énfasis5 24 4 2" xfId="12643" xr:uid="{00000000-0005-0000-0000-0000CE260000}"/>
    <cellStyle name="20% - Énfasis5 24 4 3" xfId="12644" xr:uid="{00000000-0005-0000-0000-0000CF260000}"/>
    <cellStyle name="20% - Énfasis5 24 4 4" xfId="12645" xr:uid="{00000000-0005-0000-0000-0000D0260000}"/>
    <cellStyle name="20% - Énfasis5 24 4 5" xfId="12646" xr:uid="{00000000-0005-0000-0000-0000D1260000}"/>
    <cellStyle name="20% - Énfasis5 24 4 6" xfId="12647" xr:uid="{00000000-0005-0000-0000-0000D2260000}"/>
    <cellStyle name="20% - Énfasis5 24 5" xfId="12648" xr:uid="{00000000-0005-0000-0000-0000D3260000}"/>
    <cellStyle name="20% - Énfasis5 24 5 2" xfId="12649" xr:uid="{00000000-0005-0000-0000-0000D4260000}"/>
    <cellStyle name="20% - Énfasis5 24 5 3" xfId="12650" xr:uid="{00000000-0005-0000-0000-0000D5260000}"/>
    <cellStyle name="20% - Énfasis5 24 5 4" xfId="12651" xr:uid="{00000000-0005-0000-0000-0000D6260000}"/>
    <cellStyle name="20% - Énfasis5 24 5 5" xfId="12652" xr:uid="{00000000-0005-0000-0000-0000D7260000}"/>
    <cellStyle name="20% - Énfasis5 24 5 6" xfId="12653" xr:uid="{00000000-0005-0000-0000-0000D8260000}"/>
    <cellStyle name="20% - Énfasis5 24 6" xfId="12654" xr:uid="{00000000-0005-0000-0000-0000D9260000}"/>
    <cellStyle name="20% - Énfasis5 24 6 2" xfId="12655" xr:uid="{00000000-0005-0000-0000-0000DA260000}"/>
    <cellStyle name="20% - Énfasis5 24 6 3" xfId="12656" xr:uid="{00000000-0005-0000-0000-0000DB260000}"/>
    <cellStyle name="20% - Énfasis5 24 6 4" xfId="12657" xr:uid="{00000000-0005-0000-0000-0000DC260000}"/>
    <cellStyle name="20% - Énfasis5 24 6 5" xfId="12658" xr:uid="{00000000-0005-0000-0000-0000DD260000}"/>
    <cellStyle name="20% - Énfasis5 24 6 6" xfId="12659" xr:uid="{00000000-0005-0000-0000-0000DE260000}"/>
    <cellStyle name="20% - Énfasis5 24 7" xfId="12660" xr:uid="{00000000-0005-0000-0000-0000DF260000}"/>
    <cellStyle name="20% - Énfasis5 24 7 2" xfId="12661" xr:uid="{00000000-0005-0000-0000-0000E0260000}"/>
    <cellStyle name="20% - Énfasis5 24 7 3" xfId="12662" xr:uid="{00000000-0005-0000-0000-0000E1260000}"/>
    <cellStyle name="20% - Énfasis5 24 7 4" xfId="12663" xr:uid="{00000000-0005-0000-0000-0000E2260000}"/>
    <cellStyle name="20% - Énfasis5 24 7 5" xfId="12664" xr:uid="{00000000-0005-0000-0000-0000E3260000}"/>
    <cellStyle name="20% - Énfasis5 24 7 6" xfId="12665" xr:uid="{00000000-0005-0000-0000-0000E4260000}"/>
    <cellStyle name="20% - Énfasis5 24 8" xfId="12666" xr:uid="{00000000-0005-0000-0000-0000E5260000}"/>
    <cellStyle name="20% - Énfasis5 24 8 2" xfId="12667" xr:uid="{00000000-0005-0000-0000-0000E6260000}"/>
    <cellStyle name="20% - Énfasis5 24 8 3" xfId="12668" xr:uid="{00000000-0005-0000-0000-0000E7260000}"/>
    <cellStyle name="20% - Énfasis5 24 8 4" xfId="12669" xr:uid="{00000000-0005-0000-0000-0000E8260000}"/>
    <cellStyle name="20% - Énfasis5 24 8 5" xfId="12670" xr:uid="{00000000-0005-0000-0000-0000E9260000}"/>
    <cellStyle name="20% - Énfasis5 24 8 6" xfId="12671" xr:uid="{00000000-0005-0000-0000-0000EA260000}"/>
    <cellStyle name="20% - Énfasis5 24 9" xfId="12672" xr:uid="{00000000-0005-0000-0000-0000EB260000}"/>
    <cellStyle name="20% - Énfasis5 24 9 2" xfId="12673" xr:uid="{00000000-0005-0000-0000-0000EC260000}"/>
    <cellStyle name="20% - Énfasis5 24 9 3" xfId="12674" xr:uid="{00000000-0005-0000-0000-0000ED260000}"/>
    <cellStyle name="20% - Énfasis5 24 9 4" xfId="12675" xr:uid="{00000000-0005-0000-0000-0000EE260000}"/>
    <cellStyle name="20% - Énfasis5 24 9 5" xfId="12676" xr:uid="{00000000-0005-0000-0000-0000EF260000}"/>
    <cellStyle name="20% - Énfasis5 24 9 6" xfId="12677" xr:uid="{00000000-0005-0000-0000-0000F0260000}"/>
    <cellStyle name="20% - Énfasis5 25" xfId="460" xr:uid="{00000000-0005-0000-0000-0000F1260000}"/>
    <cellStyle name="20% - Énfasis5 25 10" xfId="12678" xr:uid="{00000000-0005-0000-0000-0000F2260000}"/>
    <cellStyle name="20% - Énfasis5 25 11" xfId="12679" xr:uid="{00000000-0005-0000-0000-0000F3260000}"/>
    <cellStyle name="20% - Énfasis5 25 12" xfId="12680" xr:uid="{00000000-0005-0000-0000-0000F4260000}"/>
    <cellStyle name="20% - Énfasis5 25 13" xfId="12681" xr:uid="{00000000-0005-0000-0000-0000F5260000}"/>
    <cellStyle name="20% - Énfasis5 25 14" xfId="12682" xr:uid="{00000000-0005-0000-0000-0000F6260000}"/>
    <cellStyle name="20% - Énfasis5 25 2" xfId="12683" xr:uid="{00000000-0005-0000-0000-0000F7260000}"/>
    <cellStyle name="20% - Énfasis5 25 2 2" xfId="12684" xr:uid="{00000000-0005-0000-0000-0000F8260000}"/>
    <cellStyle name="20% - Énfasis5 25 2 3" xfId="12685" xr:uid="{00000000-0005-0000-0000-0000F9260000}"/>
    <cellStyle name="20% - Énfasis5 25 2 4" xfId="12686" xr:uid="{00000000-0005-0000-0000-0000FA260000}"/>
    <cellStyle name="20% - Énfasis5 25 2 5" xfId="12687" xr:uid="{00000000-0005-0000-0000-0000FB260000}"/>
    <cellStyle name="20% - Énfasis5 25 2 6" xfId="12688" xr:uid="{00000000-0005-0000-0000-0000FC260000}"/>
    <cellStyle name="20% - Énfasis5 25 3" xfId="12689" xr:uid="{00000000-0005-0000-0000-0000FD260000}"/>
    <cellStyle name="20% - Énfasis5 25 3 2" xfId="12690" xr:uid="{00000000-0005-0000-0000-0000FE260000}"/>
    <cellStyle name="20% - Énfasis5 25 3 3" xfId="12691" xr:uid="{00000000-0005-0000-0000-0000FF260000}"/>
    <cellStyle name="20% - Énfasis5 25 3 4" xfId="12692" xr:uid="{00000000-0005-0000-0000-000000270000}"/>
    <cellStyle name="20% - Énfasis5 25 3 5" xfId="12693" xr:uid="{00000000-0005-0000-0000-000001270000}"/>
    <cellStyle name="20% - Énfasis5 25 3 6" xfId="12694" xr:uid="{00000000-0005-0000-0000-000002270000}"/>
    <cellStyle name="20% - Énfasis5 25 4" xfId="12695" xr:uid="{00000000-0005-0000-0000-000003270000}"/>
    <cellStyle name="20% - Énfasis5 25 4 2" xfId="12696" xr:uid="{00000000-0005-0000-0000-000004270000}"/>
    <cellStyle name="20% - Énfasis5 25 4 3" xfId="12697" xr:uid="{00000000-0005-0000-0000-000005270000}"/>
    <cellStyle name="20% - Énfasis5 25 4 4" xfId="12698" xr:uid="{00000000-0005-0000-0000-000006270000}"/>
    <cellStyle name="20% - Énfasis5 25 4 5" xfId="12699" xr:uid="{00000000-0005-0000-0000-000007270000}"/>
    <cellStyle name="20% - Énfasis5 25 4 6" xfId="12700" xr:uid="{00000000-0005-0000-0000-000008270000}"/>
    <cellStyle name="20% - Énfasis5 25 5" xfId="12701" xr:uid="{00000000-0005-0000-0000-000009270000}"/>
    <cellStyle name="20% - Énfasis5 25 5 2" xfId="12702" xr:uid="{00000000-0005-0000-0000-00000A270000}"/>
    <cellStyle name="20% - Énfasis5 25 5 3" xfId="12703" xr:uid="{00000000-0005-0000-0000-00000B270000}"/>
    <cellStyle name="20% - Énfasis5 25 5 4" xfId="12704" xr:uid="{00000000-0005-0000-0000-00000C270000}"/>
    <cellStyle name="20% - Énfasis5 25 5 5" xfId="12705" xr:uid="{00000000-0005-0000-0000-00000D270000}"/>
    <cellStyle name="20% - Énfasis5 25 5 6" xfId="12706" xr:uid="{00000000-0005-0000-0000-00000E270000}"/>
    <cellStyle name="20% - Énfasis5 25 6" xfId="12707" xr:uid="{00000000-0005-0000-0000-00000F270000}"/>
    <cellStyle name="20% - Énfasis5 25 6 2" xfId="12708" xr:uid="{00000000-0005-0000-0000-000010270000}"/>
    <cellStyle name="20% - Énfasis5 25 6 3" xfId="12709" xr:uid="{00000000-0005-0000-0000-000011270000}"/>
    <cellStyle name="20% - Énfasis5 25 6 4" xfId="12710" xr:uid="{00000000-0005-0000-0000-000012270000}"/>
    <cellStyle name="20% - Énfasis5 25 6 5" xfId="12711" xr:uid="{00000000-0005-0000-0000-000013270000}"/>
    <cellStyle name="20% - Énfasis5 25 6 6" xfId="12712" xr:uid="{00000000-0005-0000-0000-000014270000}"/>
    <cellStyle name="20% - Énfasis5 25 7" xfId="12713" xr:uid="{00000000-0005-0000-0000-000015270000}"/>
    <cellStyle name="20% - Énfasis5 25 7 2" xfId="12714" xr:uid="{00000000-0005-0000-0000-000016270000}"/>
    <cellStyle name="20% - Énfasis5 25 7 3" xfId="12715" xr:uid="{00000000-0005-0000-0000-000017270000}"/>
    <cellStyle name="20% - Énfasis5 25 7 4" xfId="12716" xr:uid="{00000000-0005-0000-0000-000018270000}"/>
    <cellStyle name="20% - Énfasis5 25 7 5" xfId="12717" xr:uid="{00000000-0005-0000-0000-000019270000}"/>
    <cellStyle name="20% - Énfasis5 25 7 6" xfId="12718" xr:uid="{00000000-0005-0000-0000-00001A270000}"/>
    <cellStyle name="20% - Énfasis5 25 8" xfId="12719" xr:uid="{00000000-0005-0000-0000-00001B270000}"/>
    <cellStyle name="20% - Énfasis5 25 8 2" xfId="12720" xr:uid="{00000000-0005-0000-0000-00001C270000}"/>
    <cellStyle name="20% - Énfasis5 25 8 3" xfId="12721" xr:uid="{00000000-0005-0000-0000-00001D270000}"/>
    <cellStyle name="20% - Énfasis5 25 8 4" xfId="12722" xr:uid="{00000000-0005-0000-0000-00001E270000}"/>
    <cellStyle name="20% - Énfasis5 25 8 5" xfId="12723" xr:uid="{00000000-0005-0000-0000-00001F270000}"/>
    <cellStyle name="20% - Énfasis5 25 8 6" xfId="12724" xr:uid="{00000000-0005-0000-0000-000020270000}"/>
    <cellStyle name="20% - Énfasis5 25 9" xfId="12725" xr:uid="{00000000-0005-0000-0000-000021270000}"/>
    <cellStyle name="20% - Énfasis5 25 9 2" xfId="12726" xr:uid="{00000000-0005-0000-0000-000022270000}"/>
    <cellStyle name="20% - Énfasis5 25 9 3" xfId="12727" xr:uid="{00000000-0005-0000-0000-000023270000}"/>
    <cellStyle name="20% - Énfasis5 25 9 4" xfId="12728" xr:uid="{00000000-0005-0000-0000-000024270000}"/>
    <cellStyle name="20% - Énfasis5 25 9 5" xfId="12729" xr:uid="{00000000-0005-0000-0000-000025270000}"/>
    <cellStyle name="20% - Énfasis5 25 9 6" xfId="12730" xr:uid="{00000000-0005-0000-0000-000026270000}"/>
    <cellStyle name="20% - Énfasis5 26" xfId="461" xr:uid="{00000000-0005-0000-0000-000027270000}"/>
    <cellStyle name="20% - Énfasis5 26 10" xfId="12731" xr:uid="{00000000-0005-0000-0000-000028270000}"/>
    <cellStyle name="20% - Énfasis5 26 11" xfId="12732" xr:uid="{00000000-0005-0000-0000-000029270000}"/>
    <cellStyle name="20% - Énfasis5 26 12" xfId="12733" xr:uid="{00000000-0005-0000-0000-00002A270000}"/>
    <cellStyle name="20% - Énfasis5 26 13" xfId="12734" xr:uid="{00000000-0005-0000-0000-00002B270000}"/>
    <cellStyle name="20% - Énfasis5 26 14" xfId="12735" xr:uid="{00000000-0005-0000-0000-00002C270000}"/>
    <cellStyle name="20% - Énfasis5 26 2" xfId="12736" xr:uid="{00000000-0005-0000-0000-00002D270000}"/>
    <cellStyle name="20% - Énfasis5 26 2 2" xfId="12737" xr:uid="{00000000-0005-0000-0000-00002E270000}"/>
    <cellStyle name="20% - Énfasis5 26 2 3" xfId="12738" xr:uid="{00000000-0005-0000-0000-00002F270000}"/>
    <cellStyle name="20% - Énfasis5 26 2 4" xfId="12739" xr:uid="{00000000-0005-0000-0000-000030270000}"/>
    <cellStyle name="20% - Énfasis5 26 2 5" xfId="12740" xr:uid="{00000000-0005-0000-0000-000031270000}"/>
    <cellStyle name="20% - Énfasis5 26 2 6" xfId="12741" xr:uid="{00000000-0005-0000-0000-000032270000}"/>
    <cellStyle name="20% - Énfasis5 26 3" xfId="12742" xr:uid="{00000000-0005-0000-0000-000033270000}"/>
    <cellStyle name="20% - Énfasis5 26 3 2" xfId="12743" xr:uid="{00000000-0005-0000-0000-000034270000}"/>
    <cellStyle name="20% - Énfasis5 26 3 3" xfId="12744" xr:uid="{00000000-0005-0000-0000-000035270000}"/>
    <cellStyle name="20% - Énfasis5 26 3 4" xfId="12745" xr:uid="{00000000-0005-0000-0000-000036270000}"/>
    <cellStyle name="20% - Énfasis5 26 3 5" xfId="12746" xr:uid="{00000000-0005-0000-0000-000037270000}"/>
    <cellStyle name="20% - Énfasis5 26 3 6" xfId="12747" xr:uid="{00000000-0005-0000-0000-000038270000}"/>
    <cellStyle name="20% - Énfasis5 26 4" xfId="12748" xr:uid="{00000000-0005-0000-0000-000039270000}"/>
    <cellStyle name="20% - Énfasis5 26 4 2" xfId="12749" xr:uid="{00000000-0005-0000-0000-00003A270000}"/>
    <cellStyle name="20% - Énfasis5 26 4 3" xfId="12750" xr:uid="{00000000-0005-0000-0000-00003B270000}"/>
    <cellStyle name="20% - Énfasis5 26 4 4" xfId="12751" xr:uid="{00000000-0005-0000-0000-00003C270000}"/>
    <cellStyle name="20% - Énfasis5 26 4 5" xfId="12752" xr:uid="{00000000-0005-0000-0000-00003D270000}"/>
    <cellStyle name="20% - Énfasis5 26 4 6" xfId="12753" xr:uid="{00000000-0005-0000-0000-00003E270000}"/>
    <cellStyle name="20% - Énfasis5 26 5" xfId="12754" xr:uid="{00000000-0005-0000-0000-00003F270000}"/>
    <cellStyle name="20% - Énfasis5 26 5 2" xfId="12755" xr:uid="{00000000-0005-0000-0000-000040270000}"/>
    <cellStyle name="20% - Énfasis5 26 5 3" xfId="12756" xr:uid="{00000000-0005-0000-0000-000041270000}"/>
    <cellStyle name="20% - Énfasis5 26 5 4" xfId="12757" xr:uid="{00000000-0005-0000-0000-000042270000}"/>
    <cellStyle name="20% - Énfasis5 26 5 5" xfId="12758" xr:uid="{00000000-0005-0000-0000-000043270000}"/>
    <cellStyle name="20% - Énfasis5 26 5 6" xfId="12759" xr:uid="{00000000-0005-0000-0000-000044270000}"/>
    <cellStyle name="20% - Énfasis5 26 6" xfId="12760" xr:uid="{00000000-0005-0000-0000-000045270000}"/>
    <cellStyle name="20% - Énfasis5 26 6 2" xfId="12761" xr:uid="{00000000-0005-0000-0000-000046270000}"/>
    <cellStyle name="20% - Énfasis5 26 6 3" xfId="12762" xr:uid="{00000000-0005-0000-0000-000047270000}"/>
    <cellStyle name="20% - Énfasis5 26 6 4" xfId="12763" xr:uid="{00000000-0005-0000-0000-000048270000}"/>
    <cellStyle name="20% - Énfasis5 26 6 5" xfId="12764" xr:uid="{00000000-0005-0000-0000-000049270000}"/>
    <cellStyle name="20% - Énfasis5 26 6 6" xfId="12765" xr:uid="{00000000-0005-0000-0000-00004A270000}"/>
    <cellStyle name="20% - Énfasis5 26 7" xfId="12766" xr:uid="{00000000-0005-0000-0000-00004B270000}"/>
    <cellStyle name="20% - Énfasis5 26 7 2" xfId="12767" xr:uid="{00000000-0005-0000-0000-00004C270000}"/>
    <cellStyle name="20% - Énfasis5 26 7 3" xfId="12768" xr:uid="{00000000-0005-0000-0000-00004D270000}"/>
    <cellStyle name="20% - Énfasis5 26 7 4" xfId="12769" xr:uid="{00000000-0005-0000-0000-00004E270000}"/>
    <cellStyle name="20% - Énfasis5 26 7 5" xfId="12770" xr:uid="{00000000-0005-0000-0000-00004F270000}"/>
    <cellStyle name="20% - Énfasis5 26 7 6" xfId="12771" xr:uid="{00000000-0005-0000-0000-000050270000}"/>
    <cellStyle name="20% - Énfasis5 26 8" xfId="12772" xr:uid="{00000000-0005-0000-0000-000051270000}"/>
    <cellStyle name="20% - Énfasis5 26 8 2" xfId="12773" xr:uid="{00000000-0005-0000-0000-000052270000}"/>
    <cellStyle name="20% - Énfasis5 26 8 3" xfId="12774" xr:uid="{00000000-0005-0000-0000-000053270000}"/>
    <cellStyle name="20% - Énfasis5 26 8 4" xfId="12775" xr:uid="{00000000-0005-0000-0000-000054270000}"/>
    <cellStyle name="20% - Énfasis5 26 8 5" xfId="12776" xr:uid="{00000000-0005-0000-0000-000055270000}"/>
    <cellStyle name="20% - Énfasis5 26 8 6" xfId="12777" xr:uid="{00000000-0005-0000-0000-000056270000}"/>
    <cellStyle name="20% - Énfasis5 26 9" xfId="12778" xr:uid="{00000000-0005-0000-0000-000057270000}"/>
    <cellStyle name="20% - Énfasis5 26 9 2" xfId="12779" xr:uid="{00000000-0005-0000-0000-000058270000}"/>
    <cellStyle name="20% - Énfasis5 26 9 3" xfId="12780" xr:uid="{00000000-0005-0000-0000-000059270000}"/>
    <cellStyle name="20% - Énfasis5 26 9 4" xfId="12781" xr:uid="{00000000-0005-0000-0000-00005A270000}"/>
    <cellStyle name="20% - Énfasis5 26 9 5" xfId="12782" xr:uid="{00000000-0005-0000-0000-00005B270000}"/>
    <cellStyle name="20% - Énfasis5 26 9 6" xfId="12783" xr:uid="{00000000-0005-0000-0000-00005C270000}"/>
    <cellStyle name="20% - Énfasis5 27" xfId="462" xr:uid="{00000000-0005-0000-0000-00005D270000}"/>
    <cellStyle name="20% - Énfasis5 27 10" xfId="12784" xr:uid="{00000000-0005-0000-0000-00005E270000}"/>
    <cellStyle name="20% - Énfasis5 27 11" xfId="12785" xr:uid="{00000000-0005-0000-0000-00005F270000}"/>
    <cellStyle name="20% - Énfasis5 27 12" xfId="12786" xr:uid="{00000000-0005-0000-0000-000060270000}"/>
    <cellStyle name="20% - Énfasis5 27 13" xfId="12787" xr:uid="{00000000-0005-0000-0000-000061270000}"/>
    <cellStyle name="20% - Énfasis5 27 14" xfId="12788" xr:uid="{00000000-0005-0000-0000-000062270000}"/>
    <cellStyle name="20% - Énfasis5 27 2" xfId="12789" xr:uid="{00000000-0005-0000-0000-000063270000}"/>
    <cellStyle name="20% - Énfasis5 27 2 2" xfId="12790" xr:uid="{00000000-0005-0000-0000-000064270000}"/>
    <cellStyle name="20% - Énfasis5 27 2 3" xfId="12791" xr:uid="{00000000-0005-0000-0000-000065270000}"/>
    <cellStyle name="20% - Énfasis5 27 2 4" xfId="12792" xr:uid="{00000000-0005-0000-0000-000066270000}"/>
    <cellStyle name="20% - Énfasis5 27 2 5" xfId="12793" xr:uid="{00000000-0005-0000-0000-000067270000}"/>
    <cellStyle name="20% - Énfasis5 27 2 6" xfId="12794" xr:uid="{00000000-0005-0000-0000-000068270000}"/>
    <cellStyle name="20% - Énfasis5 27 3" xfId="12795" xr:uid="{00000000-0005-0000-0000-000069270000}"/>
    <cellStyle name="20% - Énfasis5 27 3 2" xfId="12796" xr:uid="{00000000-0005-0000-0000-00006A270000}"/>
    <cellStyle name="20% - Énfasis5 27 3 3" xfId="12797" xr:uid="{00000000-0005-0000-0000-00006B270000}"/>
    <cellStyle name="20% - Énfasis5 27 3 4" xfId="12798" xr:uid="{00000000-0005-0000-0000-00006C270000}"/>
    <cellStyle name="20% - Énfasis5 27 3 5" xfId="12799" xr:uid="{00000000-0005-0000-0000-00006D270000}"/>
    <cellStyle name="20% - Énfasis5 27 3 6" xfId="12800" xr:uid="{00000000-0005-0000-0000-00006E270000}"/>
    <cellStyle name="20% - Énfasis5 27 4" xfId="12801" xr:uid="{00000000-0005-0000-0000-00006F270000}"/>
    <cellStyle name="20% - Énfasis5 27 4 2" xfId="12802" xr:uid="{00000000-0005-0000-0000-000070270000}"/>
    <cellStyle name="20% - Énfasis5 27 4 3" xfId="12803" xr:uid="{00000000-0005-0000-0000-000071270000}"/>
    <cellStyle name="20% - Énfasis5 27 4 4" xfId="12804" xr:uid="{00000000-0005-0000-0000-000072270000}"/>
    <cellStyle name="20% - Énfasis5 27 4 5" xfId="12805" xr:uid="{00000000-0005-0000-0000-000073270000}"/>
    <cellStyle name="20% - Énfasis5 27 4 6" xfId="12806" xr:uid="{00000000-0005-0000-0000-000074270000}"/>
    <cellStyle name="20% - Énfasis5 27 5" xfId="12807" xr:uid="{00000000-0005-0000-0000-000075270000}"/>
    <cellStyle name="20% - Énfasis5 27 5 2" xfId="12808" xr:uid="{00000000-0005-0000-0000-000076270000}"/>
    <cellStyle name="20% - Énfasis5 27 5 3" xfId="12809" xr:uid="{00000000-0005-0000-0000-000077270000}"/>
    <cellStyle name="20% - Énfasis5 27 5 4" xfId="12810" xr:uid="{00000000-0005-0000-0000-000078270000}"/>
    <cellStyle name="20% - Énfasis5 27 5 5" xfId="12811" xr:uid="{00000000-0005-0000-0000-000079270000}"/>
    <cellStyle name="20% - Énfasis5 27 5 6" xfId="12812" xr:uid="{00000000-0005-0000-0000-00007A270000}"/>
    <cellStyle name="20% - Énfasis5 27 6" xfId="12813" xr:uid="{00000000-0005-0000-0000-00007B270000}"/>
    <cellStyle name="20% - Énfasis5 27 6 2" xfId="12814" xr:uid="{00000000-0005-0000-0000-00007C270000}"/>
    <cellStyle name="20% - Énfasis5 27 6 3" xfId="12815" xr:uid="{00000000-0005-0000-0000-00007D270000}"/>
    <cellStyle name="20% - Énfasis5 27 6 4" xfId="12816" xr:uid="{00000000-0005-0000-0000-00007E270000}"/>
    <cellStyle name="20% - Énfasis5 27 6 5" xfId="12817" xr:uid="{00000000-0005-0000-0000-00007F270000}"/>
    <cellStyle name="20% - Énfasis5 27 6 6" xfId="12818" xr:uid="{00000000-0005-0000-0000-000080270000}"/>
    <cellStyle name="20% - Énfasis5 27 7" xfId="12819" xr:uid="{00000000-0005-0000-0000-000081270000}"/>
    <cellStyle name="20% - Énfasis5 27 7 2" xfId="12820" xr:uid="{00000000-0005-0000-0000-000082270000}"/>
    <cellStyle name="20% - Énfasis5 27 7 3" xfId="12821" xr:uid="{00000000-0005-0000-0000-000083270000}"/>
    <cellStyle name="20% - Énfasis5 27 7 4" xfId="12822" xr:uid="{00000000-0005-0000-0000-000084270000}"/>
    <cellStyle name="20% - Énfasis5 27 7 5" xfId="12823" xr:uid="{00000000-0005-0000-0000-000085270000}"/>
    <cellStyle name="20% - Énfasis5 27 7 6" xfId="12824" xr:uid="{00000000-0005-0000-0000-000086270000}"/>
    <cellStyle name="20% - Énfasis5 27 8" xfId="12825" xr:uid="{00000000-0005-0000-0000-000087270000}"/>
    <cellStyle name="20% - Énfasis5 27 8 2" xfId="12826" xr:uid="{00000000-0005-0000-0000-000088270000}"/>
    <cellStyle name="20% - Énfasis5 27 8 3" xfId="12827" xr:uid="{00000000-0005-0000-0000-000089270000}"/>
    <cellStyle name="20% - Énfasis5 27 8 4" xfId="12828" xr:uid="{00000000-0005-0000-0000-00008A270000}"/>
    <cellStyle name="20% - Énfasis5 27 8 5" xfId="12829" xr:uid="{00000000-0005-0000-0000-00008B270000}"/>
    <cellStyle name="20% - Énfasis5 27 8 6" xfId="12830" xr:uid="{00000000-0005-0000-0000-00008C270000}"/>
    <cellStyle name="20% - Énfasis5 27 9" xfId="12831" xr:uid="{00000000-0005-0000-0000-00008D270000}"/>
    <cellStyle name="20% - Énfasis5 27 9 2" xfId="12832" xr:uid="{00000000-0005-0000-0000-00008E270000}"/>
    <cellStyle name="20% - Énfasis5 27 9 3" xfId="12833" xr:uid="{00000000-0005-0000-0000-00008F270000}"/>
    <cellStyle name="20% - Énfasis5 27 9 4" xfId="12834" xr:uid="{00000000-0005-0000-0000-000090270000}"/>
    <cellStyle name="20% - Énfasis5 27 9 5" xfId="12835" xr:uid="{00000000-0005-0000-0000-000091270000}"/>
    <cellStyle name="20% - Énfasis5 27 9 6" xfId="12836" xr:uid="{00000000-0005-0000-0000-000092270000}"/>
    <cellStyle name="20% - Énfasis5 28" xfId="463" xr:uid="{00000000-0005-0000-0000-000093270000}"/>
    <cellStyle name="20% - Énfasis5 28 10" xfId="12837" xr:uid="{00000000-0005-0000-0000-000094270000}"/>
    <cellStyle name="20% - Énfasis5 28 11" xfId="12838" xr:uid="{00000000-0005-0000-0000-000095270000}"/>
    <cellStyle name="20% - Énfasis5 28 12" xfId="12839" xr:uid="{00000000-0005-0000-0000-000096270000}"/>
    <cellStyle name="20% - Énfasis5 28 13" xfId="12840" xr:uid="{00000000-0005-0000-0000-000097270000}"/>
    <cellStyle name="20% - Énfasis5 28 14" xfId="12841" xr:uid="{00000000-0005-0000-0000-000098270000}"/>
    <cellStyle name="20% - Énfasis5 28 2" xfId="12842" xr:uid="{00000000-0005-0000-0000-000099270000}"/>
    <cellStyle name="20% - Énfasis5 28 2 2" xfId="12843" xr:uid="{00000000-0005-0000-0000-00009A270000}"/>
    <cellStyle name="20% - Énfasis5 28 2 3" xfId="12844" xr:uid="{00000000-0005-0000-0000-00009B270000}"/>
    <cellStyle name="20% - Énfasis5 28 2 4" xfId="12845" xr:uid="{00000000-0005-0000-0000-00009C270000}"/>
    <cellStyle name="20% - Énfasis5 28 2 5" xfId="12846" xr:uid="{00000000-0005-0000-0000-00009D270000}"/>
    <cellStyle name="20% - Énfasis5 28 2 6" xfId="12847" xr:uid="{00000000-0005-0000-0000-00009E270000}"/>
    <cellStyle name="20% - Énfasis5 28 3" xfId="12848" xr:uid="{00000000-0005-0000-0000-00009F270000}"/>
    <cellStyle name="20% - Énfasis5 28 3 2" xfId="12849" xr:uid="{00000000-0005-0000-0000-0000A0270000}"/>
    <cellStyle name="20% - Énfasis5 28 3 3" xfId="12850" xr:uid="{00000000-0005-0000-0000-0000A1270000}"/>
    <cellStyle name="20% - Énfasis5 28 3 4" xfId="12851" xr:uid="{00000000-0005-0000-0000-0000A2270000}"/>
    <cellStyle name="20% - Énfasis5 28 3 5" xfId="12852" xr:uid="{00000000-0005-0000-0000-0000A3270000}"/>
    <cellStyle name="20% - Énfasis5 28 3 6" xfId="12853" xr:uid="{00000000-0005-0000-0000-0000A4270000}"/>
    <cellStyle name="20% - Énfasis5 28 4" xfId="12854" xr:uid="{00000000-0005-0000-0000-0000A5270000}"/>
    <cellStyle name="20% - Énfasis5 28 4 2" xfId="12855" xr:uid="{00000000-0005-0000-0000-0000A6270000}"/>
    <cellStyle name="20% - Énfasis5 28 4 3" xfId="12856" xr:uid="{00000000-0005-0000-0000-0000A7270000}"/>
    <cellStyle name="20% - Énfasis5 28 4 4" xfId="12857" xr:uid="{00000000-0005-0000-0000-0000A8270000}"/>
    <cellStyle name="20% - Énfasis5 28 4 5" xfId="12858" xr:uid="{00000000-0005-0000-0000-0000A9270000}"/>
    <cellStyle name="20% - Énfasis5 28 4 6" xfId="12859" xr:uid="{00000000-0005-0000-0000-0000AA270000}"/>
    <cellStyle name="20% - Énfasis5 28 5" xfId="12860" xr:uid="{00000000-0005-0000-0000-0000AB270000}"/>
    <cellStyle name="20% - Énfasis5 28 5 2" xfId="12861" xr:uid="{00000000-0005-0000-0000-0000AC270000}"/>
    <cellStyle name="20% - Énfasis5 28 5 3" xfId="12862" xr:uid="{00000000-0005-0000-0000-0000AD270000}"/>
    <cellStyle name="20% - Énfasis5 28 5 4" xfId="12863" xr:uid="{00000000-0005-0000-0000-0000AE270000}"/>
    <cellStyle name="20% - Énfasis5 28 5 5" xfId="12864" xr:uid="{00000000-0005-0000-0000-0000AF270000}"/>
    <cellStyle name="20% - Énfasis5 28 5 6" xfId="12865" xr:uid="{00000000-0005-0000-0000-0000B0270000}"/>
    <cellStyle name="20% - Énfasis5 28 6" xfId="12866" xr:uid="{00000000-0005-0000-0000-0000B1270000}"/>
    <cellStyle name="20% - Énfasis5 28 6 2" xfId="12867" xr:uid="{00000000-0005-0000-0000-0000B2270000}"/>
    <cellStyle name="20% - Énfasis5 28 6 3" xfId="12868" xr:uid="{00000000-0005-0000-0000-0000B3270000}"/>
    <cellStyle name="20% - Énfasis5 28 6 4" xfId="12869" xr:uid="{00000000-0005-0000-0000-0000B4270000}"/>
    <cellStyle name="20% - Énfasis5 28 6 5" xfId="12870" xr:uid="{00000000-0005-0000-0000-0000B5270000}"/>
    <cellStyle name="20% - Énfasis5 28 6 6" xfId="12871" xr:uid="{00000000-0005-0000-0000-0000B6270000}"/>
    <cellStyle name="20% - Énfasis5 28 7" xfId="12872" xr:uid="{00000000-0005-0000-0000-0000B7270000}"/>
    <cellStyle name="20% - Énfasis5 28 7 2" xfId="12873" xr:uid="{00000000-0005-0000-0000-0000B8270000}"/>
    <cellStyle name="20% - Énfasis5 28 7 3" xfId="12874" xr:uid="{00000000-0005-0000-0000-0000B9270000}"/>
    <cellStyle name="20% - Énfasis5 28 7 4" xfId="12875" xr:uid="{00000000-0005-0000-0000-0000BA270000}"/>
    <cellStyle name="20% - Énfasis5 28 7 5" xfId="12876" xr:uid="{00000000-0005-0000-0000-0000BB270000}"/>
    <cellStyle name="20% - Énfasis5 28 7 6" xfId="12877" xr:uid="{00000000-0005-0000-0000-0000BC270000}"/>
    <cellStyle name="20% - Énfasis5 28 8" xfId="12878" xr:uid="{00000000-0005-0000-0000-0000BD270000}"/>
    <cellStyle name="20% - Énfasis5 28 8 2" xfId="12879" xr:uid="{00000000-0005-0000-0000-0000BE270000}"/>
    <cellStyle name="20% - Énfasis5 28 8 3" xfId="12880" xr:uid="{00000000-0005-0000-0000-0000BF270000}"/>
    <cellStyle name="20% - Énfasis5 28 8 4" xfId="12881" xr:uid="{00000000-0005-0000-0000-0000C0270000}"/>
    <cellStyle name="20% - Énfasis5 28 8 5" xfId="12882" xr:uid="{00000000-0005-0000-0000-0000C1270000}"/>
    <cellStyle name="20% - Énfasis5 28 8 6" xfId="12883" xr:uid="{00000000-0005-0000-0000-0000C2270000}"/>
    <cellStyle name="20% - Énfasis5 28 9" xfId="12884" xr:uid="{00000000-0005-0000-0000-0000C3270000}"/>
    <cellStyle name="20% - Énfasis5 28 9 2" xfId="12885" xr:uid="{00000000-0005-0000-0000-0000C4270000}"/>
    <cellStyle name="20% - Énfasis5 28 9 3" xfId="12886" xr:uid="{00000000-0005-0000-0000-0000C5270000}"/>
    <cellStyle name="20% - Énfasis5 28 9 4" xfId="12887" xr:uid="{00000000-0005-0000-0000-0000C6270000}"/>
    <cellStyle name="20% - Énfasis5 28 9 5" xfId="12888" xr:uid="{00000000-0005-0000-0000-0000C7270000}"/>
    <cellStyle name="20% - Énfasis5 28 9 6" xfId="12889" xr:uid="{00000000-0005-0000-0000-0000C8270000}"/>
    <cellStyle name="20% - Énfasis5 29" xfId="464" xr:uid="{00000000-0005-0000-0000-0000C9270000}"/>
    <cellStyle name="20% - Énfasis5 29 10" xfId="12890" xr:uid="{00000000-0005-0000-0000-0000CA270000}"/>
    <cellStyle name="20% - Énfasis5 29 11" xfId="12891" xr:uid="{00000000-0005-0000-0000-0000CB270000}"/>
    <cellStyle name="20% - Énfasis5 29 12" xfId="12892" xr:uid="{00000000-0005-0000-0000-0000CC270000}"/>
    <cellStyle name="20% - Énfasis5 29 13" xfId="12893" xr:uid="{00000000-0005-0000-0000-0000CD270000}"/>
    <cellStyle name="20% - Énfasis5 29 14" xfId="12894" xr:uid="{00000000-0005-0000-0000-0000CE270000}"/>
    <cellStyle name="20% - Énfasis5 29 2" xfId="12895" xr:uid="{00000000-0005-0000-0000-0000CF270000}"/>
    <cellStyle name="20% - Énfasis5 29 2 2" xfId="12896" xr:uid="{00000000-0005-0000-0000-0000D0270000}"/>
    <cellStyle name="20% - Énfasis5 29 2 3" xfId="12897" xr:uid="{00000000-0005-0000-0000-0000D1270000}"/>
    <cellStyle name="20% - Énfasis5 29 2 4" xfId="12898" xr:uid="{00000000-0005-0000-0000-0000D2270000}"/>
    <cellStyle name="20% - Énfasis5 29 2 5" xfId="12899" xr:uid="{00000000-0005-0000-0000-0000D3270000}"/>
    <cellStyle name="20% - Énfasis5 29 2 6" xfId="12900" xr:uid="{00000000-0005-0000-0000-0000D4270000}"/>
    <cellStyle name="20% - Énfasis5 29 3" xfId="12901" xr:uid="{00000000-0005-0000-0000-0000D5270000}"/>
    <cellStyle name="20% - Énfasis5 29 3 2" xfId="12902" xr:uid="{00000000-0005-0000-0000-0000D6270000}"/>
    <cellStyle name="20% - Énfasis5 29 3 3" xfId="12903" xr:uid="{00000000-0005-0000-0000-0000D7270000}"/>
    <cellStyle name="20% - Énfasis5 29 3 4" xfId="12904" xr:uid="{00000000-0005-0000-0000-0000D8270000}"/>
    <cellStyle name="20% - Énfasis5 29 3 5" xfId="12905" xr:uid="{00000000-0005-0000-0000-0000D9270000}"/>
    <cellStyle name="20% - Énfasis5 29 3 6" xfId="12906" xr:uid="{00000000-0005-0000-0000-0000DA270000}"/>
    <cellStyle name="20% - Énfasis5 29 4" xfId="12907" xr:uid="{00000000-0005-0000-0000-0000DB270000}"/>
    <cellStyle name="20% - Énfasis5 29 4 2" xfId="12908" xr:uid="{00000000-0005-0000-0000-0000DC270000}"/>
    <cellStyle name="20% - Énfasis5 29 4 3" xfId="12909" xr:uid="{00000000-0005-0000-0000-0000DD270000}"/>
    <cellStyle name="20% - Énfasis5 29 4 4" xfId="12910" xr:uid="{00000000-0005-0000-0000-0000DE270000}"/>
    <cellStyle name="20% - Énfasis5 29 4 5" xfId="12911" xr:uid="{00000000-0005-0000-0000-0000DF270000}"/>
    <cellStyle name="20% - Énfasis5 29 4 6" xfId="12912" xr:uid="{00000000-0005-0000-0000-0000E0270000}"/>
    <cellStyle name="20% - Énfasis5 29 5" xfId="12913" xr:uid="{00000000-0005-0000-0000-0000E1270000}"/>
    <cellStyle name="20% - Énfasis5 29 5 2" xfId="12914" xr:uid="{00000000-0005-0000-0000-0000E2270000}"/>
    <cellStyle name="20% - Énfasis5 29 5 3" xfId="12915" xr:uid="{00000000-0005-0000-0000-0000E3270000}"/>
    <cellStyle name="20% - Énfasis5 29 5 4" xfId="12916" xr:uid="{00000000-0005-0000-0000-0000E4270000}"/>
    <cellStyle name="20% - Énfasis5 29 5 5" xfId="12917" xr:uid="{00000000-0005-0000-0000-0000E5270000}"/>
    <cellStyle name="20% - Énfasis5 29 5 6" xfId="12918" xr:uid="{00000000-0005-0000-0000-0000E6270000}"/>
    <cellStyle name="20% - Énfasis5 29 6" xfId="12919" xr:uid="{00000000-0005-0000-0000-0000E7270000}"/>
    <cellStyle name="20% - Énfasis5 29 6 2" xfId="12920" xr:uid="{00000000-0005-0000-0000-0000E8270000}"/>
    <cellStyle name="20% - Énfasis5 29 6 3" xfId="12921" xr:uid="{00000000-0005-0000-0000-0000E9270000}"/>
    <cellStyle name="20% - Énfasis5 29 6 4" xfId="12922" xr:uid="{00000000-0005-0000-0000-0000EA270000}"/>
    <cellStyle name="20% - Énfasis5 29 6 5" xfId="12923" xr:uid="{00000000-0005-0000-0000-0000EB270000}"/>
    <cellStyle name="20% - Énfasis5 29 6 6" xfId="12924" xr:uid="{00000000-0005-0000-0000-0000EC270000}"/>
    <cellStyle name="20% - Énfasis5 29 7" xfId="12925" xr:uid="{00000000-0005-0000-0000-0000ED270000}"/>
    <cellStyle name="20% - Énfasis5 29 7 2" xfId="12926" xr:uid="{00000000-0005-0000-0000-0000EE270000}"/>
    <cellStyle name="20% - Énfasis5 29 7 3" xfId="12927" xr:uid="{00000000-0005-0000-0000-0000EF270000}"/>
    <cellStyle name="20% - Énfasis5 29 7 4" xfId="12928" xr:uid="{00000000-0005-0000-0000-0000F0270000}"/>
    <cellStyle name="20% - Énfasis5 29 7 5" xfId="12929" xr:uid="{00000000-0005-0000-0000-0000F1270000}"/>
    <cellStyle name="20% - Énfasis5 29 7 6" xfId="12930" xr:uid="{00000000-0005-0000-0000-0000F2270000}"/>
    <cellStyle name="20% - Énfasis5 29 8" xfId="12931" xr:uid="{00000000-0005-0000-0000-0000F3270000}"/>
    <cellStyle name="20% - Énfasis5 29 8 2" xfId="12932" xr:uid="{00000000-0005-0000-0000-0000F4270000}"/>
    <cellStyle name="20% - Énfasis5 29 8 3" xfId="12933" xr:uid="{00000000-0005-0000-0000-0000F5270000}"/>
    <cellStyle name="20% - Énfasis5 29 8 4" xfId="12934" xr:uid="{00000000-0005-0000-0000-0000F6270000}"/>
    <cellStyle name="20% - Énfasis5 29 8 5" xfId="12935" xr:uid="{00000000-0005-0000-0000-0000F7270000}"/>
    <cellStyle name="20% - Énfasis5 29 8 6" xfId="12936" xr:uid="{00000000-0005-0000-0000-0000F8270000}"/>
    <cellStyle name="20% - Énfasis5 29 9" xfId="12937" xr:uid="{00000000-0005-0000-0000-0000F9270000}"/>
    <cellStyle name="20% - Énfasis5 29 9 2" xfId="12938" xr:uid="{00000000-0005-0000-0000-0000FA270000}"/>
    <cellStyle name="20% - Énfasis5 29 9 3" xfId="12939" xr:uid="{00000000-0005-0000-0000-0000FB270000}"/>
    <cellStyle name="20% - Énfasis5 29 9 4" xfId="12940" xr:uid="{00000000-0005-0000-0000-0000FC270000}"/>
    <cellStyle name="20% - Énfasis5 29 9 5" xfId="12941" xr:uid="{00000000-0005-0000-0000-0000FD270000}"/>
    <cellStyle name="20% - Énfasis5 29 9 6" xfId="12942" xr:uid="{00000000-0005-0000-0000-0000FE270000}"/>
    <cellStyle name="20% - Énfasis5 3" xfId="465" xr:uid="{00000000-0005-0000-0000-0000FF270000}"/>
    <cellStyle name="20% - Énfasis5 3 2" xfId="466" xr:uid="{00000000-0005-0000-0000-000000280000}"/>
    <cellStyle name="20% - Énfasis5 3 3" xfId="467" xr:uid="{00000000-0005-0000-0000-000001280000}"/>
    <cellStyle name="20% - Énfasis5 3 4" xfId="12943" xr:uid="{00000000-0005-0000-0000-000002280000}"/>
    <cellStyle name="20% - Énfasis5 3 5" xfId="40440" xr:uid="{00000000-0005-0000-0000-000003280000}"/>
    <cellStyle name="20% - Énfasis5 30" xfId="468" xr:uid="{00000000-0005-0000-0000-000004280000}"/>
    <cellStyle name="20% - Énfasis5 30 10" xfId="12944" xr:uid="{00000000-0005-0000-0000-000005280000}"/>
    <cellStyle name="20% - Énfasis5 30 11" xfId="12945" xr:uid="{00000000-0005-0000-0000-000006280000}"/>
    <cellStyle name="20% - Énfasis5 30 12" xfId="12946" xr:uid="{00000000-0005-0000-0000-000007280000}"/>
    <cellStyle name="20% - Énfasis5 30 13" xfId="12947" xr:uid="{00000000-0005-0000-0000-000008280000}"/>
    <cellStyle name="20% - Énfasis5 30 14" xfId="12948" xr:uid="{00000000-0005-0000-0000-000009280000}"/>
    <cellStyle name="20% - Énfasis5 30 2" xfId="12949" xr:uid="{00000000-0005-0000-0000-00000A280000}"/>
    <cellStyle name="20% - Énfasis5 30 2 2" xfId="12950" xr:uid="{00000000-0005-0000-0000-00000B280000}"/>
    <cellStyle name="20% - Énfasis5 30 2 3" xfId="12951" xr:uid="{00000000-0005-0000-0000-00000C280000}"/>
    <cellStyle name="20% - Énfasis5 30 2 4" xfId="12952" xr:uid="{00000000-0005-0000-0000-00000D280000}"/>
    <cellStyle name="20% - Énfasis5 30 2 5" xfId="12953" xr:uid="{00000000-0005-0000-0000-00000E280000}"/>
    <cellStyle name="20% - Énfasis5 30 2 6" xfId="12954" xr:uid="{00000000-0005-0000-0000-00000F280000}"/>
    <cellStyle name="20% - Énfasis5 30 3" xfId="12955" xr:uid="{00000000-0005-0000-0000-000010280000}"/>
    <cellStyle name="20% - Énfasis5 30 3 2" xfId="12956" xr:uid="{00000000-0005-0000-0000-000011280000}"/>
    <cellStyle name="20% - Énfasis5 30 3 3" xfId="12957" xr:uid="{00000000-0005-0000-0000-000012280000}"/>
    <cellStyle name="20% - Énfasis5 30 3 4" xfId="12958" xr:uid="{00000000-0005-0000-0000-000013280000}"/>
    <cellStyle name="20% - Énfasis5 30 3 5" xfId="12959" xr:uid="{00000000-0005-0000-0000-000014280000}"/>
    <cellStyle name="20% - Énfasis5 30 3 6" xfId="12960" xr:uid="{00000000-0005-0000-0000-000015280000}"/>
    <cellStyle name="20% - Énfasis5 30 4" xfId="12961" xr:uid="{00000000-0005-0000-0000-000016280000}"/>
    <cellStyle name="20% - Énfasis5 30 4 2" xfId="12962" xr:uid="{00000000-0005-0000-0000-000017280000}"/>
    <cellStyle name="20% - Énfasis5 30 4 3" xfId="12963" xr:uid="{00000000-0005-0000-0000-000018280000}"/>
    <cellStyle name="20% - Énfasis5 30 4 4" xfId="12964" xr:uid="{00000000-0005-0000-0000-000019280000}"/>
    <cellStyle name="20% - Énfasis5 30 4 5" xfId="12965" xr:uid="{00000000-0005-0000-0000-00001A280000}"/>
    <cellStyle name="20% - Énfasis5 30 4 6" xfId="12966" xr:uid="{00000000-0005-0000-0000-00001B280000}"/>
    <cellStyle name="20% - Énfasis5 30 5" xfId="12967" xr:uid="{00000000-0005-0000-0000-00001C280000}"/>
    <cellStyle name="20% - Énfasis5 30 5 2" xfId="12968" xr:uid="{00000000-0005-0000-0000-00001D280000}"/>
    <cellStyle name="20% - Énfasis5 30 5 3" xfId="12969" xr:uid="{00000000-0005-0000-0000-00001E280000}"/>
    <cellStyle name="20% - Énfasis5 30 5 4" xfId="12970" xr:uid="{00000000-0005-0000-0000-00001F280000}"/>
    <cellStyle name="20% - Énfasis5 30 5 5" xfId="12971" xr:uid="{00000000-0005-0000-0000-000020280000}"/>
    <cellStyle name="20% - Énfasis5 30 5 6" xfId="12972" xr:uid="{00000000-0005-0000-0000-000021280000}"/>
    <cellStyle name="20% - Énfasis5 30 6" xfId="12973" xr:uid="{00000000-0005-0000-0000-000022280000}"/>
    <cellStyle name="20% - Énfasis5 30 6 2" xfId="12974" xr:uid="{00000000-0005-0000-0000-000023280000}"/>
    <cellStyle name="20% - Énfasis5 30 6 3" xfId="12975" xr:uid="{00000000-0005-0000-0000-000024280000}"/>
    <cellStyle name="20% - Énfasis5 30 6 4" xfId="12976" xr:uid="{00000000-0005-0000-0000-000025280000}"/>
    <cellStyle name="20% - Énfasis5 30 6 5" xfId="12977" xr:uid="{00000000-0005-0000-0000-000026280000}"/>
    <cellStyle name="20% - Énfasis5 30 6 6" xfId="12978" xr:uid="{00000000-0005-0000-0000-000027280000}"/>
    <cellStyle name="20% - Énfasis5 30 7" xfId="12979" xr:uid="{00000000-0005-0000-0000-000028280000}"/>
    <cellStyle name="20% - Énfasis5 30 7 2" xfId="12980" xr:uid="{00000000-0005-0000-0000-000029280000}"/>
    <cellStyle name="20% - Énfasis5 30 7 3" xfId="12981" xr:uid="{00000000-0005-0000-0000-00002A280000}"/>
    <cellStyle name="20% - Énfasis5 30 7 4" xfId="12982" xr:uid="{00000000-0005-0000-0000-00002B280000}"/>
    <cellStyle name="20% - Énfasis5 30 7 5" xfId="12983" xr:uid="{00000000-0005-0000-0000-00002C280000}"/>
    <cellStyle name="20% - Énfasis5 30 7 6" xfId="12984" xr:uid="{00000000-0005-0000-0000-00002D280000}"/>
    <cellStyle name="20% - Énfasis5 30 8" xfId="12985" xr:uid="{00000000-0005-0000-0000-00002E280000}"/>
    <cellStyle name="20% - Énfasis5 30 8 2" xfId="12986" xr:uid="{00000000-0005-0000-0000-00002F280000}"/>
    <cellStyle name="20% - Énfasis5 30 8 3" xfId="12987" xr:uid="{00000000-0005-0000-0000-000030280000}"/>
    <cellStyle name="20% - Énfasis5 30 8 4" xfId="12988" xr:uid="{00000000-0005-0000-0000-000031280000}"/>
    <cellStyle name="20% - Énfasis5 30 8 5" xfId="12989" xr:uid="{00000000-0005-0000-0000-000032280000}"/>
    <cellStyle name="20% - Énfasis5 30 8 6" xfId="12990" xr:uid="{00000000-0005-0000-0000-000033280000}"/>
    <cellStyle name="20% - Énfasis5 30 9" xfId="12991" xr:uid="{00000000-0005-0000-0000-000034280000}"/>
    <cellStyle name="20% - Énfasis5 30 9 2" xfId="12992" xr:uid="{00000000-0005-0000-0000-000035280000}"/>
    <cellStyle name="20% - Énfasis5 30 9 3" xfId="12993" xr:uid="{00000000-0005-0000-0000-000036280000}"/>
    <cellStyle name="20% - Énfasis5 30 9 4" xfId="12994" xr:uid="{00000000-0005-0000-0000-000037280000}"/>
    <cellStyle name="20% - Énfasis5 30 9 5" xfId="12995" xr:uid="{00000000-0005-0000-0000-000038280000}"/>
    <cellStyle name="20% - Énfasis5 30 9 6" xfId="12996" xr:uid="{00000000-0005-0000-0000-000039280000}"/>
    <cellStyle name="20% - Énfasis5 31" xfId="469" xr:uid="{00000000-0005-0000-0000-00003A280000}"/>
    <cellStyle name="20% - Énfasis5 31 10" xfId="12997" xr:uid="{00000000-0005-0000-0000-00003B280000}"/>
    <cellStyle name="20% - Énfasis5 31 11" xfId="12998" xr:uid="{00000000-0005-0000-0000-00003C280000}"/>
    <cellStyle name="20% - Énfasis5 31 12" xfId="12999" xr:uid="{00000000-0005-0000-0000-00003D280000}"/>
    <cellStyle name="20% - Énfasis5 31 13" xfId="13000" xr:uid="{00000000-0005-0000-0000-00003E280000}"/>
    <cellStyle name="20% - Énfasis5 31 14" xfId="13001" xr:uid="{00000000-0005-0000-0000-00003F280000}"/>
    <cellStyle name="20% - Énfasis5 31 2" xfId="13002" xr:uid="{00000000-0005-0000-0000-000040280000}"/>
    <cellStyle name="20% - Énfasis5 31 2 2" xfId="13003" xr:uid="{00000000-0005-0000-0000-000041280000}"/>
    <cellStyle name="20% - Énfasis5 31 2 3" xfId="13004" xr:uid="{00000000-0005-0000-0000-000042280000}"/>
    <cellStyle name="20% - Énfasis5 31 2 4" xfId="13005" xr:uid="{00000000-0005-0000-0000-000043280000}"/>
    <cellStyle name="20% - Énfasis5 31 2 5" xfId="13006" xr:uid="{00000000-0005-0000-0000-000044280000}"/>
    <cellStyle name="20% - Énfasis5 31 2 6" xfId="13007" xr:uid="{00000000-0005-0000-0000-000045280000}"/>
    <cellStyle name="20% - Énfasis5 31 3" xfId="13008" xr:uid="{00000000-0005-0000-0000-000046280000}"/>
    <cellStyle name="20% - Énfasis5 31 3 2" xfId="13009" xr:uid="{00000000-0005-0000-0000-000047280000}"/>
    <cellStyle name="20% - Énfasis5 31 3 3" xfId="13010" xr:uid="{00000000-0005-0000-0000-000048280000}"/>
    <cellStyle name="20% - Énfasis5 31 3 4" xfId="13011" xr:uid="{00000000-0005-0000-0000-000049280000}"/>
    <cellStyle name="20% - Énfasis5 31 3 5" xfId="13012" xr:uid="{00000000-0005-0000-0000-00004A280000}"/>
    <cellStyle name="20% - Énfasis5 31 3 6" xfId="13013" xr:uid="{00000000-0005-0000-0000-00004B280000}"/>
    <cellStyle name="20% - Énfasis5 31 4" xfId="13014" xr:uid="{00000000-0005-0000-0000-00004C280000}"/>
    <cellStyle name="20% - Énfasis5 31 4 2" xfId="13015" xr:uid="{00000000-0005-0000-0000-00004D280000}"/>
    <cellStyle name="20% - Énfasis5 31 4 3" xfId="13016" xr:uid="{00000000-0005-0000-0000-00004E280000}"/>
    <cellStyle name="20% - Énfasis5 31 4 4" xfId="13017" xr:uid="{00000000-0005-0000-0000-00004F280000}"/>
    <cellStyle name="20% - Énfasis5 31 4 5" xfId="13018" xr:uid="{00000000-0005-0000-0000-000050280000}"/>
    <cellStyle name="20% - Énfasis5 31 4 6" xfId="13019" xr:uid="{00000000-0005-0000-0000-000051280000}"/>
    <cellStyle name="20% - Énfasis5 31 5" xfId="13020" xr:uid="{00000000-0005-0000-0000-000052280000}"/>
    <cellStyle name="20% - Énfasis5 31 5 2" xfId="13021" xr:uid="{00000000-0005-0000-0000-000053280000}"/>
    <cellStyle name="20% - Énfasis5 31 5 3" xfId="13022" xr:uid="{00000000-0005-0000-0000-000054280000}"/>
    <cellStyle name="20% - Énfasis5 31 5 4" xfId="13023" xr:uid="{00000000-0005-0000-0000-000055280000}"/>
    <cellStyle name="20% - Énfasis5 31 5 5" xfId="13024" xr:uid="{00000000-0005-0000-0000-000056280000}"/>
    <cellStyle name="20% - Énfasis5 31 5 6" xfId="13025" xr:uid="{00000000-0005-0000-0000-000057280000}"/>
    <cellStyle name="20% - Énfasis5 31 6" xfId="13026" xr:uid="{00000000-0005-0000-0000-000058280000}"/>
    <cellStyle name="20% - Énfasis5 31 6 2" xfId="13027" xr:uid="{00000000-0005-0000-0000-000059280000}"/>
    <cellStyle name="20% - Énfasis5 31 6 3" xfId="13028" xr:uid="{00000000-0005-0000-0000-00005A280000}"/>
    <cellStyle name="20% - Énfasis5 31 6 4" xfId="13029" xr:uid="{00000000-0005-0000-0000-00005B280000}"/>
    <cellStyle name="20% - Énfasis5 31 6 5" xfId="13030" xr:uid="{00000000-0005-0000-0000-00005C280000}"/>
    <cellStyle name="20% - Énfasis5 31 6 6" xfId="13031" xr:uid="{00000000-0005-0000-0000-00005D280000}"/>
    <cellStyle name="20% - Énfasis5 31 7" xfId="13032" xr:uid="{00000000-0005-0000-0000-00005E280000}"/>
    <cellStyle name="20% - Énfasis5 31 7 2" xfId="13033" xr:uid="{00000000-0005-0000-0000-00005F280000}"/>
    <cellStyle name="20% - Énfasis5 31 7 3" xfId="13034" xr:uid="{00000000-0005-0000-0000-000060280000}"/>
    <cellStyle name="20% - Énfasis5 31 7 4" xfId="13035" xr:uid="{00000000-0005-0000-0000-000061280000}"/>
    <cellStyle name="20% - Énfasis5 31 7 5" xfId="13036" xr:uid="{00000000-0005-0000-0000-000062280000}"/>
    <cellStyle name="20% - Énfasis5 31 7 6" xfId="13037" xr:uid="{00000000-0005-0000-0000-000063280000}"/>
    <cellStyle name="20% - Énfasis5 31 8" xfId="13038" xr:uid="{00000000-0005-0000-0000-000064280000}"/>
    <cellStyle name="20% - Énfasis5 31 8 2" xfId="13039" xr:uid="{00000000-0005-0000-0000-000065280000}"/>
    <cellStyle name="20% - Énfasis5 31 8 3" xfId="13040" xr:uid="{00000000-0005-0000-0000-000066280000}"/>
    <cellStyle name="20% - Énfasis5 31 8 4" xfId="13041" xr:uid="{00000000-0005-0000-0000-000067280000}"/>
    <cellStyle name="20% - Énfasis5 31 8 5" xfId="13042" xr:uid="{00000000-0005-0000-0000-000068280000}"/>
    <cellStyle name="20% - Énfasis5 31 8 6" xfId="13043" xr:uid="{00000000-0005-0000-0000-000069280000}"/>
    <cellStyle name="20% - Énfasis5 31 9" xfId="13044" xr:uid="{00000000-0005-0000-0000-00006A280000}"/>
    <cellStyle name="20% - Énfasis5 31 9 2" xfId="13045" xr:uid="{00000000-0005-0000-0000-00006B280000}"/>
    <cellStyle name="20% - Énfasis5 31 9 3" xfId="13046" xr:uid="{00000000-0005-0000-0000-00006C280000}"/>
    <cellStyle name="20% - Énfasis5 31 9 4" xfId="13047" xr:uid="{00000000-0005-0000-0000-00006D280000}"/>
    <cellStyle name="20% - Énfasis5 31 9 5" xfId="13048" xr:uid="{00000000-0005-0000-0000-00006E280000}"/>
    <cellStyle name="20% - Énfasis5 31 9 6" xfId="13049" xr:uid="{00000000-0005-0000-0000-00006F280000}"/>
    <cellStyle name="20% - Énfasis5 32" xfId="470" xr:uid="{00000000-0005-0000-0000-000070280000}"/>
    <cellStyle name="20% - Énfasis5 32 10" xfId="13050" xr:uid="{00000000-0005-0000-0000-000071280000}"/>
    <cellStyle name="20% - Énfasis5 32 11" xfId="13051" xr:uid="{00000000-0005-0000-0000-000072280000}"/>
    <cellStyle name="20% - Énfasis5 32 12" xfId="13052" xr:uid="{00000000-0005-0000-0000-000073280000}"/>
    <cellStyle name="20% - Énfasis5 32 13" xfId="13053" xr:uid="{00000000-0005-0000-0000-000074280000}"/>
    <cellStyle name="20% - Énfasis5 32 14" xfId="13054" xr:uid="{00000000-0005-0000-0000-000075280000}"/>
    <cellStyle name="20% - Énfasis5 32 2" xfId="13055" xr:uid="{00000000-0005-0000-0000-000076280000}"/>
    <cellStyle name="20% - Énfasis5 32 2 2" xfId="13056" xr:uid="{00000000-0005-0000-0000-000077280000}"/>
    <cellStyle name="20% - Énfasis5 32 2 3" xfId="13057" xr:uid="{00000000-0005-0000-0000-000078280000}"/>
    <cellStyle name="20% - Énfasis5 32 2 4" xfId="13058" xr:uid="{00000000-0005-0000-0000-000079280000}"/>
    <cellStyle name="20% - Énfasis5 32 2 5" xfId="13059" xr:uid="{00000000-0005-0000-0000-00007A280000}"/>
    <cellStyle name="20% - Énfasis5 32 2 6" xfId="13060" xr:uid="{00000000-0005-0000-0000-00007B280000}"/>
    <cellStyle name="20% - Énfasis5 32 3" xfId="13061" xr:uid="{00000000-0005-0000-0000-00007C280000}"/>
    <cellStyle name="20% - Énfasis5 32 3 2" xfId="13062" xr:uid="{00000000-0005-0000-0000-00007D280000}"/>
    <cellStyle name="20% - Énfasis5 32 3 3" xfId="13063" xr:uid="{00000000-0005-0000-0000-00007E280000}"/>
    <cellStyle name="20% - Énfasis5 32 3 4" xfId="13064" xr:uid="{00000000-0005-0000-0000-00007F280000}"/>
    <cellStyle name="20% - Énfasis5 32 3 5" xfId="13065" xr:uid="{00000000-0005-0000-0000-000080280000}"/>
    <cellStyle name="20% - Énfasis5 32 3 6" xfId="13066" xr:uid="{00000000-0005-0000-0000-000081280000}"/>
    <cellStyle name="20% - Énfasis5 32 4" xfId="13067" xr:uid="{00000000-0005-0000-0000-000082280000}"/>
    <cellStyle name="20% - Énfasis5 32 4 2" xfId="13068" xr:uid="{00000000-0005-0000-0000-000083280000}"/>
    <cellStyle name="20% - Énfasis5 32 4 3" xfId="13069" xr:uid="{00000000-0005-0000-0000-000084280000}"/>
    <cellStyle name="20% - Énfasis5 32 4 4" xfId="13070" xr:uid="{00000000-0005-0000-0000-000085280000}"/>
    <cellStyle name="20% - Énfasis5 32 4 5" xfId="13071" xr:uid="{00000000-0005-0000-0000-000086280000}"/>
    <cellStyle name="20% - Énfasis5 32 4 6" xfId="13072" xr:uid="{00000000-0005-0000-0000-000087280000}"/>
    <cellStyle name="20% - Énfasis5 32 5" xfId="13073" xr:uid="{00000000-0005-0000-0000-000088280000}"/>
    <cellStyle name="20% - Énfasis5 32 5 2" xfId="13074" xr:uid="{00000000-0005-0000-0000-000089280000}"/>
    <cellStyle name="20% - Énfasis5 32 5 3" xfId="13075" xr:uid="{00000000-0005-0000-0000-00008A280000}"/>
    <cellStyle name="20% - Énfasis5 32 5 4" xfId="13076" xr:uid="{00000000-0005-0000-0000-00008B280000}"/>
    <cellStyle name="20% - Énfasis5 32 5 5" xfId="13077" xr:uid="{00000000-0005-0000-0000-00008C280000}"/>
    <cellStyle name="20% - Énfasis5 32 5 6" xfId="13078" xr:uid="{00000000-0005-0000-0000-00008D280000}"/>
    <cellStyle name="20% - Énfasis5 32 6" xfId="13079" xr:uid="{00000000-0005-0000-0000-00008E280000}"/>
    <cellStyle name="20% - Énfasis5 32 6 2" xfId="13080" xr:uid="{00000000-0005-0000-0000-00008F280000}"/>
    <cellStyle name="20% - Énfasis5 32 6 3" xfId="13081" xr:uid="{00000000-0005-0000-0000-000090280000}"/>
    <cellStyle name="20% - Énfasis5 32 6 4" xfId="13082" xr:uid="{00000000-0005-0000-0000-000091280000}"/>
    <cellStyle name="20% - Énfasis5 32 6 5" xfId="13083" xr:uid="{00000000-0005-0000-0000-000092280000}"/>
    <cellStyle name="20% - Énfasis5 32 6 6" xfId="13084" xr:uid="{00000000-0005-0000-0000-000093280000}"/>
    <cellStyle name="20% - Énfasis5 32 7" xfId="13085" xr:uid="{00000000-0005-0000-0000-000094280000}"/>
    <cellStyle name="20% - Énfasis5 32 7 2" xfId="13086" xr:uid="{00000000-0005-0000-0000-000095280000}"/>
    <cellStyle name="20% - Énfasis5 32 7 3" xfId="13087" xr:uid="{00000000-0005-0000-0000-000096280000}"/>
    <cellStyle name="20% - Énfasis5 32 7 4" xfId="13088" xr:uid="{00000000-0005-0000-0000-000097280000}"/>
    <cellStyle name="20% - Énfasis5 32 7 5" xfId="13089" xr:uid="{00000000-0005-0000-0000-000098280000}"/>
    <cellStyle name="20% - Énfasis5 32 7 6" xfId="13090" xr:uid="{00000000-0005-0000-0000-000099280000}"/>
    <cellStyle name="20% - Énfasis5 32 8" xfId="13091" xr:uid="{00000000-0005-0000-0000-00009A280000}"/>
    <cellStyle name="20% - Énfasis5 32 8 2" xfId="13092" xr:uid="{00000000-0005-0000-0000-00009B280000}"/>
    <cellStyle name="20% - Énfasis5 32 8 3" xfId="13093" xr:uid="{00000000-0005-0000-0000-00009C280000}"/>
    <cellStyle name="20% - Énfasis5 32 8 4" xfId="13094" xr:uid="{00000000-0005-0000-0000-00009D280000}"/>
    <cellStyle name="20% - Énfasis5 32 8 5" xfId="13095" xr:uid="{00000000-0005-0000-0000-00009E280000}"/>
    <cellStyle name="20% - Énfasis5 32 8 6" xfId="13096" xr:uid="{00000000-0005-0000-0000-00009F280000}"/>
    <cellStyle name="20% - Énfasis5 32 9" xfId="13097" xr:uid="{00000000-0005-0000-0000-0000A0280000}"/>
    <cellStyle name="20% - Énfasis5 32 9 2" xfId="13098" xr:uid="{00000000-0005-0000-0000-0000A1280000}"/>
    <cellStyle name="20% - Énfasis5 32 9 3" xfId="13099" xr:uid="{00000000-0005-0000-0000-0000A2280000}"/>
    <cellStyle name="20% - Énfasis5 32 9 4" xfId="13100" xr:uid="{00000000-0005-0000-0000-0000A3280000}"/>
    <cellStyle name="20% - Énfasis5 32 9 5" xfId="13101" xr:uid="{00000000-0005-0000-0000-0000A4280000}"/>
    <cellStyle name="20% - Énfasis5 32 9 6" xfId="13102" xr:uid="{00000000-0005-0000-0000-0000A5280000}"/>
    <cellStyle name="20% - Énfasis5 33" xfId="471" xr:uid="{00000000-0005-0000-0000-0000A6280000}"/>
    <cellStyle name="20% - Énfasis5 33 10" xfId="13103" xr:uid="{00000000-0005-0000-0000-0000A7280000}"/>
    <cellStyle name="20% - Énfasis5 33 11" xfId="13104" xr:uid="{00000000-0005-0000-0000-0000A8280000}"/>
    <cellStyle name="20% - Énfasis5 33 12" xfId="13105" xr:uid="{00000000-0005-0000-0000-0000A9280000}"/>
    <cellStyle name="20% - Énfasis5 33 13" xfId="13106" xr:uid="{00000000-0005-0000-0000-0000AA280000}"/>
    <cellStyle name="20% - Énfasis5 33 14" xfId="13107" xr:uid="{00000000-0005-0000-0000-0000AB280000}"/>
    <cellStyle name="20% - Énfasis5 33 2" xfId="13108" xr:uid="{00000000-0005-0000-0000-0000AC280000}"/>
    <cellStyle name="20% - Énfasis5 33 2 2" xfId="13109" xr:uid="{00000000-0005-0000-0000-0000AD280000}"/>
    <cellStyle name="20% - Énfasis5 33 2 3" xfId="13110" xr:uid="{00000000-0005-0000-0000-0000AE280000}"/>
    <cellStyle name="20% - Énfasis5 33 2 4" xfId="13111" xr:uid="{00000000-0005-0000-0000-0000AF280000}"/>
    <cellStyle name="20% - Énfasis5 33 2 5" xfId="13112" xr:uid="{00000000-0005-0000-0000-0000B0280000}"/>
    <cellStyle name="20% - Énfasis5 33 2 6" xfId="13113" xr:uid="{00000000-0005-0000-0000-0000B1280000}"/>
    <cellStyle name="20% - Énfasis5 33 3" xfId="13114" xr:uid="{00000000-0005-0000-0000-0000B2280000}"/>
    <cellStyle name="20% - Énfasis5 33 3 2" xfId="13115" xr:uid="{00000000-0005-0000-0000-0000B3280000}"/>
    <cellStyle name="20% - Énfasis5 33 3 3" xfId="13116" xr:uid="{00000000-0005-0000-0000-0000B4280000}"/>
    <cellStyle name="20% - Énfasis5 33 3 4" xfId="13117" xr:uid="{00000000-0005-0000-0000-0000B5280000}"/>
    <cellStyle name="20% - Énfasis5 33 3 5" xfId="13118" xr:uid="{00000000-0005-0000-0000-0000B6280000}"/>
    <cellStyle name="20% - Énfasis5 33 3 6" xfId="13119" xr:uid="{00000000-0005-0000-0000-0000B7280000}"/>
    <cellStyle name="20% - Énfasis5 33 4" xfId="13120" xr:uid="{00000000-0005-0000-0000-0000B8280000}"/>
    <cellStyle name="20% - Énfasis5 33 4 2" xfId="13121" xr:uid="{00000000-0005-0000-0000-0000B9280000}"/>
    <cellStyle name="20% - Énfasis5 33 4 3" xfId="13122" xr:uid="{00000000-0005-0000-0000-0000BA280000}"/>
    <cellStyle name="20% - Énfasis5 33 4 4" xfId="13123" xr:uid="{00000000-0005-0000-0000-0000BB280000}"/>
    <cellStyle name="20% - Énfasis5 33 4 5" xfId="13124" xr:uid="{00000000-0005-0000-0000-0000BC280000}"/>
    <cellStyle name="20% - Énfasis5 33 4 6" xfId="13125" xr:uid="{00000000-0005-0000-0000-0000BD280000}"/>
    <cellStyle name="20% - Énfasis5 33 5" xfId="13126" xr:uid="{00000000-0005-0000-0000-0000BE280000}"/>
    <cellStyle name="20% - Énfasis5 33 5 2" xfId="13127" xr:uid="{00000000-0005-0000-0000-0000BF280000}"/>
    <cellStyle name="20% - Énfasis5 33 5 3" xfId="13128" xr:uid="{00000000-0005-0000-0000-0000C0280000}"/>
    <cellStyle name="20% - Énfasis5 33 5 4" xfId="13129" xr:uid="{00000000-0005-0000-0000-0000C1280000}"/>
    <cellStyle name="20% - Énfasis5 33 5 5" xfId="13130" xr:uid="{00000000-0005-0000-0000-0000C2280000}"/>
    <cellStyle name="20% - Énfasis5 33 5 6" xfId="13131" xr:uid="{00000000-0005-0000-0000-0000C3280000}"/>
    <cellStyle name="20% - Énfasis5 33 6" xfId="13132" xr:uid="{00000000-0005-0000-0000-0000C4280000}"/>
    <cellStyle name="20% - Énfasis5 33 6 2" xfId="13133" xr:uid="{00000000-0005-0000-0000-0000C5280000}"/>
    <cellStyle name="20% - Énfasis5 33 6 3" xfId="13134" xr:uid="{00000000-0005-0000-0000-0000C6280000}"/>
    <cellStyle name="20% - Énfasis5 33 6 4" xfId="13135" xr:uid="{00000000-0005-0000-0000-0000C7280000}"/>
    <cellStyle name="20% - Énfasis5 33 6 5" xfId="13136" xr:uid="{00000000-0005-0000-0000-0000C8280000}"/>
    <cellStyle name="20% - Énfasis5 33 6 6" xfId="13137" xr:uid="{00000000-0005-0000-0000-0000C9280000}"/>
    <cellStyle name="20% - Énfasis5 33 7" xfId="13138" xr:uid="{00000000-0005-0000-0000-0000CA280000}"/>
    <cellStyle name="20% - Énfasis5 33 7 2" xfId="13139" xr:uid="{00000000-0005-0000-0000-0000CB280000}"/>
    <cellStyle name="20% - Énfasis5 33 7 3" xfId="13140" xr:uid="{00000000-0005-0000-0000-0000CC280000}"/>
    <cellStyle name="20% - Énfasis5 33 7 4" xfId="13141" xr:uid="{00000000-0005-0000-0000-0000CD280000}"/>
    <cellStyle name="20% - Énfasis5 33 7 5" xfId="13142" xr:uid="{00000000-0005-0000-0000-0000CE280000}"/>
    <cellStyle name="20% - Énfasis5 33 7 6" xfId="13143" xr:uid="{00000000-0005-0000-0000-0000CF280000}"/>
    <cellStyle name="20% - Énfasis5 33 8" xfId="13144" xr:uid="{00000000-0005-0000-0000-0000D0280000}"/>
    <cellStyle name="20% - Énfasis5 33 8 2" xfId="13145" xr:uid="{00000000-0005-0000-0000-0000D1280000}"/>
    <cellStyle name="20% - Énfasis5 33 8 3" xfId="13146" xr:uid="{00000000-0005-0000-0000-0000D2280000}"/>
    <cellStyle name="20% - Énfasis5 33 8 4" xfId="13147" xr:uid="{00000000-0005-0000-0000-0000D3280000}"/>
    <cellStyle name="20% - Énfasis5 33 8 5" xfId="13148" xr:uid="{00000000-0005-0000-0000-0000D4280000}"/>
    <cellStyle name="20% - Énfasis5 33 8 6" xfId="13149" xr:uid="{00000000-0005-0000-0000-0000D5280000}"/>
    <cellStyle name="20% - Énfasis5 33 9" xfId="13150" xr:uid="{00000000-0005-0000-0000-0000D6280000}"/>
    <cellStyle name="20% - Énfasis5 33 9 2" xfId="13151" xr:uid="{00000000-0005-0000-0000-0000D7280000}"/>
    <cellStyle name="20% - Énfasis5 33 9 3" xfId="13152" xr:uid="{00000000-0005-0000-0000-0000D8280000}"/>
    <cellStyle name="20% - Énfasis5 33 9 4" xfId="13153" xr:uid="{00000000-0005-0000-0000-0000D9280000}"/>
    <cellStyle name="20% - Énfasis5 33 9 5" xfId="13154" xr:uid="{00000000-0005-0000-0000-0000DA280000}"/>
    <cellStyle name="20% - Énfasis5 33 9 6" xfId="13155" xr:uid="{00000000-0005-0000-0000-0000DB280000}"/>
    <cellStyle name="20% - Énfasis5 34" xfId="472" xr:uid="{00000000-0005-0000-0000-0000DC280000}"/>
    <cellStyle name="20% - Énfasis5 34 2" xfId="13156" xr:uid="{00000000-0005-0000-0000-0000DD280000}"/>
    <cellStyle name="20% - Énfasis5 34 2 2" xfId="13157" xr:uid="{00000000-0005-0000-0000-0000DE280000}"/>
    <cellStyle name="20% - Énfasis5 34 2 3" xfId="13158" xr:uid="{00000000-0005-0000-0000-0000DF280000}"/>
    <cellStyle name="20% - Énfasis5 34 2 4" xfId="13159" xr:uid="{00000000-0005-0000-0000-0000E0280000}"/>
    <cellStyle name="20% - Énfasis5 34 2 5" xfId="13160" xr:uid="{00000000-0005-0000-0000-0000E1280000}"/>
    <cellStyle name="20% - Énfasis5 34 2 6" xfId="13161" xr:uid="{00000000-0005-0000-0000-0000E2280000}"/>
    <cellStyle name="20% - Énfasis5 34 3" xfId="13162" xr:uid="{00000000-0005-0000-0000-0000E3280000}"/>
    <cellStyle name="20% - Énfasis5 34 4" xfId="13163" xr:uid="{00000000-0005-0000-0000-0000E4280000}"/>
    <cellStyle name="20% - Énfasis5 34 5" xfId="13164" xr:uid="{00000000-0005-0000-0000-0000E5280000}"/>
    <cellStyle name="20% - Énfasis5 34 6" xfId="13165" xr:uid="{00000000-0005-0000-0000-0000E6280000}"/>
    <cellStyle name="20% - Énfasis5 34 7" xfId="13166" xr:uid="{00000000-0005-0000-0000-0000E7280000}"/>
    <cellStyle name="20% - Énfasis5 35" xfId="473" xr:uid="{00000000-0005-0000-0000-0000E8280000}"/>
    <cellStyle name="20% - Énfasis5 35 2" xfId="13167" xr:uid="{00000000-0005-0000-0000-0000E9280000}"/>
    <cellStyle name="20% - Énfasis5 35 2 2" xfId="13168" xr:uid="{00000000-0005-0000-0000-0000EA280000}"/>
    <cellStyle name="20% - Énfasis5 35 2 3" xfId="13169" xr:uid="{00000000-0005-0000-0000-0000EB280000}"/>
    <cellStyle name="20% - Énfasis5 35 2 4" xfId="13170" xr:uid="{00000000-0005-0000-0000-0000EC280000}"/>
    <cellStyle name="20% - Énfasis5 35 2 5" xfId="13171" xr:uid="{00000000-0005-0000-0000-0000ED280000}"/>
    <cellStyle name="20% - Énfasis5 35 2 6" xfId="13172" xr:uid="{00000000-0005-0000-0000-0000EE280000}"/>
    <cellStyle name="20% - Énfasis5 35 3" xfId="13173" xr:uid="{00000000-0005-0000-0000-0000EF280000}"/>
    <cellStyle name="20% - Énfasis5 35 4" xfId="13174" xr:uid="{00000000-0005-0000-0000-0000F0280000}"/>
    <cellStyle name="20% - Énfasis5 35 5" xfId="13175" xr:uid="{00000000-0005-0000-0000-0000F1280000}"/>
    <cellStyle name="20% - Énfasis5 35 6" xfId="13176" xr:uid="{00000000-0005-0000-0000-0000F2280000}"/>
    <cellStyle name="20% - Énfasis5 35 7" xfId="13177" xr:uid="{00000000-0005-0000-0000-0000F3280000}"/>
    <cellStyle name="20% - Énfasis5 35 8" xfId="40441" xr:uid="{00000000-0005-0000-0000-0000F4280000}"/>
    <cellStyle name="20% - Énfasis5 36" xfId="474" xr:uid="{00000000-0005-0000-0000-0000F5280000}"/>
    <cellStyle name="20% - Énfasis5 36 2" xfId="13178" xr:uid="{00000000-0005-0000-0000-0000F6280000}"/>
    <cellStyle name="20% - Énfasis5 36 2 2" xfId="13179" xr:uid="{00000000-0005-0000-0000-0000F7280000}"/>
    <cellStyle name="20% - Énfasis5 36 2 3" xfId="13180" xr:uid="{00000000-0005-0000-0000-0000F8280000}"/>
    <cellStyle name="20% - Énfasis5 36 2 4" xfId="13181" xr:uid="{00000000-0005-0000-0000-0000F9280000}"/>
    <cellStyle name="20% - Énfasis5 36 2 5" xfId="13182" xr:uid="{00000000-0005-0000-0000-0000FA280000}"/>
    <cellStyle name="20% - Énfasis5 36 2 6" xfId="13183" xr:uid="{00000000-0005-0000-0000-0000FB280000}"/>
    <cellStyle name="20% - Énfasis5 36 3" xfId="13184" xr:uid="{00000000-0005-0000-0000-0000FC280000}"/>
    <cellStyle name="20% - Énfasis5 36 4" xfId="13185" xr:uid="{00000000-0005-0000-0000-0000FD280000}"/>
    <cellStyle name="20% - Énfasis5 36 5" xfId="13186" xr:uid="{00000000-0005-0000-0000-0000FE280000}"/>
    <cellStyle name="20% - Énfasis5 36 6" xfId="13187" xr:uid="{00000000-0005-0000-0000-0000FF280000}"/>
    <cellStyle name="20% - Énfasis5 36 7" xfId="13188" xr:uid="{00000000-0005-0000-0000-000000290000}"/>
    <cellStyle name="20% - Énfasis5 36 8" xfId="40442" xr:uid="{00000000-0005-0000-0000-000001290000}"/>
    <cellStyle name="20% - Énfasis5 37" xfId="475" xr:uid="{00000000-0005-0000-0000-000002290000}"/>
    <cellStyle name="20% - Énfasis5 37 2" xfId="13189" xr:uid="{00000000-0005-0000-0000-000003290000}"/>
    <cellStyle name="20% - Énfasis5 37 2 2" xfId="13190" xr:uid="{00000000-0005-0000-0000-000004290000}"/>
    <cellStyle name="20% - Énfasis5 37 2 3" xfId="13191" xr:uid="{00000000-0005-0000-0000-000005290000}"/>
    <cellStyle name="20% - Énfasis5 37 2 4" xfId="13192" xr:uid="{00000000-0005-0000-0000-000006290000}"/>
    <cellStyle name="20% - Énfasis5 37 2 5" xfId="13193" xr:uid="{00000000-0005-0000-0000-000007290000}"/>
    <cellStyle name="20% - Énfasis5 37 2 6" xfId="13194" xr:uid="{00000000-0005-0000-0000-000008290000}"/>
    <cellStyle name="20% - Énfasis5 37 3" xfId="13195" xr:uid="{00000000-0005-0000-0000-000009290000}"/>
    <cellStyle name="20% - Énfasis5 37 4" xfId="13196" xr:uid="{00000000-0005-0000-0000-00000A290000}"/>
    <cellStyle name="20% - Énfasis5 37 5" xfId="13197" xr:uid="{00000000-0005-0000-0000-00000B290000}"/>
    <cellStyle name="20% - Énfasis5 37 6" xfId="13198" xr:uid="{00000000-0005-0000-0000-00000C290000}"/>
    <cellStyle name="20% - Énfasis5 37 7" xfId="13199" xr:uid="{00000000-0005-0000-0000-00000D290000}"/>
    <cellStyle name="20% - Énfasis5 37 8" xfId="40443" xr:uid="{00000000-0005-0000-0000-00000E290000}"/>
    <cellStyle name="20% - Énfasis5 38" xfId="476" xr:uid="{00000000-0005-0000-0000-00000F290000}"/>
    <cellStyle name="20% - Énfasis5 38 2" xfId="13200" xr:uid="{00000000-0005-0000-0000-000010290000}"/>
    <cellStyle name="20% - Énfasis5 38 2 2" xfId="13201" xr:uid="{00000000-0005-0000-0000-000011290000}"/>
    <cellStyle name="20% - Énfasis5 38 2 3" xfId="13202" xr:uid="{00000000-0005-0000-0000-000012290000}"/>
    <cellStyle name="20% - Énfasis5 38 2 4" xfId="13203" xr:uid="{00000000-0005-0000-0000-000013290000}"/>
    <cellStyle name="20% - Énfasis5 38 2 5" xfId="13204" xr:uid="{00000000-0005-0000-0000-000014290000}"/>
    <cellStyle name="20% - Énfasis5 38 2 6" xfId="13205" xr:uid="{00000000-0005-0000-0000-000015290000}"/>
    <cellStyle name="20% - Énfasis5 38 3" xfId="13206" xr:uid="{00000000-0005-0000-0000-000016290000}"/>
    <cellStyle name="20% - Énfasis5 38 4" xfId="13207" xr:uid="{00000000-0005-0000-0000-000017290000}"/>
    <cellStyle name="20% - Énfasis5 38 5" xfId="13208" xr:uid="{00000000-0005-0000-0000-000018290000}"/>
    <cellStyle name="20% - Énfasis5 38 6" xfId="13209" xr:uid="{00000000-0005-0000-0000-000019290000}"/>
    <cellStyle name="20% - Énfasis5 38 7" xfId="13210" xr:uid="{00000000-0005-0000-0000-00001A290000}"/>
    <cellStyle name="20% - Énfasis5 38 8" xfId="40444" xr:uid="{00000000-0005-0000-0000-00001B290000}"/>
    <cellStyle name="20% - Énfasis5 39" xfId="477" xr:uid="{00000000-0005-0000-0000-00001C290000}"/>
    <cellStyle name="20% - Énfasis5 39 2" xfId="13211" xr:uid="{00000000-0005-0000-0000-00001D290000}"/>
    <cellStyle name="20% - Énfasis5 39 2 2" xfId="13212" xr:uid="{00000000-0005-0000-0000-00001E290000}"/>
    <cellStyle name="20% - Énfasis5 39 2 3" xfId="13213" xr:uid="{00000000-0005-0000-0000-00001F290000}"/>
    <cellStyle name="20% - Énfasis5 39 2 4" xfId="13214" xr:uid="{00000000-0005-0000-0000-000020290000}"/>
    <cellStyle name="20% - Énfasis5 39 2 5" xfId="13215" xr:uid="{00000000-0005-0000-0000-000021290000}"/>
    <cellStyle name="20% - Énfasis5 39 2 6" xfId="13216" xr:uid="{00000000-0005-0000-0000-000022290000}"/>
    <cellStyle name="20% - Énfasis5 39 3" xfId="13217" xr:uid="{00000000-0005-0000-0000-000023290000}"/>
    <cellStyle name="20% - Énfasis5 39 4" xfId="13218" xr:uid="{00000000-0005-0000-0000-000024290000}"/>
    <cellStyle name="20% - Énfasis5 39 5" xfId="13219" xr:uid="{00000000-0005-0000-0000-000025290000}"/>
    <cellStyle name="20% - Énfasis5 39 6" xfId="13220" xr:uid="{00000000-0005-0000-0000-000026290000}"/>
    <cellStyle name="20% - Énfasis5 39 7" xfId="13221" xr:uid="{00000000-0005-0000-0000-000027290000}"/>
    <cellStyle name="20% - Énfasis5 39 8" xfId="40445" xr:uid="{00000000-0005-0000-0000-000028290000}"/>
    <cellStyle name="20% - Énfasis5 4" xfId="478" xr:uid="{00000000-0005-0000-0000-000029290000}"/>
    <cellStyle name="20% - Énfasis5 4 10" xfId="13222" xr:uid="{00000000-0005-0000-0000-00002A290000}"/>
    <cellStyle name="20% - Énfasis5 4 11" xfId="13223" xr:uid="{00000000-0005-0000-0000-00002B290000}"/>
    <cellStyle name="20% - Énfasis5 4 12" xfId="13224" xr:uid="{00000000-0005-0000-0000-00002C290000}"/>
    <cellStyle name="20% - Énfasis5 4 13" xfId="13225" xr:uid="{00000000-0005-0000-0000-00002D290000}"/>
    <cellStyle name="20% - Énfasis5 4 14" xfId="13226" xr:uid="{00000000-0005-0000-0000-00002E290000}"/>
    <cellStyle name="20% - Énfasis5 4 15" xfId="40446" xr:uid="{00000000-0005-0000-0000-00002F290000}"/>
    <cellStyle name="20% - Énfasis5 4 2" xfId="479" xr:uid="{00000000-0005-0000-0000-000030290000}"/>
    <cellStyle name="20% - Énfasis5 4 2 2" xfId="13227" xr:uid="{00000000-0005-0000-0000-000031290000}"/>
    <cellStyle name="20% - Énfasis5 4 2 3" xfId="13228" xr:uid="{00000000-0005-0000-0000-000032290000}"/>
    <cellStyle name="20% - Énfasis5 4 2 4" xfId="13229" xr:uid="{00000000-0005-0000-0000-000033290000}"/>
    <cellStyle name="20% - Énfasis5 4 2 5" xfId="13230" xr:uid="{00000000-0005-0000-0000-000034290000}"/>
    <cellStyle name="20% - Énfasis5 4 2 6" xfId="13231" xr:uid="{00000000-0005-0000-0000-000035290000}"/>
    <cellStyle name="20% - Énfasis5 4 3" xfId="480" xr:uid="{00000000-0005-0000-0000-000036290000}"/>
    <cellStyle name="20% - Énfasis5 4 3 2" xfId="13232" xr:uid="{00000000-0005-0000-0000-000037290000}"/>
    <cellStyle name="20% - Énfasis5 4 3 3" xfId="13233" xr:uid="{00000000-0005-0000-0000-000038290000}"/>
    <cellStyle name="20% - Énfasis5 4 3 4" xfId="13234" xr:uid="{00000000-0005-0000-0000-000039290000}"/>
    <cellStyle name="20% - Énfasis5 4 3 5" xfId="13235" xr:uid="{00000000-0005-0000-0000-00003A290000}"/>
    <cellStyle name="20% - Énfasis5 4 3 6" xfId="13236" xr:uid="{00000000-0005-0000-0000-00003B290000}"/>
    <cellStyle name="20% - Énfasis5 4 4" xfId="13237" xr:uid="{00000000-0005-0000-0000-00003C290000}"/>
    <cellStyle name="20% - Énfasis5 4 4 2" xfId="13238" xr:uid="{00000000-0005-0000-0000-00003D290000}"/>
    <cellStyle name="20% - Énfasis5 4 4 3" xfId="13239" xr:uid="{00000000-0005-0000-0000-00003E290000}"/>
    <cellStyle name="20% - Énfasis5 4 4 4" xfId="13240" xr:uid="{00000000-0005-0000-0000-00003F290000}"/>
    <cellStyle name="20% - Énfasis5 4 4 5" xfId="13241" xr:uid="{00000000-0005-0000-0000-000040290000}"/>
    <cellStyle name="20% - Énfasis5 4 4 6" xfId="13242" xr:uid="{00000000-0005-0000-0000-000041290000}"/>
    <cellStyle name="20% - Énfasis5 4 5" xfId="13243" xr:uid="{00000000-0005-0000-0000-000042290000}"/>
    <cellStyle name="20% - Énfasis5 4 5 2" xfId="13244" xr:uid="{00000000-0005-0000-0000-000043290000}"/>
    <cellStyle name="20% - Énfasis5 4 5 3" xfId="13245" xr:uid="{00000000-0005-0000-0000-000044290000}"/>
    <cellStyle name="20% - Énfasis5 4 5 4" xfId="13246" xr:uid="{00000000-0005-0000-0000-000045290000}"/>
    <cellStyle name="20% - Énfasis5 4 5 5" xfId="13247" xr:uid="{00000000-0005-0000-0000-000046290000}"/>
    <cellStyle name="20% - Énfasis5 4 5 6" xfId="13248" xr:uid="{00000000-0005-0000-0000-000047290000}"/>
    <cellStyle name="20% - Énfasis5 4 6" xfId="13249" xr:uid="{00000000-0005-0000-0000-000048290000}"/>
    <cellStyle name="20% - Énfasis5 4 6 2" xfId="13250" xr:uid="{00000000-0005-0000-0000-000049290000}"/>
    <cellStyle name="20% - Énfasis5 4 6 3" xfId="13251" xr:uid="{00000000-0005-0000-0000-00004A290000}"/>
    <cellStyle name="20% - Énfasis5 4 6 4" xfId="13252" xr:uid="{00000000-0005-0000-0000-00004B290000}"/>
    <cellStyle name="20% - Énfasis5 4 6 5" xfId="13253" xr:uid="{00000000-0005-0000-0000-00004C290000}"/>
    <cellStyle name="20% - Énfasis5 4 6 6" xfId="13254" xr:uid="{00000000-0005-0000-0000-00004D290000}"/>
    <cellStyle name="20% - Énfasis5 4 7" xfId="13255" xr:uid="{00000000-0005-0000-0000-00004E290000}"/>
    <cellStyle name="20% - Énfasis5 4 7 2" xfId="13256" xr:uid="{00000000-0005-0000-0000-00004F290000}"/>
    <cellStyle name="20% - Énfasis5 4 7 3" xfId="13257" xr:uid="{00000000-0005-0000-0000-000050290000}"/>
    <cellStyle name="20% - Énfasis5 4 7 4" xfId="13258" xr:uid="{00000000-0005-0000-0000-000051290000}"/>
    <cellStyle name="20% - Énfasis5 4 7 5" xfId="13259" xr:uid="{00000000-0005-0000-0000-000052290000}"/>
    <cellStyle name="20% - Énfasis5 4 7 6" xfId="13260" xr:uid="{00000000-0005-0000-0000-000053290000}"/>
    <cellStyle name="20% - Énfasis5 4 8" xfId="13261" xr:uid="{00000000-0005-0000-0000-000054290000}"/>
    <cellStyle name="20% - Énfasis5 4 8 2" xfId="13262" xr:uid="{00000000-0005-0000-0000-000055290000}"/>
    <cellStyle name="20% - Énfasis5 4 8 3" xfId="13263" xr:uid="{00000000-0005-0000-0000-000056290000}"/>
    <cellStyle name="20% - Énfasis5 4 8 4" xfId="13264" xr:uid="{00000000-0005-0000-0000-000057290000}"/>
    <cellStyle name="20% - Énfasis5 4 8 5" xfId="13265" xr:uid="{00000000-0005-0000-0000-000058290000}"/>
    <cellStyle name="20% - Énfasis5 4 8 6" xfId="13266" xr:uid="{00000000-0005-0000-0000-000059290000}"/>
    <cellStyle name="20% - Énfasis5 4 9" xfId="13267" xr:uid="{00000000-0005-0000-0000-00005A290000}"/>
    <cellStyle name="20% - Énfasis5 4 9 2" xfId="13268" xr:uid="{00000000-0005-0000-0000-00005B290000}"/>
    <cellStyle name="20% - Énfasis5 4 9 3" xfId="13269" xr:uid="{00000000-0005-0000-0000-00005C290000}"/>
    <cellStyle name="20% - Énfasis5 4 9 4" xfId="13270" xr:uid="{00000000-0005-0000-0000-00005D290000}"/>
    <cellStyle name="20% - Énfasis5 4 9 5" xfId="13271" xr:uid="{00000000-0005-0000-0000-00005E290000}"/>
    <cellStyle name="20% - Énfasis5 4 9 6" xfId="13272" xr:uid="{00000000-0005-0000-0000-00005F290000}"/>
    <cellStyle name="20% - Énfasis5 40" xfId="481" xr:uid="{00000000-0005-0000-0000-000060290000}"/>
    <cellStyle name="20% - Énfasis5 40 2" xfId="13273" xr:uid="{00000000-0005-0000-0000-000061290000}"/>
    <cellStyle name="20% - Énfasis5 40 2 2" xfId="13274" xr:uid="{00000000-0005-0000-0000-000062290000}"/>
    <cellStyle name="20% - Énfasis5 40 2 3" xfId="13275" xr:uid="{00000000-0005-0000-0000-000063290000}"/>
    <cellStyle name="20% - Énfasis5 40 2 4" xfId="13276" xr:uid="{00000000-0005-0000-0000-000064290000}"/>
    <cellStyle name="20% - Énfasis5 40 2 5" xfId="13277" xr:uid="{00000000-0005-0000-0000-000065290000}"/>
    <cellStyle name="20% - Énfasis5 40 2 6" xfId="13278" xr:uid="{00000000-0005-0000-0000-000066290000}"/>
    <cellStyle name="20% - Énfasis5 40 3" xfId="13279" xr:uid="{00000000-0005-0000-0000-000067290000}"/>
    <cellStyle name="20% - Énfasis5 40 4" xfId="13280" xr:uid="{00000000-0005-0000-0000-000068290000}"/>
    <cellStyle name="20% - Énfasis5 40 5" xfId="13281" xr:uid="{00000000-0005-0000-0000-000069290000}"/>
    <cellStyle name="20% - Énfasis5 40 6" xfId="13282" xr:uid="{00000000-0005-0000-0000-00006A290000}"/>
    <cellStyle name="20% - Énfasis5 40 7" xfId="13283" xr:uid="{00000000-0005-0000-0000-00006B290000}"/>
    <cellStyle name="20% - Énfasis5 40 8" xfId="40447" xr:uid="{00000000-0005-0000-0000-00006C290000}"/>
    <cellStyle name="20% - Énfasis5 41" xfId="482" xr:uid="{00000000-0005-0000-0000-00006D290000}"/>
    <cellStyle name="20% - Énfasis5 41 2" xfId="13284" xr:uid="{00000000-0005-0000-0000-00006E290000}"/>
    <cellStyle name="20% - Énfasis5 41 2 2" xfId="13285" xr:uid="{00000000-0005-0000-0000-00006F290000}"/>
    <cellStyle name="20% - Énfasis5 41 2 3" xfId="13286" xr:uid="{00000000-0005-0000-0000-000070290000}"/>
    <cellStyle name="20% - Énfasis5 41 2 4" xfId="13287" xr:uid="{00000000-0005-0000-0000-000071290000}"/>
    <cellStyle name="20% - Énfasis5 41 2 5" xfId="13288" xr:uid="{00000000-0005-0000-0000-000072290000}"/>
    <cellStyle name="20% - Énfasis5 41 2 6" xfId="13289" xr:uid="{00000000-0005-0000-0000-000073290000}"/>
    <cellStyle name="20% - Énfasis5 41 3" xfId="13290" xr:uid="{00000000-0005-0000-0000-000074290000}"/>
    <cellStyle name="20% - Énfasis5 41 4" xfId="13291" xr:uid="{00000000-0005-0000-0000-000075290000}"/>
    <cellStyle name="20% - Énfasis5 41 5" xfId="13292" xr:uid="{00000000-0005-0000-0000-000076290000}"/>
    <cellStyle name="20% - Énfasis5 41 6" xfId="13293" xr:uid="{00000000-0005-0000-0000-000077290000}"/>
    <cellStyle name="20% - Énfasis5 41 7" xfId="13294" xr:uid="{00000000-0005-0000-0000-000078290000}"/>
    <cellStyle name="20% - Énfasis5 41 8" xfId="40448" xr:uid="{00000000-0005-0000-0000-000079290000}"/>
    <cellStyle name="20% - Énfasis5 42" xfId="13295" xr:uid="{00000000-0005-0000-0000-00007A290000}"/>
    <cellStyle name="20% - Énfasis5 42 2" xfId="13296" xr:uid="{00000000-0005-0000-0000-00007B290000}"/>
    <cellStyle name="20% - Énfasis5 42 2 2" xfId="13297" xr:uid="{00000000-0005-0000-0000-00007C290000}"/>
    <cellStyle name="20% - Énfasis5 42 2 3" xfId="13298" xr:uid="{00000000-0005-0000-0000-00007D290000}"/>
    <cellStyle name="20% - Énfasis5 42 2 4" xfId="13299" xr:uid="{00000000-0005-0000-0000-00007E290000}"/>
    <cellStyle name="20% - Énfasis5 42 2 5" xfId="13300" xr:uid="{00000000-0005-0000-0000-00007F290000}"/>
    <cellStyle name="20% - Énfasis5 42 2 6" xfId="13301" xr:uid="{00000000-0005-0000-0000-000080290000}"/>
    <cellStyle name="20% - Énfasis5 42 3" xfId="13302" xr:uid="{00000000-0005-0000-0000-000081290000}"/>
    <cellStyle name="20% - Énfasis5 42 4" xfId="13303" xr:uid="{00000000-0005-0000-0000-000082290000}"/>
    <cellStyle name="20% - Énfasis5 42 5" xfId="13304" xr:uid="{00000000-0005-0000-0000-000083290000}"/>
    <cellStyle name="20% - Énfasis5 42 6" xfId="13305" xr:uid="{00000000-0005-0000-0000-000084290000}"/>
    <cellStyle name="20% - Énfasis5 42 7" xfId="13306" xr:uid="{00000000-0005-0000-0000-000085290000}"/>
    <cellStyle name="20% - Énfasis5 43" xfId="13307" xr:uid="{00000000-0005-0000-0000-000086290000}"/>
    <cellStyle name="20% - Énfasis5 43 2" xfId="13308" xr:uid="{00000000-0005-0000-0000-000087290000}"/>
    <cellStyle name="20% - Énfasis5 43 2 2" xfId="13309" xr:uid="{00000000-0005-0000-0000-000088290000}"/>
    <cellStyle name="20% - Énfasis5 43 2 3" xfId="13310" xr:uid="{00000000-0005-0000-0000-000089290000}"/>
    <cellStyle name="20% - Énfasis5 43 2 4" xfId="13311" xr:uid="{00000000-0005-0000-0000-00008A290000}"/>
    <cellStyle name="20% - Énfasis5 43 2 5" xfId="13312" xr:uid="{00000000-0005-0000-0000-00008B290000}"/>
    <cellStyle name="20% - Énfasis5 43 2 6" xfId="13313" xr:uid="{00000000-0005-0000-0000-00008C290000}"/>
    <cellStyle name="20% - Énfasis5 43 3" xfId="13314" xr:uid="{00000000-0005-0000-0000-00008D290000}"/>
    <cellStyle name="20% - Énfasis5 43 4" xfId="13315" xr:uid="{00000000-0005-0000-0000-00008E290000}"/>
    <cellStyle name="20% - Énfasis5 43 5" xfId="13316" xr:uid="{00000000-0005-0000-0000-00008F290000}"/>
    <cellStyle name="20% - Énfasis5 43 6" xfId="13317" xr:uid="{00000000-0005-0000-0000-000090290000}"/>
    <cellStyle name="20% - Énfasis5 43 7" xfId="13318" xr:uid="{00000000-0005-0000-0000-000091290000}"/>
    <cellStyle name="20% - Énfasis5 44" xfId="13319" xr:uid="{00000000-0005-0000-0000-000092290000}"/>
    <cellStyle name="20% - Énfasis5 44 2" xfId="13320" xr:uid="{00000000-0005-0000-0000-000093290000}"/>
    <cellStyle name="20% - Énfasis5 44 2 2" xfId="13321" xr:uid="{00000000-0005-0000-0000-000094290000}"/>
    <cellStyle name="20% - Énfasis5 44 2 3" xfId="13322" xr:uid="{00000000-0005-0000-0000-000095290000}"/>
    <cellStyle name="20% - Énfasis5 44 2 4" xfId="13323" xr:uid="{00000000-0005-0000-0000-000096290000}"/>
    <cellStyle name="20% - Énfasis5 44 2 5" xfId="13324" xr:uid="{00000000-0005-0000-0000-000097290000}"/>
    <cellStyle name="20% - Énfasis5 44 2 6" xfId="13325" xr:uid="{00000000-0005-0000-0000-000098290000}"/>
    <cellStyle name="20% - Énfasis5 44 3" xfId="13326" xr:uid="{00000000-0005-0000-0000-000099290000}"/>
    <cellStyle name="20% - Énfasis5 44 4" xfId="13327" xr:uid="{00000000-0005-0000-0000-00009A290000}"/>
    <cellStyle name="20% - Énfasis5 44 5" xfId="13328" xr:uid="{00000000-0005-0000-0000-00009B290000}"/>
    <cellStyle name="20% - Énfasis5 44 6" xfId="13329" xr:uid="{00000000-0005-0000-0000-00009C290000}"/>
    <cellStyle name="20% - Énfasis5 44 7" xfId="13330" xr:uid="{00000000-0005-0000-0000-00009D290000}"/>
    <cellStyle name="20% - Énfasis5 45" xfId="13331" xr:uid="{00000000-0005-0000-0000-00009E290000}"/>
    <cellStyle name="20% - Énfasis5 45 2" xfId="13332" xr:uid="{00000000-0005-0000-0000-00009F290000}"/>
    <cellStyle name="20% - Énfasis5 45 2 2" xfId="13333" xr:uid="{00000000-0005-0000-0000-0000A0290000}"/>
    <cellStyle name="20% - Énfasis5 45 2 3" xfId="13334" xr:uid="{00000000-0005-0000-0000-0000A1290000}"/>
    <cellStyle name="20% - Énfasis5 45 2 4" xfId="13335" xr:uid="{00000000-0005-0000-0000-0000A2290000}"/>
    <cellStyle name="20% - Énfasis5 45 2 5" xfId="13336" xr:uid="{00000000-0005-0000-0000-0000A3290000}"/>
    <cellStyle name="20% - Énfasis5 45 2 6" xfId="13337" xr:uid="{00000000-0005-0000-0000-0000A4290000}"/>
    <cellStyle name="20% - Énfasis5 45 3" xfId="13338" xr:uid="{00000000-0005-0000-0000-0000A5290000}"/>
    <cellStyle name="20% - Énfasis5 45 4" xfId="13339" xr:uid="{00000000-0005-0000-0000-0000A6290000}"/>
    <cellStyle name="20% - Énfasis5 45 5" xfId="13340" xr:uid="{00000000-0005-0000-0000-0000A7290000}"/>
    <cellStyle name="20% - Énfasis5 45 6" xfId="13341" xr:uid="{00000000-0005-0000-0000-0000A8290000}"/>
    <cellStyle name="20% - Énfasis5 45 7" xfId="13342" xr:uid="{00000000-0005-0000-0000-0000A9290000}"/>
    <cellStyle name="20% - Énfasis5 46" xfId="13343" xr:uid="{00000000-0005-0000-0000-0000AA290000}"/>
    <cellStyle name="20% - Énfasis5 46 2" xfId="13344" xr:uid="{00000000-0005-0000-0000-0000AB290000}"/>
    <cellStyle name="20% - Énfasis5 46 2 2" xfId="13345" xr:uid="{00000000-0005-0000-0000-0000AC290000}"/>
    <cellStyle name="20% - Énfasis5 46 2 3" xfId="13346" xr:uid="{00000000-0005-0000-0000-0000AD290000}"/>
    <cellStyle name="20% - Énfasis5 46 2 4" xfId="13347" xr:uid="{00000000-0005-0000-0000-0000AE290000}"/>
    <cellStyle name="20% - Énfasis5 46 2 5" xfId="13348" xr:uid="{00000000-0005-0000-0000-0000AF290000}"/>
    <cellStyle name="20% - Énfasis5 46 2 6" xfId="13349" xr:uid="{00000000-0005-0000-0000-0000B0290000}"/>
    <cellStyle name="20% - Énfasis5 46 3" xfId="13350" xr:uid="{00000000-0005-0000-0000-0000B1290000}"/>
    <cellStyle name="20% - Énfasis5 46 4" xfId="13351" xr:uid="{00000000-0005-0000-0000-0000B2290000}"/>
    <cellStyle name="20% - Énfasis5 46 5" xfId="13352" xr:uid="{00000000-0005-0000-0000-0000B3290000}"/>
    <cellStyle name="20% - Énfasis5 46 6" xfId="13353" xr:uid="{00000000-0005-0000-0000-0000B4290000}"/>
    <cellStyle name="20% - Énfasis5 46 7" xfId="13354" xr:uid="{00000000-0005-0000-0000-0000B5290000}"/>
    <cellStyle name="20% - Énfasis5 47" xfId="13355" xr:uid="{00000000-0005-0000-0000-0000B6290000}"/>
    <cellStyle name="20% - Énfasis5 47 2" xfId="13356" xr:uid="{00000000-0005-0000-0000-0000B7290000}"/>
    <cellStyle name="20% - Énfasis5 47 2 2" xfId="13357" xr:uid="{00000000-0005-0000-0000-0000B8290000}"/>
    <cellStyle name="20% - Énfasis5 47 2 3" xfId="13358" xr:uid="{00000000-0005-0000-0000-0000B9290000}"/>
    <cellStyle name="20% - Énfasis5 47 2 4" xfId="13359" xr:uid="{00000000-0005-0000-0000-0000BA290000}"/>
    <cellStyle name="20% - Énfasis5 47 2 5" xfId="13360" xr:uid="{00000000-0005-0000-0000-0000BB290000}"/>
    <cellStyle name="20% - Énfasis5 47 2 6" xfId="13361" xr:uid="{00000000-0005-0000-0000-0000BC290000}"/>
    <cellStyle name="20% - Énfasis5 47 3" xfId="13362" xr:uid="{00000000-0005-0000-0000-0000BD290000}"/>
    <cellStyle name="20% - Énfasis5 47 4" xfId="13363" xr:uid="{00000000-0005-0000-0000-0000BE290000}"/>
    <cellStyle name="20% - Énfasis5 47 5" xfId="13364" xr:uid="{00000000-0005-0000-0000-0000BF290000}"/>
    <cellStyle name="20% - Énfasis5 47 6" xfId="13365" xr:uid="{00000000-0005-0000-0000-0000C0290000}"/>
    <cellStyle name="20% - Énfasis5 47 7" xfId="13366" xr:uid="{00000000-0005-0000-0000-0000C1290000}"/>
    <cellStyle name="20% - Énfasis5 48" xfId="13367" xr:uid="{00000000-0005-0000-0000-0000C2290000}"/>
    <cellStyle name="20% - Énfasis5 48 2" xfId="13368" xr:uid="{00000000-0005-0000-0000-0000C3290000}"/>
    <cellStyle name="20% - Énfasis5 48 3" xfId="13369" xr:uid="{00000000-0005-0000-0000-0000C4290000}"/>
    <cellStyle name="20% - Énfasis5 48 4" xfId="13370" xr:uid="{00000000-0005-0000-0000-0000C5290000}"/>
    <cellStyle name="20% - Énfasis5 48 5" xfId="13371" xr:uid="{00000000-0005-0000-0000-0000C6290000}"/>
    <cellStyle name="20% - Énfasis5 48 6" xfId="13372" xr:uid="{00000000-0005-0000-0000-0000C7290000}"/>
    <cellStyle name="20% - Énfasis5 49" xfId="13373" xr:uid="{00000000-0005-0000-0000-0000C8290000}"/>
    <cellStyle name="20% - Énfasis5 49 2" xfId="13374" xr:uid="{00000000-0005-0000-0000-0000C9290000}"/>
    <cellStyle name="20% - Énfasis5 49 3" xfId="13375" xr:uid="{00000000-0005-0000-0000-0000CA290000}"/>
    <cellStyle name="20% - Énfasis5 49 4" xfId="13376" xr:uid="{00000000-0005-0000-0000-0000CB290000}"/>
    <cellStyle name="20% - Énfasis5 49 5" xfId="13377" xr:uid="{00000000-0005-0000-0000-0000CC290000}"/>
    <cellStyle name="20% - Énfasis5 49 6" xfId="13378" xr:uid="{00000000-0005-0000-0000-0000CD290000}"/>
    <cellStyle name="20% - Énfasis5 5" xfId="483" xr:uid="{00000000-0005-0000-0000-0000CE290000}"/>
    <cellStyle name="20% - Énfasis5 5 10" xfId="13379" xr:uid="{00000000-0005-0000-0000-0000CF290000}"/>
    <cellStyle name="20% - Énfasis5 5 11" xfId="13380" xr:uid="{00000000-0005-0000-0000-0000D0290000}"/>
    <cellStyle name="20% - Énfasis5 5 12" xfId="13381" xr:uid="{00000000-0005-0000-0000-0000D1290000}"/>
    <cellStyle name="20% - Énfasis5 5 13" xfId="13382" xr:uid="{00000000-0005-0000-0000-0000D2290000}"/>
    <cellStyle name="20% - Énfasis5 5 14" xfId="13383" xr:uid="{00000000-0005-0000-0000-0000D3290000}"/>
    <cellStyle name="20% - Énfasis5 5 15" xfId="40449" xr:uid="{00000000-0005-0000-0000-0000D4290000}"/>
    <cellStyle name="20% - Énfasis5 5 2" xfId="13384" xr:uid="{00000000-0005-0000-0000-0000D5290000}"/>
    <cellStyle name="20% - Énfasis5 5 2 2" xfId="13385" xr:uid="{00000000-0005-0000-0000-0000D6290000}"/>
    <cellStyle name="20% - Énfasis5 5 2 3" xfId="13386" xr:uid="{00000000-0005-0000-0000-0000D7290000}"/>
    <cellStyle name="20% - Énfasis5 5 2 4" xfId="13387" xr:uid="{00000000-0005-0000-0000-0000D8290000}"/>
    <cellStyle name="20% - Énfasis5 5 2 5" xfId="13388" xr:uid="{00000000-0005-0000-0000-0000D9290000}"/>
    <cellStyle name="20% - Énfasis5 5 2 6" xfId="13389" xr:uid="{00000000-0005-0000-0000-0000DA290000}"/>
    <cellStyle name="20% - Énfasis5 5 3" xfId="13390" xr:uid="{00000000-0005-0000-0000-0000DB290000}"/>
    <cellStyle name="20% - Énfasis5 5 3 2" xfId="13391" xr:uid="{00000000-0005-0000-0000-0000DC290000}"/>
    <cellStyle name="20% - Énfasis5 5 3 3" xfId="13392" xr:uid="{00000000-0005-0000-0000-0000DD290000}"/>
    <cellStyle name="20% - Énfasis5 5 3 4" xfId="13393" xr:uid="{00000000-0005-0000-0000-0000DE290000}"/>
    <cellStyle name="20% - Énfasis5 5 3 5" xfId="13394" xr:uid="{00000000-0005-0000-0000-0000DF290000}"/>
    <cellStyle name="20% - Énfasis5 5 3 6" xfId="13395" xr:uid="{00000000-0005-0000-0000-0000E0290000}"/>
    <cellStyle name="20% - Énfasis5 5 4" xfId="13396" xr:uid="{00000000-0005-0000-0000-0000E1290000}"/>
    <cellStyle name="20% - Énfasis5 5 4 2" xfId="13397" xr:uid="{00000000-0005-0000-0000-0000E2290000}"/>
    <cellStyle name="20% - Énfasis5 5 4 3" xfId="13398" xr:uid="{00000000-0005-0000-0000-0000E3290000}"/>
    <cellStyle name="20% - Énfasis5 5 4 4" xfId="13399" xr:uid="{00000000-0005-0000-0000-0000E4290000}"/>
    <cellStyle name="20% - Énfasis5 5 4 5" xfId="13400" xr:uid="{00000000-0005-0000-0000-0000E5290000}"/>
    <cellStyle name="20% - Énfasis5 5 4 6" xfId="13401" xr:uid="{00000000-0005-0000-0000-0000E6290000}"/>
    <cellStyle name="20% - Énfasis5 5 5" xfId="13402" xr:uid="{00000000-0005-0000-0000-0000E7290000}"/>
    <cellStyle name="20% - Énfasis5 5 5 2" xfId="13403" xr:uid="{00000000-0005-0000-0000-0000E8290000}"/>
    <cellStyle name="20% - Énfasis5 5 5 3" xfId="13404" xr:uid="{00000000-0005-0000-0000-0000E9290000}"/>
    <cellStyle name="20% - Énfasis5 5 5 4" xfId="13405" xr:uid="{00000000-0005-0000-0000-0000EA290000}"/>
    <cellStyle name="20% - Énfasis5 5 5 5" xfId="13406" xr:uid="{00000000-0005-0000-0000-0000EB290000}"/>
    <cellStyle name="20% - Énfasis5 5 5 6" xfId="13407" xr:uid="{00000000-0005-0000-0000-0000EC290000}"/>
    <cellStyle name="20% - Énfasis5 5 6" xfId="13408" xr:uid="{00000000-0005-0000-0000-0000ED290000}"/>
    <cellStyle name="20% - Énfasis5 5 6 2" xfId="13409" xr:uid="{00000000-0005-0000-0000-0000EE290000}"/>
    <cellStyle name="20% - Énfasis5 5 6 3" xfId="13410" xr:uid="{00000000-0005-0000-0000-0000EF290000}"/>
    <cellStyle name="20% - Énfasis5 5 6 4" xfId="13411" xr:uid="{00000000-0005-0000-0000-0000F0290000}"/>
    <cellStyle name="20% - Énfasis5 5 6 5" xfId="13412" xr:uid="{00000000-0005-0000-0000-0000F1290000}"/>
    <cellStyle name="20% - Énfasis5 5 6 6" xfId="13413" xr:uid="{00000000-0005-0000-0000-0000F2290000}"/>
    <cellStyle name="20% - Énfasis5 5 7" xfId="13414" xr:uid="{00000000-0005-0000-0000-0000F3290000}"/>
    <cellStyle name="20% - Énfasis5 5 7 2" xfId="13415" xr:uid="{00000000-0005-0000-0000-0000F4290000}"/>
    <cellStyle name="20% - Énfasis5 5 7 3" xfId="13416" xr:uid="{00000000-0005-0000-0000-0000F5290000}"/>
    <cellStyle name="20% - Énfasis5 5 7 4" xfId="13417" xr:uid="{00000000-0005-0000-0000-0000F6290000}"/>
    <cellStyle name="20% - Énfasis5 5 7 5" xfId="13418" xr:uid="{00000000-0005-0000-0000-0000F7290000}"/>
    <cellStyle name="20% - Énfasis5 5 7 6" xfId="13419" xr:uid="{00000000-0005-0000-0000-0000F8290000}"/>
    <cellStyle name="20% - Énfasis5 5 8" xfId="13420" xr:uid="{00000000-0005-0000-0000-0000F9290000}"/>
    <cellStyle name="20% - Énfasis5 5 8 2" xfId="13421" xr:uid="{00000000-0005-0000-0000-0000FA290000}"/>
    <cellStyle name="20% - Énfasis5 5 8 3" xfId="13422" xr:uid="{00000000-0005-0000-0000-0000FB290000}"/>
    <cellStyle name="20% - Énfasis5 5 8 4" xfId="13423" xr:uid="{00000000-0005-0000-0000-0000FC290000}"/>
    <cellStyle name="20% - Énfasis5 5 8 5" xfId="13424" xr:uid="{00000000-0005-0000-0000-0000FD290000}"/>
    <cellStyle name="20% - Énfasis5 5 8 6" xfId="13425" xr:uid="{00000000-0005-0000-0000-0000FE290000}"/>
    <cellStyle name="20% - Énfasis5 5 9" xfId="13426" xr:uid="{00000000-0005-0000-0000-0000FF290000}"/>
    <cellStyle name="20% - Énfasis5 5 9 2" xfId="13427" xr:uid="{00000000-0005-0000-0000-0000002A0000}"/>
    <cellStyle name="20% - Énfasis5 5 9 3" xfId="13428" xr:uid="{00000000-0005-0000-0000-0000012A0000}"/>
    <cellStyle name="20% - Énfasis5 5 9 4" xfId="13429" xr:uid="{00000000-0005-0000-0000-0000022A0000}"/>
    <cellStyle name="20% - Énfasis5 5 9 5" xfId="13430" xr:uid="{00000000-0005-0000-0000-0000032A0000}"/>
    <cellStyle name="20% - Énfasis5 5 9 6" xfId="13431" xr:uid="{00000000-0005-0000-0000-0000042A0000}"/>
    <cellStyle name="20% - Énfasis5 50" xfId="13432" xr:uid="{00000000-0005-0000-0000-0000052A0000}"/>
    <cellStyle name="20% - Énfasis5 50 2" xfId="13433" xr:uid="{00000000-0005-0000-0000-0000062A0000}"/>
    <cellStyle name="20% - Énfasis5 50 3" xfId="13434" xr:uid="{00000000-0005-0000-0000-0000072A0000}"/>
    <cellStyle name="20% - Énfasis5 50 4" xfId="13435" xr:uid="{00000000-0005-0000-0000-0000082A0000}"/>
    <cellStyle name="20% - Énfasis5 50 5" xfId="13436" xr:uid="{00000000-0005-0000-0000-0000092A0000}"/>
    <cellStyle name="20% - Énfasis5 50 6" xfId="13437" xr:uid="{00000000-0005-0000-0000-00000A2A0000}"/>
    <cellStyle name="20% - Énfasis5 51" xfId="13438" xr:uid="{00000000-0005-0000-0000-00000B2A0000}"/>
    <cellStyle name="20% - Énfasis5 51 2" xfId="13439" xr:uid="{00000000-0005-0000-0000-00000C2A0000}"/>
    <cellStyle name="20% - Énfasis5 51 3" xfId="13440" xr:uid="{00000000-0005-0000-0000-00000D2A0000}"/>
    <cellStyle name="20% - Énfasis5 51 4" xfId="13441" xr:uid="{00000000-0005-0000-0000-00000E2A0000}"/>
    <cellStyle name="20% - Énfasis5 51 5" xfId="13442" xr:uid="{00000000-0005-0000-0000-00000F2A0000}"/>
    <cellStyle name="20% - Énfasis5 51 6" xfId="13443" xr:uid="{00000000-0005-0000-0000-0000102A0000}"/>
    <cellStyle name="20% - Énfasis5 52" xfId="13444" xr:uid="{00000000-0005-0000-0000-0000112A0000}"/>
    <cellStyle name="20% - Énfasis5 52 2" xfId="13445" xr:uid="{00000000-0005-0000-0000-0000122A0000}"/>
    <cellStyle name="20% - Énfasis5 52 3" xfId="13446" xr:uid="{00000000-0005-0000-0000-0000132A0000}"/>
    <cellStyle name="20% - Énfasis5 52 4" xfId="13447" xr:uid="{00000000-0005-0000-0000-0000142A0000}"/>
    <cellStyle name="20% - Énfasis5 52 5" xfId="13448" xr:uid="{00000000-0005-0000-0000-0000152A0000}"/>
    <cellStyle name="20% - Énfasis5 52 6" xfId="13449" xr:uid="{00000000-0005-0000-0000-0000162A0000}"/>
    <cellStyle name="20% - Énfasis5 53" xfId="13450" xr:uid="{00000000-0005-0000-0000-0000172A0000}"/>
    <cellStyle name="20% - Énfasis5 53 2" xfId="13451" xr:uid="{00000000-0005-0000-0000-0000182A0000}"/>
    <cellStyle name="20% - Énfasis5 53 3" xfId="13452" xr:uid="{00000000-0005-0000-0000-0000192A0000}"/>
    <cellStyle name="20% - Énfasis5 53 4" xfId="13453" xr:uid="{00000000-0005-0000-0000-00001A2A0000}"/>
    <cellStyle name="20% - Énfasis5 53 5" xfId="13454" xr:uid="{00000000-0005-0000-0000-00001B2A0000}"/>
    <cellStyle name="20% - Énfasis5 53 6" xfId="13455" xr:uid="{00000000-0005-0000-0000-00001C2A0000}"/>
    <cellStyle name="20% - Énfasis5 54" xfId="13456" xr:uid="{00000000-0005-0000-0000-00001D2A0000}"/>
    <cellStyle name="20% - Énfasis5 54 2" xfId="13457" xr:uid="{00000000-0005-0000-0000-00001E2A0000}"/>
    <cellStyle name="20% - Énfasis5 54 3" xfId="13458" xr:uid="{00000000-0005-0000-0000-00001F2A0000}"/>
    <cellStyle name="20% - Énfasis5 54 4" xfId="13459" xr:uid="{00000000-0005-0000-0000-0000202A0000}"/>
    <cellStyle name="20% - Énfasis5 54 5" xfId="13460" xr:uid="{00000000-0005-0000-0000-0000212A0000}"/>
    <cellStyle name="20% - Énfasis5 54 6" xfId="13461" xr:uid="{00000000-0005-0000-0000-0000222A0000}"/>
    <cellStyle name="20% - Énfasis5 55" xfId="13462" xr:uid="{00000000-0005-0000-0000-0000232A0000}"/>
    <cellStyle name="20% - Énfasis5 55 2" xfId="13463" xr:uid="{00000000-0005-0000-0000-0000242A0000}"/>
    <cellStyle name="20% - Énfasis5 55 3" xfId="13464" xr:uid="{00000000-0005-0000-0000-0000252A0000}"/>
    <cellStyle name="20% - Énfasis5 55 4" xfId="13465" xr:uid="{00000000-0005-0000-0000-0000262A0000}"/>
    <cellStyle name="20% - Énfasis5 55 5" xfId="13466" xr:uid="{00000000-0005-0000-0000-0000272A0000}"/>
    <cellStyle name="20% - Énfasis5 55 6" xfId="13467" xr:uid="{00000000-0005-0000-0000-0000282A0000}"/>
    <cellStyle name="20% - Énfasis5 56" xfId="13468" xr:uid="{00000000-0005-0000-0000-0000292A0000}"/>
    <cellStyle name="20% - Énfasis5 56 2" xfId="13469" xr:uid="{00000000-0005-0000-0000-00002A2A0000}"/>
    <cellStyle name="20% - Énfasis5 56 3" xfId="13470" xr:uid="{00000000-0005-0000-0000-00002B2A0000}"/>
    <cellStyle name="20% - Énfasis5 56 4" xfId="13471" xr:uid="{00000000-0005-0000-0000-00002C2A0000}"/>
    <cellStyle name="20% - Énfasis5 56 5" xfId="13472" xr:uid="{00000000-0005-0000-0000-00002D2A0000}"/>
    <cellStyle name="20% - Énfasis5 56 6" xfId="13473" xr:uid="{00000000-0005-0000-0000-00002E2A0000}"/>
    <cellStyle name="20% - Énfasis5 57" xfId="13474" xr:uid="{00000000-0005-0000-0000-00002F2A0000}"/>
    <cellStyle name="20% - Énfasis5 57 2" xfId="13475" xr:uid="{00000000-0005-0000-0000-0000302A0000}"/>
    <cellStyle name="20% - Énfasis5 57 3" xfId="13476" xr:uid="{00000000-0005-0000-0000-0000312A0000}"/>
    <cellStyle name="20% - Énfasis5 57 4" xfId="13477" xr:uid="{00000000-0005-0000-0000-0000322A0000}"/>
    <cellStyle name="20% - Énfasis5 57 5" xfId="13478" xr:uid="{00000000-0005-0000-0000-0000332A0000}"/>
    <cellStyle name="20% - Énfasis5 57 6" xfId="13479" xr:uid="{00000000-0005-0000-0000-0000342A0000}"/>
    <cellStyle name="20% - Énfasis5 58" xfId="13480" xr:uid="{00000000-0005-0000-0000-0000352A0000}"/>
    <cellStyle name="20% - Énfasis5 58 2" xfId="13481" xr:uid="{00000000-0005-0000-0000-0000362A0000}"/>
    <cellStyle name="20% - Énfasis5 58 3" xfId="13482" xr:uid="{00000000-0005-0000-0000-0000372A0000}"/>
    <cellStyle name="20% - Énfasis5 58 4" xfId="13483" xr:uid="{00000000-0005-0000-0000-0000382A0000}"/>
    <cellStyle name="20% - Énfasis5 58 5" xfId="13484" xr:uid="{00000000-0005-0000-0000-0000392A0000}"/>
    <cellStyle name="20% - Énfasis5 58 6" xfId="13485" xr:uid="{00000000-0005-0000-0000-00003A2A0000}"/>
    <cellStyle name="20% - Énfasis5 59" xfId="13486" xr:uid="{00000000-0005-0000-0000-00003B2A0000}"/>
    <cellStyle name="20% - Énfasis5 6" xfId="484" xr:uid="{00000000-0005-0000-0000-00003C2A0000}"/>
    <cellStyle name="20% - Énfasis5 6 10" xfId="13487" xr:uid="{00000000-0005-0000-0000-00003D2A0000}"/>
    <cellStyle name="20% - Énfasis5 6 11" xfId="13488" xr:uid="{00000000-0005-0000-0000-00003E2A0000}"/>
    <cellStyle name="20% - Énfasis5 6 12" xfId="13489" xr:uid="{00000000-0005-0000-0000-00003F2A0000}"/>
    <cellStyle name="20% - Énfasis5 6 13" xfId="13490" xr:uid="{00000000-0005-0000-0000-0000402A0000}"/>
    <cellStyle name="20% - Énfasis5 6 14" xfId="13491" xr:uid="{00000000-0005-0000-0000-0000412A0000}"/>
    <cellStyle name="20% - Énfasis5 6 15" xfId="40450" xr:uid="{00000000-0005-0000-0000-0000422A0000}"/>
    <cellStyle name="20% - Énfasis5 6 2" xfId="13492" xr:uid="{00000000-0005-0000-0000-0000432A0000}"/>
    <cellStyle name="20% - Énfasis5 6 2 2" xfId="13493" xr:uid="{00000000-0005-0000-0000-0000442A0000}"/>
    <cellStyle name="20% - Énfasis5 6 2 3" xfId="13494" xr:uid="{00000000-0005-0000-0000-0000452A0000}"/>
    <cellStyle name="20% - Énfasis5 6 2 4" xfId="13495" xr:uid="{00000000-0005-0000-0000-0000462A0000}"/>
    <cellStyle name="20% - Énfasis5 6 2 5" xfId="13496" xr:uid="{00000000-0005-0000-0000-0000472A0000}"/>
    <cellStyle name="20% - Énfasis5 6 2 6" xfId="13497" xr:uid="{00000000-0005-0000-0000-0000482A0000}"/>
    <cellStyle name="20% - Énfasis5 6 3" xfId="13498" xr:uid="{00000000-0005-0000-0000-0000492A0000}"/>
    <cellStyle name="20% - Énfasis5 6 3 2" xfId="13499" xr:uid="{00000000-0005-0000-0000-00004A2A0000}"/>
    <cellStyle name="20% - Énfasis5 6 3 3" xfId="13500" xr:uid="{00000000-0005-0000-0000-00004B2A0000}"/>
    <cellStyle name="20% - Énfasis5 6 3 4" xfId="13501" xr:uid="{00000000-0005-0000-0000-00004C2A0000}"/>
    <cellStyle name="20% - Énfasis5 6 3 5" xfId="13502" xr:uid="{00000000-0005-0000-0000-00004D2A0000}"/>
    <cellStyle name="20% - Énfasis5 6 3 6" xfId="13503" xr:uid="{00000000-0005-0000-0000-00004E2A0000}"/>
    <cellStyle name="20% - Énfasis5 6 4" xfId="13504" xr:uid="{00000000-0005-0000-0000-00004F2A0000}"/>
    <cellStyle name="20% - Énfasis5 6 4 2" xfId="13505" xr:uid="{00000000-0005-0000-0000-0000502A0000}"/>
    <cellStyle name="20% - Énfasis5 6 4 3" xfId="13506" xr:uid="{00000000-0005-0000-0000-0000512A0000}"/>
    <cellStyle name="20% - Énfasis5 6 4 4" xfId="13507" xr:uid="{00000000-0005-0000-0000-0000522A0000}"/>
    <cellStyle name="20% - Énfasis5 6 4 5" xfId="13508" xr:uid="{00000000-0005-0000-0000-0000532A0000}"/>
    <cellStyle name="20% - Énfasis5 6 4 6" xfId="13509" xr:uid="{00000000-0005-0000-0000-0000542A0000}"/>
    <cellStyle name="20% - Énfasis5 6 5" xfId="13510" xr:uid="{00000000-0005-0000-0000-0000552A0000}"/>
    <cellStyle name="20% - Énfasis5 6 5 2" xfId="13511" xr:uid="{00000000-0005-0000-0000-0000562A0000}"/>
    <cellStyle name="20% - Énfasis5 6 5 3" xfId="13512" xr:uid="{00000000-0005-0000-0000-0000572A0000}"/>
    <cellStyle name="20% - Énfasis5 6 5 4" xfId="13513" xr:uid="{00000000-0005-0000-0000-0000582A0000}"/>
    <cellStyle name="20% - Énfasis5 6 5 5" xfId="13514" xr:uid="{00000000-0005-0000-0000-0000592A0000}"/>
    <cellStyle name="20% - Énfasis5 6 5 6" xfId="13515" xr:uid="{00000000-0005-0000-0000-00005A2A0000}"/>
    <cellStyle name="20% - Énfasis5 6 6" xfId="13516" xr:uid="{00000000-0005-0000-0000-00005B2A0000}"/>
    <cellStyle name="20% - Énfasis5 6 6 2" xfId="13517" xr:uid="{00000000-0005-0000-0000-00005C2A0000}"/>
    <cellStyle name="20% - Énfasis5 6 6 3" xfId="13518" xr:uid="{00000000-0005-0000-0000-00005D2A0000}"/>
    <cellStyle name="20% - Énfasis5 6 6 4" xfId="13519" xr:uid="{00000000-0005-0000-0000-00005E2A0000}"/>
    <cellStyle name="20% - Énfasis5 6 6 5" xfId="13520" xr:uid="{00000000-0005-0000-0000-00005F2A0000}"/>
    <cellStyle name="20% - Énfasis5 6 6 6" xfId="13521" xr:uid="{00000000-0005-0000-0000-0000602A0000}"/>
    <cellStyle name="20% - Énfasis5 6 7" xfId="13522" xr:uid="{00000000-0005-0000-0000-0000612A0000}"/>
    <cellStyle name="20% - Énfasis5 6 7 2" xfId="13523" xr:uid="{00000000-0005-0000-0000-0000622A0000}"/>
    <cellStyle name="20% - Énfasis5 6 7 3" xfId="13524" xr:uid="{00000000-0005-0000-0000-0000632A0000}"/>
    <cellStyle name="20% - Énfasis5 6 7 4" xfId="13525" xr:uid="{00000000-0005-0000-0000-0000642A0000}"/>
    <cellStyle name="20% - Énfasis5 6 7 5" xfId="13526" xr:uid="{00000000-0005-0000-0000-0000652A0000}"/>
    <cellStyle name="20% - Énfasis5 6 7 6" xfId="13527" xr:uid="{00000000-0005-0000-0000-0000662A0000}"/>
    <cellStyle name="20% - Énfasis5 6 8" xfId="13528" xr:uid="{00000000-0005-0000-0000-0000672A0000}"/>
    <cellStyle name="20% - Énfasis5 6 8 2" xfId="13529" xr:uid="{00000000-0005-0000-0000-0000682A0000}"/>
    <cellStyle name="20% - Énfasis5 6 8 3" xfId="13530" xr:uid="{00000000-0005-0000-0000-0000692A0000}"/>
    <cellStyle name="20% - Énfasis5 6 8 4" xfId="13531" xr:uid="{00000000-0005-0000-0000-00006A2A0000}"/>
    <cellStyle name="20% - Énfasis5 6 8 5" xfId="13532" xr:uid="{00000000-0005-0000-0000-00006B2A0000}"/>
    <cellStyle name="20% - Énfasis5 6 8 6" xfId="13533" xr:uid="{00000000-0005-0000-0000-00006C2A0000}"/>
    <cellStyle name="20% - Énfasis5 6 9" xfId="13534" xr:uid="{00000000-0005-0000-0000-00006D2A0000}"/>
    <cellStyle name="20% - Énfasis5 6 9 2" xfId="13535" xr:uid="{00000000-0005-0000-0000-00006E2A0000}"/>
    <cellStyle name="20% - Énfasis5 6 9 3" xfId="13536" xr:uid="{00000000-0005-0000-0000-00006F2A0000}"/>
    <cellStyle name="20% - Énfasis5 6 9 4" xfId="13537" xr:uid="{00000000-0005-0000-0000-0000702A0000}"/>
    <cellStyle name="20% - Énfasis5 6 9 5" xfId="13538" xr:uid="{00000000-0005-0000-0000-0000712A0000}"/>
    <cellStyle name="20% - Énfasis5 6 9 6" xfId="13539" xr:uid="{00000000-0005-0000-0000-0000722A0000}"/>
    <cellStyle name="20% - Énfasis5 60" xfId="13540" xr:uid="{00000000-0005-0000-0000-0000732A0000}"/>
    <cellStyle name="20% - Énfasis5 61" xfId="13541" xr:uid="{00000000-0005-0000-0000-0000742A0000}"/>
    <cellStyle name="20% - Énfasis5 62" xfId="13542" xr:uid="{00000000-0005-0000-0000-0000752A0000}"/>
    <cellStyle name="20% - Énfasis5 63" xfId="13543" xr:uid="{00000000-0005-0000-0000-0000762A0000}"/>
    <cellStyle name="20% - Énfasis5 7" xfId="485" xr:uid="{00000000-0005-0000-0000-0000772A0000}"/>
    <cellStyle name="20% - Énfasis5 7 10" xfId="13544" xr:uid="{00000000-0005-0000-0000-0000782A0000}"/>
    <cellStyle name="20% - Énfasis5 7 11" xfId="13545" xr:uid="{00000000-0005-0000-0000-0000792A0000}"/>
    <cellStyle name="20% - Énfasis5 7 12" xfId="13546" xr:uid="{00000000-0005-0000-0000-00007A2A0000}"/>
    <cellStyle name="20% - Énfasis5 7 13" xfId="13547" xr:uid="{00000000-0005-0000-0000-00007B2A0000}"/>
    <cellStyle name="20% - Énfasis5 7 14" xfId="13548" xr:uid="{00000000-0005-0000-0000-00007C2A0000}"/>
    <cellStyle name="20% - Énfasis5 7 15" xfId="40451" xr:uid="{00000000-0005-0000-0000-00007D2A0000}"/>
    <cellStyle name="20% - Énfasis5 7 2" xfId="13549" xr:uid="{00000000-0005-0000-0000-00007E2A0000}"/>
    <cellStyle name="20% - Énfasis5 7 2 2" xfId="13550" xr:uid="{00000000-0005-0000-0000-00007F2A0000}"/>
    <cellStyle name="20% - Énfasis5 7 2 3" xfId="13551" xr:uid="{00000000-0005-0000-0000-0000802A0000}"/>
    <cellStyle name="20% - Énfasis5 7 2 4" xfId="13552" xr:uid="{00000000-0005-0000-0000-0000812A0000}"/>
    <cellStyle name="20% - Énfasis5 7 2 5" xfId="13553" xr:uid="{00000000-0005-0000-0000-0000822A0000}"/>
    <cellStyle name="20% - Énfasis5 7 2 6" xfId="13554" xr:uid="{00000000-0005-0000-0000-0000832A0000}"/>
    <cellStyle name="20% - Énfasis5 7 3" xfId="13555" xr:uid="{00000000-0005-0000-0000-0000842A0000}"/>
    <cellStyle name="20% - Énfasis5 7 3 2" xfId="13556" xr:uid="{00000000-0005-0000-0000-0000852A0000}"/>
    <cellStyle name="20% - Énfasis5 7 3 3" xfId="13557" xr:uid="{00000000-0005-0000-0000-0000862A0000}"/>
    <cellStyle name="20% - Énfasis5 7 3 4" xfId="13558" xr:uid="{00000000-0005-0000-0000-0000872A0000}"/>
    <cellStyle name="20% - Énfasis5 7 3 5" xfId="13559" xr:uid="{00000000-0005-0000-0000-0000882A0000}"/>
    <cellStyle name="20% - Énfasis5 7 3 6" xfId="13560" xr:uid="{00000000-0005-0000-0000-0000892A0000}"/>
    <cellStyle name="20% - Énfasis5 7 4" xfId="13561" xr:uid="{00000000-0005-0000-0000-00008A2A0000}"/>
    <cellStyle name="20% - Énfasis5 7 4 2" xfId="13562" xr:uid="{00000000-0005-0000-0000-00008B2A0000}"/>
    <cellStyle name="20% - Énfasis5 7 4 3" xfId="13563" xr:uid="{00000000-0005-0000-0000-00008C2A0000}"/>
    <cellStyle name="20% - Énfasis5 7 4 4" xfId="13564" xr:uid="{00000000-0005-0000-0000-00008D2A0000}"/>
    <cellStyle name="20% - Énfasis5 7 4 5" xfId="13565" xr:uid="{00000000-0005-0000-0000-00008E2A0000}"/>
    <cellStyle name="20% - Énfasis5 7 4 6" xfId="13566" xr:uid="{00000000-0005-0000-0000-00008F2A0000}"/>
    <cellStyle name="20% - Énfasis5 7 5" xfId="13567" xr:uid="{00000000-0005-0000-0000-0000902A0000}"/>
    <cellStyle name="20% - Énfasis5 7 5 2" xfId="13568" xr:uid="{00000000-0005-0000-0000-0000912A0000}"/>
    <cellStyle name="20% - Énfasis5 7 5 3" xfId="13569" xr:uid="{00000000-0005-0000-0000-0000922A0000}"/>
    <cellStyle name="20% - Énfasis5 7 5 4" xfId="13570" xr:uid="{00000000-0005-0000-0000-0000932A0000}"/>
    <cellStyle name="20% - Énfasis5 7 5 5" xfId="13571" xr:uid="{00000000-0005-0000-0000-0000942A0000}"/>
    <cellStyle name="20% - Énfasis5 7 5 6" xfId="13572" xr:uid="{00000000-0005-0000-0000-0000952A0000}"/>
    <cellStyle name="20% - Énfasis5 7 6" xfId="13573" xr:uid="{00000000-0005-0000-0000-0000962A0000}"/>
    <cellStyle name="20% - Énfasis5 7 6 2" xfId="13574" xr:uid="{00000000-0005-0000-0000-0000972A0000}"/>
    <cellStyle name="20% - Énfasis5 7 6 3" xfId="13575" xr:uid="{00000000-0005-0000-0000-0000982A0000}"/>
    <cellStyle name="20% - Énfasis5 7 6 4" xfId="13576" xr:uid="{00000000-0005-0000-0000-0000992A0000}"/>
    <cellStyle name="20% - Énfasis5 7 6 5" xfId="13577" xr:uid="{00000000-0005-0000-0000-00009A2A0000}"/>
    <cellStyle name="20% - Énfasis5 7 6 6" xfId="13578" xr:uid="{00000000-0005-0000-0000-00009B2A0000}"/>
    <cellStyle name="20% - Énfasis5 7 7" xfId="13579" xr:uid="{00000000-0005-0000-0000-00009C2A0000}"/>
    <cellStyle name="20% - Énfasis5 7 7 2" xfId="13580" xr:uid="{00000000-0005-0000-0000-00009D2A0000}"/>
    <cellStyle name="20% - Énfasis5 7 7 3" xfId="13581" xr:uid="{00000000-0005-0000-0000-00009E2A0000}"/>
    <cellStyle name="20% - Énfasis5 7 7 4" xfId="13582" xr:uid="{00000000-0005-0000-0000-00009F2A0000}"/>
    <cellStyle name="20% - Énfasis5 7 7 5" xfId="13583" xr:uid="{00000000-0005-0000-0000-0000A02A0000}"/>
    <cellStyle name="20% - Énfasis5 7 7 6" xfId="13584" xr:uid="{00000000-0005-0000-0000-0000A12A0000}"/>
    <cellStyle name="20% - Énfasis5 7 8" xfId="13585" xr:uid="{00000000-0005-0000-0000-0000A22A0000}"/>
    <cellStyle name="20% - Énfasis5 7 8 2" xfId="13586" xr:uid="{00000000-0005-0000-0000-0000A32A0000}"/>
    <cellStyle name="20% - Énfasis5 7 8 3" xfId="13587" xr:uid="{00000000-0005-0000-0000-0000A42A0000}"/>
    <cellStyle name="20% - Énfasis5 7 8 4" xfId="13588" xr:uid="{00000000-0005-0000-0000-0000A52A0000}"/>
    <cellStyle name="20% - Énfasis5 7 8 5" xfId="13589" xr:uid="{00000000-0005-0000-0000-0000A62A0000}"/>
    <cellStyle name="20% - Énfasis5 7 8 6" xfId="13590" xr:uid="{00000000-0005-0000-0000-0000A72A0000}"/>
    <cellStyle name="20% - Énfasis5 7 9" xfId="13591" xr:uid="{00000000-0005-0000-0000-0000A82A0000}"/>
    <cellStyle name="20% - Énfasis5 7 9 2" xfId="13592" xr:uid="{00000000-0005-0000-0000-0000A92A0000}"/>
    <cellStyle name="20% - Énfasis5 7 9 3" xfId="13593" xr:uid="{00000000-0005-0000-0000-0000AA2A0000}"/>
    <cellStyle name="20% - Énfasis5 7 9 4" xfId="13594" xr:uid="{00000000-0005-0000-0000-0000AB2A0000}"/>
    <cellStyle name="20% - Énfasis5 7 9 5" xfId="13595" xr:uid="{00000000-0005-0000-0000-0000AC2A0000}"/>
    <cellStyle name="20% - Énfasis5 7 9 6" xfId="13596" xr:uid="{00000000-0005-0000-0000-0000AD2A0000}"/>
    <cellStyle name="20% - Énfasis5 8" xfId="486" xr:uid="{00000000-0005-0000-0000-0000AE2A0000}"/>
    <cellStyle name="20% - Énfasis5 8 10" xfId="13597" xr:uid="{00000000-0005-0000-0000-0000AF2A0000}"/>
    <cellStyle name="20% - Énfasis5 8 11" xfId="13598" xr:uid="{00000000-0005-0000-0000-0000B02A0000}"/>
    <cellStyle name="20% - Énfasis5 8 12" xfId="13599" xr:uid="{00000000-0005-0000-0000-0000B12A0000}"/>
    <cellStyle name="20% - Énfasis5 8 13" xfId="13600" xr:uid="{00000000-0005-0000-0000-0000B22A0000}"/>
    <cellStyle name="20% - Énfasis5 8 14" xfId="13601" xr:uid="{00000000-0005-0000-0000-0000B32A0000}"/>
    <cellStyle name="20% - Énfasis5 8 15" xfId="40452" xr:uid="{00000000-0005-0000-0000-0000B42A0000}"/>
    <cellStyle name="20% - Énfasis5 8 2" xfId="13602" xr:uid="{00000000-0005-0000-0000-0000B52A0000}"/>
    <cellStyle name="20% - Énfasis5 8 2 2" xfId="13603" xr:uid="{00000000-0005-0000-0000-0000B62A0000}"/>
    <cellStyle name="20% - Énfasis5 8 2 3" xfId="13604" xr:uid="{00000000-0005-0000-0000-0000B72A0000}"/>
    <cellStyle name="20% - Énfasis5 8 2 4" xfId="13605" xr:uid="{00000000-0005-0000-0000-0000B82A0000}"/>
    <cellStyle name="20% - Énfasis5 8 2 5" xfId="13606" xr:uid="{00000000-0005-0000-0000-0000B92A0000}"/>
    <cellStyle name="20% - Énfasis5 8 2 6" xfId="13607" xr:uid="{00000000-0005-0000-0000-0000BA2A0000}"/>
    <cellStyle name="20% - Énfasis5 8 3" xfId="13608" xr:uid="{00000000-0005-0000-0000-0000BB2A0000}"/>
    <cellStyle name="20% - Énfasis5 8 3 2" xfId="13609" xr:uid="{00000000-0005-0000-0000-0000BC2A0000}"/>
    <cellStyle name="20% - Énfasis5 8 3 3" xfId="13610" xr:uid="{00000000-0005-0000-0000-0000BD2A0000}"/>
    <cellStyle name="20% - Énfasis5 8 3 4" xfId="13611" xr:uid="{00000000-0005-0000-0000-0000BE2A0000}"/>
    <cellStyle name="20% - Énfasis5 8 3 5" xfId="13612" xr:uid="{00000000-0005-0000-0000-0000BF2A0000}"/>
    <cellStyle name="20% - Énfasis5 8 3 6" xfId="13613" xr:uid="{00000000-0005-0000-0000-0000C02A0000}"/>
    <cellStyle name="20% - Énfasis5 8 4" xfId="13614" xr:uid="{00000000-0005-0000-0000-0000C12A0000}"/>
    <cellStyle name="20% - Énfasis5 8 4 2" xfId="13615" xr:uid="{00000000-0005-0000-0000-0000C22A0000}"/>
    <cellStyle name="20% - Énfasis5 8 4 3" xfId="13616" xr:uid="{00000000-0005-0000-0000-0000C32A0000}"/>
    <cellStyle name="20% - Énfasis5 8 4 4" xfId="13617" xr:uid="{00000000-0005-0000-0000-0000C42A0000}"/>
    <cellStyle name="20% - Énfasis5 8 4 5" xfId="13618" xr:uid="{00000000-0005-0000-0000-0000C52A0000}"/>
    <cellStyle name="20% - Énfasis5 8 4 6" xfId="13619" xr:uid="{00000000-0005-0000-0000-0000C62A0000}"/>
    <cellStyle name="20% - Énfasis5 8 5" xfId="13620" xr:uid="{00000000-0005-0000-0000-0000C72A0000}"/>
    <cellStyle name="20% - Énfasis5 8 5 2" xfId="13621" xr:uid="{00000000-0005-0000-0000-0000C82A0000}"/>
    <cellStyle name="20% - Énfasis5 8 5 3" xfId="13622" xr:uid="{00000000-0005-0000-0000-0000C92A0000}"/>
    <cellStyle name="20% - Énfasis5 8 5 4" xfId="13623" xr:uid="{00000000-0005-0000-0000-0000CA2A0000}"/>
    <cellStyle name="20% - Énfasis5 8 5 5" xfId="13624" xr:uid="{00000000-0005-0000-0000-0000CB2A0000}"/>
    <cellStyle name="20% - Énfasis5 8 5 6" xfId="13625" xr:uid="{00000000-0005-0000-0000-0000CC2A0000}"/>
    <cellStyle name="20% - Énfasis5 8 6" xfId="13626" xr:uid="{00000000-0005-0000-0000-0000CD2A0000}"/>
    <cellStyle name="20% - Énfasis5 8 6 2" xfId="13627" xr:uid="{00000000-0005-0000-0000-0000CE2A0000}"/>
    <cellStyle name="20% - Énfasis5 8 6 3" xfId="13628" xr:uid="{00000000-0005-0000-0000-0000CF2A0000}"/>
    <cellStyle name="20% - Énfasis5 8 6 4" xfId="13629" xr:uid="{00000000-0005-0000-0000-0000D02A0000}"/>
    <cellStyle name="20% - Énfasis5 8 6 5" xfId="13630" xr:uid="{00000000-0005-0000-0000-0000D12A0000}"/>
    <cellStyle name="20% - Énfasis5 8 6 6" xfId="13631" xr:uid="{00000000-0005-0000-0000-0000D22A0000}"/>
    <cellStyle name="20% - Énfasis5 8 7" xfId="13632" xr:uid="{00000000-0005-0000-0000-0000D32A0000}"/>
    <cellStyle name="20% - Énfasis5 8 7 2" xfId="13633" xr:uid="{00000000-0005-0000-0000-0000D42A0000}"/>
    <cellStyle name="20% - Énfasis5 8 7 3" xfId="13634" xr:uid="{00000000-0005-0000-0000-0000D52A0000}"/>
    <cellStyle name="20% - Énfasis5 8 7 4" xfId="13635" xr:uid="{00000000-0005-0000-0000-0000D62A0000}"/>
    <cellStyle name="20% - Énfasis5 8 7 5" xfId="13636" xr:uid="{00000000-0005-0000-0000-0000D72A0000}"/>
    <cellStyle name="20% - Énfasis5 8 7 6" xfId="13637" xr:uid="{00000000-0005-0000-0000-0000D82A0000}"/>
    <cellStyle name="20% - Énfasis5 8 8" xfId="13638" xr:uid="{00000000-0005-0000-0000-0000D92A0000}"/>
    <cellStyle name="20% - Énfasis5 8 8 2" xfId="13639" xr:uid="{00000000-0005-0000-0000-0000DA2A0000}"/>
    <cellStyle name="20% - Énfasis5 8 8 3" xfId="13640" xr:uid="{00000000-0005-0000-0000-0000DB2A0000}"/>
    <cellStyle name="20% - Énfasis5 8 8 4" xfId="13641" xr:uid="{00000000-0005-0000-0000-0000DC2A0000}"/>
    <cellStyle name="20% - Énfasis5 8 8 5" xfId="13642" xr:uid="{00000000-0005-0000-0000-0000DD2A0000}"/>
    <cellStyle name="20% - Énfasis5 8 8 6" xfId="13643" xr:uid="{00000000-0005-0000-0000-0000DE2A0000}"/>
    <cellStyle name="20% - Énfasis5 8 9" xfId="13644" xr:uid="{00000000-0005-0000-0000-0000DF2A0000}"/>
    <cellStyle name="20% - Énfasis5 8 9 2" xfId="13645" xr:uid="{00000000-0005-0000-0000-0000E02A0000}"/>
    <cellStyle name="20% - Énfasis5 8 9 3" xfId="13646" xr:uid="{00000000-0005-0000-0000-0000E12A0000}"/>
    <cellStyle name="20% - Énfasis5 8 9 4" xfId="13647" xr:uid="{00000000-0005-0000-0000-0000E22A0000}"/>
    <cellStyle name="20% - Énfasis5 8 9 5" xfId="13648" xr:uid="{00000000-0005-0000-0000-0000E32A0000}"/>
    <cellStyle name="20% - Énfasis5 8 9 6" xfId="13649" xr:uid="{00000000-0005-0000-0000-0000E42A0000}"/>
    <cellStyle name="20% - Énfasis5 9" xfId="487" xr:uid="{00000000-0005-0000-0000-0000E52A0000}"/>
    <cellStyle name="20% - Énfasis5 9 10" xfId="13650" xr:uid="{00000000-0005-0000-0000-0000E62A0000}"/>
    <cellStyle name="20% - Énfasis5 9 11" xfId="13651" xr:uid="{00000000-0005-0000-0000-0000E72A0000}"/>
    <cellStyle name="20% - Énfasis5 9 12" xfId="13652" xr:uid="{00000000-0005-0000-0000-0000E82A0000}"/>
    <cellStyle name="20% - Énfasis5 9 13" xfId="13653" xr:uid="{00000000-0005-0000-0000-0000E92A0000}"/>
    <cellStyle name="20% - Énfasis5 9 14" xfId="13654" xr:uid="{00000000-0005-0000-0000-0000EA2A0000}"/>
    <cellStyle name="20% - Énfasis5 9 15" xfId="40453" xr:uid="{00000000-0005-0000-0000-0000EB2A0000}"/>
    <cellStyle name="20% - Énfasis5 9 2" xfId="13655" xr:uid="{00000000-0005-0000-0000-0000EC2A0000}"/>
    <cellStyle name="20% - Énfasis5 9 2 2" xfId="13656" xr:uid="{00000000-0005-0000-0000-0000ED2A0000}"/>
    <cellStyle name="20% - Énfasis5 9 2 3" xfId="13657" xr:uid="{00000000-0005-0000-0000-0000EE2A0000}"/>
    <cellStyle name="20% - Énfasis5 9 2 4" xfId="13658" xr:uid="{00000000-0005-0000-0000-0000EF2A0000}"/>
    <cellStyle name="20% - Énfasis5 9 2 5" xfId="13659" xr:uid="{00000000-0005-0000-0000-0000F02A0000}"/>
    <cellStyle name="20% - Énfasis5 9 2 6" xfId="13660" xr:uid="{00000000-0005-0000-0000-0000F12A0000}"/>
    <cellStyle name="20% - Énfasis5 9 3" xfId="13661" xr:uid="{00000000-0005-0000-0000-0000F22A0000}"/>
    <cellStyle name="20% - Énfasis5 9 3 2" xfId="13662" xr:uid="{00000000-0005-0000-0000-0000F32A0000}"/>
    <cellStyle name="20% - Énfasis5 9 3 3" xfId="13663" xr:uid="{00000000-0005-0000-0000-0000F42A0000}"/>
    <cellStyle name="20% - Énfasis5 9 3 4" xfId="13664" xr:uid="{00000000-0005-0000-0000-0000F52A0000}"/>
    <cellStyle name="20% - Énfasis5 9 3 5" xfId="13665" xr:uid="{00000000-0005-0000-0000-0000F62A0000}"/>
    <cellStyle name="20% - Énfasis5 9 3 6" xfId="13666" xr:uid="{00000000-0005-0000-0000-0000F72A0000}"/>
    <cellStyle name="20% - Énfasis5 9 4" xfId="13667" xr:uid="{00000000-0005-0000-0000-0000F82A0000}"/>
    <cellStyle name="20% - Énfasis5 9 4 2" xfId="13668" xr:uid="{00000000-0005-0000-0000-0000F92A0000}"/>
    <cellStyle name="20% - Énfasis5 9 4 3" xfId="13669" xr:uid="{00000000-0005-0000-0000-0000FA2A0000}"/>
    <cellStyle name="20% - Énfasis5 9 4 4" xfId="13670" xr:uid="{00000000-0005-0000-0000-0000FB2A0000}"/>
    <cellStyle name="20% - Énfasis5 9 4 5" xfId="13671" xr:uid="{00000000-0005-0000-0000-0000FC2A0000}"/>
    <cellStyle name="20% - Énfasis5 9 4 6" xfId="13672" xr:uid="{00000000-0005-0000-0000-0000FD2A0000}"/>
    <cellStyle name="20% - Énfasis5 9 5" xfId="13673" xr:uid="{00000000-0005-0000-0000-0000FE2A0000}"/>
    <cellStyle name="20% - Énfasis5 9 5 2" xfId="13674" xr:uid="{00000000-0005-0000-0000-0000FF2A0000}"/>
    <cellStyle name="20% - Énfasis5 9 5 3" xfId="13675" xr:uid="{00000000-0005-0000-0000-0000002B0000}"/>
    <cellStyle name="20% - Énfasis5 9 5 4" xfId="13676" xr:uid="{00000000-0005-0000-0000-0000012B0000}"/>
    <cellStyle name="20% - Énfasis5 9 5 5" xfId="13677" xr:uid="{00000000-0005-0000-0000-0000022B0000}"/>
    <cellStyle name="20% - Énfasis5 9 5 6" xfId="13678" xr:uid="{00000000-0005-0000-0000-0000032B0000}"/>
    <cellStyle name="20% - Énfasis5 9 6" xfId="13679" xr:uid="{00000000-0005-0000-0000-0000042B0000}"/>
    <cellStyle name="20% - Énfasis5 9 6 2" xfId="13680" xr:uid="{00000000-0005-0000-0000-0000052B0000}"/>
    <cellStyle name="20% - Énfasis5 9 6 3" xfId="13681" xr:uid="{00000000-0005-0000-0000-0000062B0000}"/>
    <cellStyle name="20% - Énfasis5 9 6 4" xfId="13682" xr:uid="{00000000-0005-0000-0000-0000072B0000}"/>
    <cellStyle name="20% - Énfasis5 9 6 5" xfId="13683" xr:uid="{00000000-0005-0000-0000-0000082B0000}"/>
    <cellStyle name="20% - Énfasis5 9 6 6" xfId="13684" xr:uid="{00000000-0005-0000-0000-0000092B0000}"/>
    <cellStyle name="20% - Énfasis5 9 7" xfId="13685" xr:uid="{00000000-0005-0000-0000-00000A2B0000}"/>
    <cellStyle name="20% - Énfasis5 9 7 2" xfId="13686" xr:uid="{00000000-0005-0000-0000-00000B2B0000}"/>
    <cellStyle name="20% - Énfasis5 9 7 3" xfId="13687" xr:uid="{00000000-0005-0000-0000-00000C2B0000}"/>
    <cellStyle name="20% - Énfasis5 9 7 4" xfId="13688" xr:uid="{00000000-0005-0000-0000-00000D2B0000}"/>
    <cellStyle name="20% - Énfasis5 9 7 5" xfId="13689" xr:uid="{00000000-0005-0000-0000-00000E2B0000}"/>
    <cellStyle name="20% - Énfasis5 9 7 6" xfId="13690" xr:uid="{00000000-0005-0000-0000-00000F2B0000}"/>
    <cellStyle name="20% - Énfasis5 9 8" xfId="13691" xr:uid="{00000000-0005-0000-0000-0000102B0000}"/>
    <cellStyle name="20% - Énfasis5 9 8 2" xfId="13692" xr:uid="{00000000-0005-0000-0000-0000112B0000}"/>
    <cellStyle name="20% - Énfasis5 9 8 3" xfId="13693" xr:uid="{00000000-0005-0000-0000-0000122B0000}"/>
    <cellStyle name="20% - Énfasis5 9 8 4" xfId="13694" xr:uid="{00000000-0005-0000-0000-0000132B0000}"/>
    <cellStyle name="20% - Énfasis5 9 8 5" xfId="13695" xr:uid="{00000000-0005-0000-0000-0000142B0000}"/>
    <cellStyle name="20% - Énfasis5 9 8 6" xfId="13696" xr:uid="{00000000-0005-0000-0000-0000152B0000}"/>
    <cellStyle name="20% - Énfasis5 9 9" xfId="13697" xr:uid="{00000000-0005-0000-0000-0000162B0000}"/>
    <cellStyle name="20% - Énfasis5 9 9 2" xfId="13698" xr:uid="{00000000-0005-0000-0000-0000172B0000}"/>
    <cellStyle name="20% - Énfasis5 9 9 3" xfId="13699" xr:uid="{00000000-0005-0000-0000-0000182B0000}"/>
    <cellStyle name="20% - Énfasis5 9 9 4" xfId="13700" xr:uid="{00000000-0005-0000-0000-0000192B0000}"/>
    <cellStyle name="20% - Énfasis5 9 9 5" xfId="13701" xr:uid="{00000000-0005-0000-0000-00001A2B0000}"/>
    <cellStyle name="20% - Énfasis5 9 9 6" xfId="13702" xr:uid="{00000000-0005-0000-0000-00001B2B0000}"/>
    <cellStyle name="20% - Énfasis6 10" xfId="488" xr:uid="{00000000-0005-0000-0000-00001C2B0000}"/>
    <cellStyle name="20% - Énfasis6 10 10" xfId="13703" xr:uid="{00000000-0005-0000-0000-00001D2B0000}"/>
    <cellStyle name="20% - Énfasis6 10 11" xfId="13704" xr:uid="{00000000-0005-0000-0000-00001E2B0000}"/>
    <cellStyle name="20% - Énfasis6 10 12" xfId="13705" xr:uid="{00000000-0005-0000-0000-00001F2B0000}"/>
    <cellStyle name="20% - Énfasis6 10 13" xfId="13706" xr:uid="{00000000-0005-0000-0000-0000202B0000}"/>
    <cellStyle name="20% - Énfasis6 10 14" xfId="13707" xr:uid="{00000000-0005-0000-0000-0000212B0000}"/>
    <cellStyle name="20% - Énfasis6 10 15" xfId="40454" xr:uid="{00000000-0005-0000-0000-0000222B0000}"/>
    <cellStyle name="20% - Énfasis6 10 2" xfId="13708" xr:uid="{00000000-0005-0000-0000-0000232B0000}"/>
    <cellStyle name="20% - Énfasis6 10 2 2" xfId="13709" xr:uid="{00000000-0005-0000-0000-0000242B0000}"/>
    <cellStyle name="20% - Énfasis6 10 2 3" xfId="13710" xr:uid="{00000000-0005-0000-0000-0000252B0000}"/>
    <cellStyle name="20% - Énfasis6 10 2 4" xfId="13711" xr:uid="{00000000-0005-0000-0000-0000262B0000}"/>
    <cellStyle name="20% - Énfasis6 10 2 5" xfId="13712" xr:uid="{00000000-0005-0000-0000-0000272B0000}"/>
    <cellStyle name="20% - Énfasis6 10 2 6" xfId="13713" xr:uid="{00000000-0005-0000-0000-0000282B0000}"/>
    <cellStyle name="20% - Énfasis6 10 3" xfId="13714" xr:uid="{00000000-0005-0000-0000-0000292B0000}"/>
    <cellStyle name="20% - Énfasis6 10 3 2" xfId="13715" xr:uid="{00000000-0005-0000-0000-00002A2B0000}"/>
    <cellStyle name="20% - Énfasis6 10 3 3" xfId="13716" xr:uid="{00000000-0005-0000-0000-00002B2B0000}"/>
    <cellStyle name="20% - Énfasis6 10 3 4" xfId="13717" xr:uid="{00000000-0005-0000-0000-00002C2B0000}"/>
    <cellStyle name="20% - Énfasis6 10 3 5" xfId="13718" xr:uid="{00000000-0005-0000-0000-00002D2B0000}"/>
    <cellStyle name="20% - Énfasis6 10 3 6" xfId="13719" xr:uid="{00000000-0005-0000-0000-00002E2B0000}"/>
    <cellStyle name="20% - Énfasis6 10 4" xfId="13720" xr:uid="{00000000-0005-0000-0000-00002F2B0000}"/>
    <cellStyle name="20% - Énfasis6 10 4 2" xfId="13721" xr:uid="{00000000-0005-0000-0000-0000302B0000}"/>
    <cellStyle name="20% - Énfasis6 10 4 3" xfId="13722" xr:uid="{00000000-0005-0000-0000-0000312B0000}"/>
    <cellStyle name="20% - Énfasis6 10 4 4" xfId="13723" xr:uid="{00000000-0005-0000-0000-0000322B0000}"/>
    <cellStyle name="20% - Énfasis6 10 4 5" xfId="13724" xr:uid="{00000000-0005-0000-0000-0000332B0000}"/>
    <cellStyle name="20% - Énfasis6 10 4 6" xfId="13725" xr:uid="{00000000-0005-0000-0000-0000342B0000}"/>
    <cellStyle name="20% - Énfasis6 10 5" xfId="13726" xr:uid="{00000000-0005-0000-0000-0000352B0000}"/>
    <cellStyle name="20% - Énfasis6 10 5 2" xfId="13727" xr:uid="{00000000-0005-0000-0000-0000362B0000}"/>
    <cellStyle name="20% - Énfasis6 10 5 3" xfId="13728" xr:uid="{00000000-0005-0000-0000-0000372B0000}"/>
    <cellStyle name="20% - Énfasis6 10 5 4" xfId="13729" xr:uid="{00000000-0005-0000-0000-0000382B0000}"/>
    <cellStyle name="20% - Énfasis6 10 5 5" xfId="13730" xr:uid="{00000000-0005-0000-0000-0000392B0000}"/>
    <cellStyle name="20% - Énfasis6 10 5 6" xfId="13731" xr:uid="{00000000-0005-0000-0000-00003A2B0000}"/>
    <cellStyle name="20% - Énfasis6 10 6" xfId="13732" xr:uid="{00000000-0005-0000-0000-00003B2B0000}"/>
    <cellStyle name="20% - Énfasis6 10 6 2" xfId="13733" xr:uid="{00000000-0005-0000-0000-00003C2B0000}"/>
    <cellStyle name="20% - Énfasis6 10 6 3" xfId="13734" xr:uid="{00000000-0005-0000-0000-00003D2B0000}"/>
    <cellStyle name="20% - Énfasis6 10 6 4" xfId="13735" xr:uid="{00000000-0005-0000-0000-00003E2B0000}"/>
    <cellStyle name="20% - Énfasis6 10 6 5" xfId="13736" xr:uid="{00000000-0005-0000-0000-00003F2B0000}"/>
    <cellStyle name="20% - Énfasis6 10 6 6" xfId="13737" xr:uid="{00000000-0005-0000-0000-0000402B0000}"/>
    <cellStyle name="20% - Énfasis6 10 7" xfId="13738" xr:uid="{00000000-0005-0000-0000-0000412B0000}"/>
    <cellStyle name="20% - Énfasis6 10 7 2" xfId="13739" xr:uid="{00000000-0005-0000-0000-0000422B0000}"/>
    <cellStyle name="20% - Énfasis6 10 7 3" xfId="13740" xr:uid="{00000000-0005-0000-0000-0000432B0000}"/>
    <cellStyle name="20% - Énfasis6 10 7 4" xfId="13741" xr:uid="{00000000-0005-0000-0000-0000442B0000}"/>
    <cellStyle name="20% - Énfasis6 10 7 5" xfId="13742" xr:uid="{00000000-0005-0000-0000-0000452B0000}"/>
    <cellStyle name="20% - Énfasis6 10 7 6" xfId="13743" xr:uid="{00000000-0005-0000-0000-0000462B0000}"/>
    <cellStyle name="20% - Énfasis6 10 8" xfId="13744" xr:uid="{00000000-0005-0000-0000-0000472B0000}"/>
    <cellStyle name="20% - Énfasis6 10 8 2" xfId="13745" xr:uid="{00000000-0005-0000-0000-0000482B0000}"/>
    <cellStyle name="20% - Énfasis6 10 8 3" xfId="13746" xr:uid="{00000000-0005-0000-0000-0000492B0000}"/>
    <cellStyle name="20% - Énfasis6 10 8 4" xfId="13747" xr:uid="{00000000-0005-0000-0000-00004A2B0000}"/>
    <cellStyle name="20% - Énfasis6 10 8 5" xfId="13748" xr:uid="{00000000-0005-0000-0000-00004B2B0000}"/>
    <cellStyle name="20% - Énfasis6 10 8 6" xfId="13749" xr:uid="{00000000-0005-0000-0000-00004C2B0000}"/>
    <cellStyle name="20% - Énfasis6 10 9" xfId="13750" xr:uid="{00000000-0005-0000-0000-00004D2B0000}"/>
    <cellStyle name="20% - Énfasis6 10 9 2" xfId="13751" xr:uid="{00000000-0005-0000-0000-00004E2B0000}"/>
    <cellStyle name="20% - Énfasis6 10 9 3" xfId="13752" xr:uid="{00000000-0005-0000-0000-00004F2B0000}"/>
    <cellStyle name="20% - Énfasis6 10 9 4" xfId="13753" xr:uid="{00000000-0005-0000-0000-0000502B0000}"/>
    <cellStyle name="20% - Énfasis6 10 9 5" xfId="13754" xr:uid="{00000000-0005-0000-0000-0000512B0000}"/>
    <cellStyle name="20% - Énfasis6 10 9 6" xfId="13755" xr:uid="{00000000-0005-0000-0000-0000522B0000}"/>
    <cellStyle name="20% - Énfasis6 11" xfId="489" xr:uid="{00000000-0005-0000-0000-0000532B0000}"/>
    <cellStyle name="20% - Énfasis6 11 10" xfId="13756" xr:uid="{00000000-0005-0000-0000-0000542B0000}"/>
    <cellStyle name="20% - Énfasis6 11 11" xfId="13757" xr:uid="{00000000-0005-0000-0000-0000552B0000}"/>
    <cellStyle name="20% - Énfasis6 11 12" xfId="13758" xr:uid="{00000000-0005-0000-0000-0000562B0000}"/>
    <cellStyle name="20% - Énfasis6 11 13" xfId="13759" xr:uid="{00000000-0005-0000-0000-0000572B0000}"/>
    <cellStyle name="20% - Énfasis6 11 14" xfId="13760" xr:uid="{00000000-0005-0000-0000-0000582B0000}"/>
    <cellStyle name="20% - Énfasis6 11 15" xfId="40455" xr:uid="{00000000-0005-0000-0000-0000592B0000}"/>
    <cellStyle name="20% - Énfasis6 11 2" xfId="13761" xr:uid="{00000000-0005-0000-0000-00005A2B0000}"/>
    <cellStyle name="20% - Énfasis6 11 2 2" xfId="13762" xr:uid="{00000000-0005-0000-0000-00005B2B0000}"/>
    <cellStyle name="20% - Énfasis6 11 2 3" xfId="13763" xr:uid="{00000000-0005-0000-0000-00005C2B0000}"/>
    <cellStyle name="20% - Énfasis6 11 2 4" xfId="13764" xr:uid="{00000000-0005-0000-0000-00005D2B0000}"/>
    <cellStyle name="20% - Énfasis6 11 2 5" xfId="13765" xr:uid="{00000000-0005-0000-0000-00005E2B0000}"/>
    <cellStyle name="20% - Énfasis6 11 2 6" xfId="13766" xr:uid="{00000000-0005-0000-0000-00005F2B0000}"/>
    <cellStyle name="20% - Énfasis6 11 3" xfId="13767" xr:uid="{00000000-0005-0000-0000-0000602B0000}"/>
    <cellStyle name="20% - Énfasis6 11 3 2" xfId="13768" xr:uid="{00000000-0005-0000-0000-0000612B0000}"/>
    <cellStyle name="20% - Énfasis6 11 3 3" xfId="13769" xr:uid="{00000000-0005-0000-0000-0000622B0000}"/>
    <cellStyle name="20% - Énfasis6 11 3 4" xfId="13770" xr:uid="{00000000-0005-0000-0000-0000632B0000}"/>
    <cellStyle name="20% - Énfasis6 11 3 5" xfId="13771" xr:uid="{00000000-0005-0000-0000-0000642B0000}"/>
    <cellStyle name="20% - Énfasis6 11 3 6" xfId="13772" xr:uid="{00000000-0005-0000-0000-0000652B0000}"/>
    <cellStyle name="20% - Énfasis6 11 4" xfId="13773" xr:uid="{00000000-0005-0000-0000-0000662B0000}"/>
    <cellStyle name="20% - Énfasis6 11 4 2" xfId="13774" xr:uid="{00000000-0005-0000-0000-0000672B0000}"/>
    <cellStyle name="20% - Énfasis6 11 4 3" xfId="13775" xr:uid="{00000000-0005-0000-0000-0000682B0000}"/>
    <cellStyle name="20% - Énfasis6 11 4 4" xfId="13776" xr:uid="{00000000-0005-0000-0000-0000692B0000}"/>
    <cellStyle name="20% - Énfasis6 11 4 5" xfId="13777" xr:uid="{00000000-0005-0000-0000-00006A2B0000}"/>
    <cellStyle name="20% - Énfasis6 11 4 6" xfId="13778" xr:uid="{00000000-0005-0000-0000-00006B2B0000}"/>
    <cellStyle name="20% - Énfasis6 11 5" xfId="13779" xr:uid="{00000000-0005-0000-0000-00006C2B0000}"/>
    <cellStyle name="20% - Énfasis6 11 5 2" xfId="13780" xr:uid="{00000000-0005-0000-0000-00006D2B0000}"/>
    <cellStyle name="20% - Énfasis6 11 5 3" xfId="13781" xr:uid="{00000000-0005-0000-0000-00006E2B0000}"/>
    <cellStyle name="20% - Énfasis6 11 5 4" xfId="13782" xr:uid="{00000000-0005-0000-0000-00006F2B0000}"/>
    <cellStyle name="20% - Énfasis6 11 5 5" xfId="13783" xr:uid="{00000000-0005-0000-0000-0000702B0000}"/>
    <cellStyle name="20% - Énfasis6 11 5 6" xfId="13784" xr:uid="{00000000-0005-0000-0000-0000712B0000}"/>
    <cellStyle name="20% - Énfasis6 11 6" xfId="13785" xr:uid="{00000000-0005-0000-0000-0000722B0000}"/>
    <cellStyle name="20% - Énfasis6 11 6 2" xfId="13786" xr:uid="{00000000-0005-0000-0000-0000732B0000}"/>
    <cellStyle name="20% - Énfasis6 11 6 3" xfId="13787" xr:uid="{00000000-0005-0000-0000-0000742B0000}"/>
    <cellStyle name="20% - Énfasis6 11 6 4" xfId="13788" xr:uid="{00000000-0005-0000-0000-0000752B0000}"/>
    <cellStyle name="20% - Énfasis6 11 6 5" xfId="13789" xr:uid="{00000000-0005-0000-0000-0000762B0000}"/>
    <cellStyle name="20% - Énfasis6 11 6 6" xfId="13790" xr:uid="{00000000-0005-0000-0000-0000772B0000}"/>
    <cellStyle name="20% - Énfasis6 11 7" xfId="13791" xr:uid="{00000000-0005-0000-0000-0000782B0000}"/>
    <cellStyle name="20% - Énfasis6 11 7 2" xfId="13792" xr:uid="{00000000-0005-0000-0000-0000792B0000}"/>
    <cellStyle name="20% - Énfasis6 11 7 3" xfId="13793" xr:uid="{00000000-0005-0000-0000-00007A2B0000}"/>
    <cellStyle name="20% - Énfasis6 11 7 4" xfId="13794" xr:uid="{00000000-0005-0000-0000-00007B2B0000}"/>
    <cellStyle name="20% - Énfasis6 11 7 5" xfId="13795" xr:uid="{00000000-0005-0000-0000-00007C2B0000}"/>
    <cellStyle name="20% - Énfasis6 11 7 6" xfId="13796" xr:uid="{00000000-0005-0000-0000-00007D2B0000}"/>
    <cellStyle name="20% - Énfasis6 11 8" xfId="13797" xr:uid="{00000000-0005-0000-0000-00007E2B0000}"/>
    <cellStyle name="20% - Énfasis6 11 8 2" xfId="13798" xr:uid="{00000000-0005-0000-0000-00007F2B0000}"/>
    <cellStyle name="20% - Énfasis6 11 8 3" xfId="13799" xr:uid="{00000000-0005-0000-0000-0000802B0000}"/>
    <cellStyle name="20% - Énfasis6 11 8 4" xfId="13800" xr:uid="{00000000-0005-0000-0000-0000812B0000}"/>
    <cellStyle name="20% - Énfasis6 11 8 5" xfId="13801" xr:uid="{00000000-0005-0000-0000-0000822B0000}"/>
    <cellStyle name="20% - Énfasis6 11 8 6" xfId="13802" xr:uid="{00000000-0005-0000-0000-0000832B0000}"/>
    <cellStyle name="20% - Énfasis6 11 9" xfId="13803" xr:uid="{00000000-0005-0000-0000-0000842B0000}"/>
    <cellStyle name="20% - Énfasis6 11 9 2" xfId="13804" xr:uid="{00000000-0005-0000-0000-0000852B0000}"/>
    <cellStyle name="20% - Énfasis6 11 9 3" xfId="13805" xr:uid="{00000000-0005-0000-0000-0000862B0000}"/>
    <cellStyle name="20% - Énfasis6 11 9 4" xfId="13806" xr:uid="{00000000-0005-0000-0000-0000872B0000}"/>
    <cellStyle name="20% - Énfasis6 11 9 5" xfId="13807" xr:uid="{00000000-0005-0000-0000-0000882B0000}"/>
    <cellStyle name="20% - Énfasis6 11 9 6" xfId="13808" xr:uid="{00000000-0005-0000-0000-0000892B0000}"/>
    <cellStyle name="20% - Énfasis6 12" xfId="490" xr:uid="{00000000-0005-0000-0000-00008A2B0000}"/>
    <cellStyle name="20% - Énfasis6 12 10" xfId="13809" xr:uid="{00000000-0005-0000-0000-00008B2B0000}"/>
    <cellStyle name="20% - Énfasis6 12 11" xfId="13810" xr:uid="{00000000-0005-0000-0000-00008C2B0000}"/>
    <cellStyle name="20% - Énfasis6 12 12" xfId="13811" xr:uid="{00000000-0005-0000-0000-00008D2B0000}"/>
    <cellStyle name="20% - Énfasis6 12 13" xfId="13812" xr:uid="{00000000-0005-0000-0000-00008E2B0000}"/>
    <cellStyle name="20% - Énfasis6 12 14" xfId="13813" xr:uid="{00000000-0005-0000-0000-00008F2B0000}"/>
    <cellStyle name="20% - Énfasis6 12 15" xfId="40456" xr:uid="{00000000-0005-0000-0000-0000902B0000}"/>
    <cellStyle name="20% - Énfasis6 12 2" xfId="13814" xr:uid="{00000000-0005-0000-0000-0000912B0000}"/>
    <cellStyle name="20% - Énfasis6 12 2 2" xfId="13815" xr:uid="{00000000-0005-0000-0000-0000922B0000}"/>
    <cellStyle name="20% - Énfasis6 12 2 3" xfId="13816" xr:uid="{00000000-0005-0000-0000-0000932B0000}"/>
    <cellStyle name="20% - Énfasis6 12 2 4" xfId="13817" xr:uid="{00000000-0005-0000-0000-0000942B0000}"/>
    <cellStyle name="20% - Énfasis6 12 2 5" xfId="13818" xr:uid="{00000000-0005-0000-0000-0000952B0000}"/>
    <cellStyle name="20% - Énfasis6 12 2 6" xfId="13819" xr:uid="{00000000-0005-0000-0000-0000962B0000}"/>
    <cellStyle name="20% - Énfasis6 12 3" xfId="13820" xr:uid="{00000000-0005-0000-0000-0000972B0000}"/>
    <cellStyle name="20% - Énfasis6 12 3 2" xfId="13821" xr:uid="{00000000-0005-0000-0000-0000982B0000}"/>
    <cellStyle name="20% - Énfasis6 12 3 3" xfId="13822" xr:uid="{00000000-0005-0000-0000-0000992B0000}"/>
    <cellStyle name="20% - Énfasis6 12 3 4" xfId="13823" xr:uid="{00000000-0005-0000-0000-00009A2B0000}"/>
    <cellStyle name="20% - Énfasis6 12 3 5" xfId="13824" xr:uid="{00000000-0005-0000-0000-00009B2B0000}"/>
    <cellStyle name="20% - Énfasis6 12 3 6" xfId="13825" xr:uid="{00000000-0005-0000-0000-00009C2B0000}"/>
    <cellStyle name="20% - Énfasis6 12 4" xfId="13826" xr:uid="{00000000-0005-0000-0000-00009D2B0000}"/>
    <cellStyle name="20% - Énfasis6 12 4 2" xfId="13827" xr:uid="{00000000-0005-0000-0000-00009E2B0000}"/>
    <cellStyle name="20% - Énfasis6 12 4 3" xfId="13828" xr:uid="{00000000-0005-0000-0000-00009F2B0000}"/>
    <cellStyle name="20% - Énfasis6 12 4 4" xfId="13829" xr:uid="{00000000-0005-0000-0000-0000A02B0000}"/>
    <cellStyle name="20% - Énfasis6 12 4 5" xfId="13830" xr:uid="{00000000-0005-0000-0000-0000A12B0000}"/>
    <cellStyle name="20% - Énfasis6 12 4 6" xfId="13831" xr:uid="{00000000-0005-0000-0000-0000A22B0000}"/>
    <cellStyle name="20% - Énfasis6 12 5" xfId="13832" xr:uid="{00000000-0005-0000-0000-0000A32B0000}"/>
    <cellStyle name="20% - Énfasis6 12 5 2" xfId="13833" xr:uid="{00000000-0005-0000-0000-0000A42B0000}"/>
    <cellStyle name="20% - Énfasis6 12 5 3" xfId="13834" xr:uid="{00000000-0005-0000-0000-0000A52B0000}"/>
    <cellStyle name="20% - Énfasis6 12 5 4" xfId="13835" xr:uid="{00000000-0005-0000-0000-0000A62B0000}"/>
    <cellStyle name="20% - Énfasis6 12 5 5" xfId="13836" xr:uid="{00000000-0005-0000-0000-0000A72B0000}"/>
    <cellStyle name="20% - Énfasis6 12 5 6" xfId="13837" xr:uid="{00000000-0005-0000-0000-0000A82B0000}"/>
    <cellStyle name="20% - Énfasis6 12 6" xfId="13838" xr:uid="{00000000-0005-0000-0000-0000A92B0000}"/>
    <cellStyle name="20% - Énfasis6 12 6 2" xfId="13839" xr:uid="{00000000-0005-0000-0000-0000AA2B0000}"/>
    <cellStyle name="20% - Énfasis6 12 6 3" xfId="13840" xr:uid="{00000000-0005-0000-0000-0000AB2B0000}"/>
    <cellStyle name="20% - Énfasis6 12 6 4" xfId="13841" xr:uid="{00000000-0005-0000-0000-0000AC2B0000}"/>
    <cellStyle name="20% - Énfasis6 12 6 5" xfId="13842" xr:uid="{00000000-0005-0000-0000-0000AD2B0000}"/>
    <cellStyle name="20% - Énfasis6 12 6 6" xfId="13843" xr:uid="{00000000-0005-0000-0000-0000AE2B0000}"/>
    <cellStyle name="20% - Énfasis6 12 7" xfId="13844" xr:uid="{00000000-0005-0000-0000-0000AF2B0000}"/>
    <cellStyle name="20% - Énfasis6 12 7 2" xfId="13845" xr:uid="{00000000-0005-0000-0000-0000B02B0000}"/>
    <cellStyle name="20% - Énfasis6 12 7 3" xfId="13846" xr:uid="{00000000-0005-0000-0000-0000B12B0000}"/>
    <cellStyle name="20% - Énfasis6 12 7 4" xfId="13847" xr:uid="{00000000-0005-0000-0000-0000B22B0000}"/>
    <cellStyle name="20% - Énfasis6 12 7 5" xfId="13848" xr:uid="{00000000-0005-0000-0000-0000B32B0000}"/>
    <cellStyle name="20% - Énfasis6 12 7 6" xfId="13849" xr:uid="{00000000-0005-0000-0000-0000B42B0000}"/>
    <cellStyle name="20% - Énfasis6 12 8" xfId="13850" xr:uid="{00000000-0005-0000-0000-0000B52B0000}"/>
    <cellStyle name="20% - Énfasis6 12 8 2" xfId="13851" xr:uid="{00000000-0005-0000-0000-0000B62B0000}"/>
    <cellStyle name="20% - Énfasis6 12 8 3" xfId="13852" xr:uid="{00000000-0005-0000-0000-0000B72B0000}"/>
    <cellStyle name="20% - Énfasis6 12 8 4" xfId="13853" xr:uid="{00000000-0005-0000-0000-0000B82B0000}"/>
    <cellStyle name="20% - Énfasis6 12 8 5" xfId="13854" xr:uid="{00000000-0005-0000-0000-0000B92B0000}"/>
    <cellStyle name="20% - Énfasis6 12 8 6" xfId="13855" xr:uid="{00000000-0005-0000-0000-0000BA2B0000}"/>
    <cellStyle name="20% - Énfasis6 12 9" xfId="13856" xr:uid="{00000000-0005-0000-0000-0000BB2B0000}"/>
    <cellStyle name="20% - Énfasis6 12 9 2" xfId="13857" xr:uid="{00000000-0005-0000-0000-0000BC2B0000}"/>
    <cellStyle name="20% - Énfasis6 12 9 3" xfId="13858" xr:uid="{00000000-0005-0000-0000-0000BD2B0000}"/>
    <cellStyle name="20% - Énfasis6 12 9 4" xfId="13859" xr:uid="{00000000-0005-0000-0000-0000BE2B0000}"/>
    <cellStyle name="20% - Énfasis6 12 9 5" xfId="13860" xr:uid="{00000000-0005-0000-0000-0000BF2B0000}"/>
    <cellStyle name="20% - Énfasis6 12 9 6" xfId="13861" xr:uid="{00000000-0005-0000-0000-0000C02B0000}"/>
    <cellStyle name="20% - Énfasis6 13" xfId="491" xr:uid="{00000000-0005-0000-0000-0000C12B0000}"/>
    <cellStyle name="20% - Énfasis6 13 10" xfId="13862" xr:uid="{00000000-0005-0000-0000-0000C22B0000}"/>
    <cellStyle name="20% - Énfasis6 13 11" xfId="13863" xr:uid="{00000000-0005-0000-0000-0000C32B0000}"/>
    <cellStyle name="20% - Énfasis6 13 12" xfId="13864" xr:uid="{00000000-0005-0000-0000-0000C42B0000}"/>
    <cellStyle name="20% - Énfasis6 13 13" xfId="13865" xr:uid="{00000000-0005-0000-0000-0000C52B0000}"/>
    <cellStyle name="20% - Énfasis6 13 14" xfId="13866" xr:uid="{00000000-0005-0000-0000-0000C62B0000}"/>
    <cellStyle name="20% - Énfasis6 13 15" xfId="40457" xr:uid="{00000000-0005-0000-0000-0000C72B0000}"/>
    <cellStyle name="20% - Énfasis6 13 2" xfId="13867" xr:uid="{00000000-0005-0000-0000-0000C82B0000}"/>
    <cellStyle name="20% - Énfasis6 13 2 2" xfId="13868" xr:uid="{00000000-0005-0000-0000-0000C92B0000}"/>
    <cellStyle name="20% - Énfasis6 13 2 3" xfId="13869" xr:uid="{00000000-0005-0000-0000-0000CA2B0000}"/>
    <cellStyle name="20% - Énfasis6 13 2 4" xfId="13870" xr:uid="{00000000-0005-0000-0000-0000CB2B0000}"/>
    <cellStyle name="20% - Énfasis6 13 2 5" xfId="13871" xr:uid="{00000000-0005-0000-0000-0000CC2B0000}"/>
    <cellStyle name="20% - Énfasis6 13 2 6" xfId="13872" xr:uid="{00000000-0005-0000-0000-0000CD2B0000}"/>
    <cellStyle name="20% - Énfasis6 13 3" xfId="13873" xr:uid="{00000000-0005-0000-0000-0000CE2B0000}"/>
    <cellStyle name="20% - Énfasis6 13 3 2" xfId="13874" xr:uid="{00000000-0005-0000-0000-0000CF2B0000}"/>
    <cellStyle name="20% - Énfasis6 13 3 3" xfId="13875" xr:uid="{00000000-0005-0000-0000-0000D02B0000}"/>
    <cellStyle name="20% - Énfasis6 13 3 4" xfId="13876" xr:uid="{00000000-0005-0000-0000-0000D12B0000}"/>
    <cellStyle name="20% - Énfasis6 13 3 5" xfId="13877" xr:uid="{00000000-0005-0000-0000-0000D22B0000}"/>
    <cellStyle name="20% - Énfasis6 13 3 6" xfId="13878" xr:uid="{00000000-0005-0000-0000-0000D32B0000}"/>
    <cellStyle name="20% - Énfasis6 13 4" xfId="13879" xr:uid="{00000000-0005-0000-0000-0000D42B0000}"/>
    <cellStyle name="20% - Énfasis6 13 4 2" xfId="13880" xr:uid="{00000000-0005-0000-0000-0000D52B0000}"/>
    <cellStyle name="20% - Énfasis6 13 4 3" xfId="13881" xr:uid="{00000000-0005-0000-0000-0000D62B0000}"/>
    <cellStyle name="20% - Énfasis6 13 4 4" xfId="13882" xr:uid="{00000000-0005-0000-0000-0000D72B0000}"/>
    <cellStyle name="20% - Énfasis6 13 4 5" xfId="13883" xr:uid="{00000000-0005-0000-0000-0000D82B0000}"/>
    <cellStyle name="20% - Énfasis6 13 4 6" xfId="13884" xr:uid="{00000000-0005-0000-0000-0000D92B0000}"/>
    <cellStyle name="20% - Énfasis6 13 5" xfId="13885" xr:uid="{00000000-0005-0000-0000-0000DA2B0000}"/>
    <cellStyle name="20% - Énfasis6 13 5 2" xfId="13886" xr:uid="{00000000-0005-0000-0000-0000DB2B0000}"/>
    <cellStyle name="20% - Énfasis6 13 5 3" xfId="13887" xr:uid="{00000000-0005-0000-0000-0000DC2B0000}"/>
    <cellStyle name="20% - Énfasis6 13 5 4" xfId="13888" xr:uid="{00000000-0005-0000-0000-0000DD2B0000}"/>
    <cellStyle name="20% - Énfasis6 13 5 5" xfId="13889" xr:uid="{00000000-0005-0000-0000-0000DE2B0000}"/>
    <cellStyle name="20% - Énfasis6 13 5 6" xfId="13890" xr:uid="{00000000-0005-0000-0000-0000DF2B0000}"/>
    <cellStyle name="20% - Énfasis6 13 6" xfId="13891" xr:uid="{00000000-0005-0000-0000-0000E02B0000}"/>
    <cellStyle name="20% - Énfasis6 13 6 2" xfId="13892" xr:uid="{00000000-0005-0000-0000-0000E12B0000}"/>
    <cellStyle name="20% - Énfasis6 13 6 3" xfId="13893" xr:uid="{00000000-0005-0000-0000-0000E22B0000}"/>
    <cellStyle name="20% - Énfasis6 13 6 4" xfId="13894" xr:uid="{00000000-0005-0000-0000-0000E32B0000}"/>
    <cellStyle name="20% - Énfasis6 13 6 5" xfId="13895" xr:uid="{00000000-0005-0000-0000-0000E42B0000}"/>
    <cellStyle name="20% - Énfasis6 13 6 6" xfId="13896" xr:uid="{00000000-0005-0000-0000-0000E52B0000}"/>
    <cellStyle name="20% - Énfasis6 13 7" xfId="13897" xr:uid="{00000000-0005-0000-0000-0000E62B0000}"/>
    <cellStyle name="20% - Énfasis6 13 7 2" xfId="13898" xr:uid="{00000000-0005-0000-0000-0000E72B0000}"/>
    <cellStyle name="20% - Énfasis6 13 7 3" xfId="13899" xr:uid="{00000000-0005-0000-0000-0000E82B0000}"/>
    <cellStyle name="20% - Énfasis6 13 7 4" xfId="13900" xr:uid="{00000000-0005-0000-0000-0000E92B0000}"/>
    <cellStyle name="20% - Énfasis6 13 7 5" xfId="13901" xr:uid="{00000000-0005-0000-0000-0000EA2B0000}"/>
    <cellStyle name="20% - Énfasis6 13 7 6" xfId="13902" xr:uid="{00000000-0005-0000-0000-0000EB2B0000}"/>
    <cellStyle name="20% - Énfasis6 13 8" xfId="13903" xr:uid="{00000000-0005-0000-0000-0000EC2B0000}"/>
    <cellStyle name="20% - Énfasis6 13 8 2" xfId="13904" xr:uid="{00000000-0005-0000-0000-0000ED2B0000}"/>
    <cellStyle name="20% - Énfasis6 13 8 3" xfId="13905" xr:uid="{00000000-0005-0000-0000-0000EE2B0000}"/>
    <cellStyle name="20% - Énfasis6 13 8 4" xfId="13906" xr:uid="{00000000-0005-0000-0000-0000EF2B0000}"/>
    <cellStyle name="20% - Énfasis6 13 8 5" xfId="13907" xr:uid="{00000000-0005-0000-0000-0000F02B0000}"/>
    <cellStyle name="20% - Énfasis6 13 8 6" xfId="13908" xr:uid="{00000000-0005-0000-0000-0000F12B0000}"/>
    <cellStyle name="20% - Énfasis6 13 9" xfId="13909" xr:uid="{00000000-0005-0000-0000-0000F22B0000}"/>
    <cellStyle name="20% - Énfasis6 13 9 2" xfId="13910" xr:uid="{00000000-0005-0000-0000-0000F32B0000}"/>
    <cellStyle name="20% - Énfasis6 13 9 3" xfId="13911" xr:uid="{00000000-0005-0000-0000-0000F42B0000}"/>
    <cellStyle name="20% - Énfasis6 13 9 4" xfId="13912" xr:uid="{00000000-0005-0000-0000-0000F52B0000}"/>
    <cellStyle name="20% - Énfasis6 13 9 5" xfId="13913" xr:uid="{00000000-0005-0000-0000-0000F62B0000}"/>
    <cellStyle name="20% - Énfasis6 13 9 6" xfId="13914" xr:uid="{00000000-0005-0000-0000-0000F72B0000}"/>
    <cellStyle name="20% - Énfasis6 14" xfId="492" xr:uid="{00000000-0005-0000-0000-0000F82B0000}"/>
    <cellStyle name="20% - Énfasis6 14 10" xfId="13915" xr:uid="{00000000-0005-0000-0000-0000F92B0000}"/>
    <cellStyle name="20% - Énfasis6 14 11" xfId="13916" xr:uid="{00000000-0005-0000-0000-0000FA2B0000}"/>
    <cellStyle name="20% - Énfasis6 14 12" xfId="13917" xr:uid="{00000000-0005-0000-0000-0000FB2B0000}"/>
    <cellStyle name="20% - Énfasis6 14 13" xfId="13918" xr:uid="{00000000-0005-0000-0000-0000FC2B0000}"/>
    <cellStyle name="20% - Énfasis6 14 14" xfId="13919" xr:uid="{00000000-0005-0000-0000-0000FD2B0000}"/>
    <cellStyle name="20% - Énfasis6 14 2" xfId="13920" xr:uid="{00000000-0005-0000-0000-0000FE2B0000}"/>
    <cellStyle name="20% - Énfasis6 14 2 2" xfId="13921" xr:uid="{00000000-0005-0000-0000-0000FF2B0000}"/>
    <cellStyle name="20% - Énfasis6 14 2 3" xfId="13922" xr:uid="{00000000-0005-0000-0000-0000002C0000}"/>
    <cellStyle name="20% - Énfasis6 14 2 4" xfId="13923" xr:uid="{00000000-0005-0000-0000-0000012C0000}"/>
    <cellStyle name="20% - Énfasis6 14 2 5" xfId="13924" xr:uid="{00000000-0005-0000-0000-0000022C0000}"/>
    <cellStyle name="20% - Énfasis6 14 2 6" xfId="13925" xr:uid="{00000000-0005-0000-0000-0000032C0000}"/>
    <cellStyle name="20% - Énfasis6 14 3" xfId="13926" xr:uid="{00000000-0005-0000-0000-0000042C0000}"/>
    <cellStyle name="20% - Énfasis6 14 3 2" xfId="13927" xr:uid="{00000000-0005-0000-0000-0000052C0000}"/>
    <cellStyle name="20% - Énfasis6 14 3 3" xfId="13928" xr:uid="{00000000-0005-0000-0000-0000062C0000}"/>
    <cellStyle name="20% - Énfasis6 14 3 4" xfId="13929" xr:uid="{00000000-0005-0000-0000-0000072C0000}"/>
    <cellStyle name="20% - Énfasis6 14 3 5" xfId="13930" xr:uid="{00000000-0005-0000-0000-0000082C0000}"/>
    <cellStyle name="20% - Énfasis6 14 3 6" xfId="13931" xr:uid="{00000000-0005-0000-0000-0000092C0000}"/>
    <cellStyle name="20% - Énfasis6 14 4" xfId="13932" xr:uid="{00000000-0005-0000-0000-00000A2C0000}"/>
    <cellStyle name="20% - Énfasis6 14 4 2" xfId="13933" xr:uid="{00000000-0005-0000-0000-00000B2C0000}"/>
    <cellStyle name="20% - Énfasis6 14 4 3" xfId="13934" xr:uid="{00000000-0005-0000-0000-00000C2C0000}"/>
    <cellStyle name="20% - Énfasis6 14 4 4" xfId="13935" xr:uid="{00000000-0005-0000-0000-00000D2C0000}"/>
    <cellStyle name="20% - Énfasis6 14 4 5" xfId="13936" xr:uid="{00000000-0005-0000-0000-00000E2C0000}"/>
    <cellStyle name="20% - Énfasis6 14 4 6" xfId="13937" xr:uid="{00000000-0005-0000-0000-00000F2C0000}"/>
    <cellStyle name="20% - Énfasis6 14 5" xfId="13938" xr:uid="{00000000-0005-0000-0000-0000102C0000}"/>
    <cellStyle name="20% - Énfasis6 14 5 2" xfId="13939" xr:uid="{00000000-0005-0000-0000-0000112C0000}"/>
    <cellStyle name="20% - Énfasis6 14 5 3" xfId="13940" xr:uid="{00000000-0005-0000-0000-0000122C0000}"/>
    <cellStyle name="20% - Énfasis6 14 5 4" xfId="13941" xr:uid="{00000000-0005-0000-0000-0000132C0000}"/>
    <cellStyle name="20% - Énfasis6 14 5 5" xfId="13942" xr:uid="{00000000-0005-0000-0000-0000142C0000}"/>
    <cellStyle name="20% - Énfasis6 14 5 6" xfId="13943" xr:uid="{00000000-0005-0000-0000-0000152C0000}"/>
    <cellStyle name="20% - Énfasis6 14 6" xfId="13944" xr:uid="{00000000-0005-0000-0000-0000162C0000}"/>
    <cellStyle name="20% - Énfasis6 14 6 2" xfId="13945" xr:uid="{00000000-0005-0000-0000-0000172C0000}"/>
    <cellStyle name="20% - Énfasis6 14 6 3" xfId="13946" xr:uid="{00000000-0005-0000-0000-0000182C0000}"/>
    <cellStyle name="20% - Énfasis6 14 6 4" xfId="13947" xr:uid="{00000000-0005-0000-0000-0000192C0000}"/>
    <cellStyle name="20% - Énfasis6 14 6 5" xfId="13948" xr:uid="{00000000-0005-0000-0000-00001A2C0000}"/>
    <cellStyle name="20% - Énfasis6 14 6 6" xfId="13949" xr:uid="{00000000-0005-0000-0000-00001B2C0000}"/>
    <cellStyle name="20% - Énfasis6 14 7" xfId="13950" xr:uid="{00000000-0005-0000-0000-00001C2C0000}"/>
    <cellStyle name="20% - Énfasis6 14 7 2" xfId="13951" xr:uid="{00000000-0005-0000-0000-00001D2C0000}"/>
    <cellStyle name="20% - Énfasis6 14 7 3" xfId="13952" xr:uid="{00000000-0005-0000-0000-00001E2C0000}"/>
    <cellStyle name="20% - Énfasis6 14 7 4" xfId="13953" xr:uid="{00000000-0005-0000-0000-00001F2C0000}"/>
    <cellStyle name="20% - Énfasis6 14 7 5" xfId="13954" xr:uid="{00000000-0005-0000-0000-0000202C0000}"/>
    <cellStyle name="20% - Énfasis6 14 7 6" xfId="13955" xr:uid="{00000000-0005-0000-0000-0000212C0000}"/>
    <cellStyle name="20% - Énfasis6 14 8" xfId="13956" xr:uid="{00000000-0005-0000-0000-0000222C0000}"/>
    <cellStyle name="20% - Énfasis6 14 8 2" xfId="13957" xr:uid="{00000000-0005-0000-0000-0000232C0000}"/>
    <cellStyle name="20% - Énfasis6 14 8 3" xfId="13958" xr:uid="{00000000-0005-0000-0000-0000242C0000}"/>
    <cellStyle name="20% - Énfasis6 14 8 4" xfId="13959" xr:uid="{00000000-0005-0000-0000-0000252C0000}"/>
    <cellStyle name="20% - Énfasis6 14 8 5" xfId="13960" xr:uid="{00000000-0005-0000-0000-0000262C0000}"/>
    <cellStyle name="20% - Énfasis6 14 8 6" xfId="13961" xr:uid="{00000000-0005-0000-0000-0000272C0000}"/>
    <cellStyle name="20% - Énfasis6 14 9" xfId="13962" xr:uid="{00000000-0005-0000-0000-0000282C0000}"/>
    <cellStyle name="20% - Énfasis6 14 9 2" xfId="13963" xr:uid="{00000000-0005-0000-0000-0000292C0000}"/>
    <cellStyle name="20% - Énfasis6 14 9 3" xfId="13964" xr:uid="{00000000-0005-0000-0000-00002A2C0000}"/>
    <cellStyle name="20% - Énfasis6 14 9 4" xfId="13965" xr:uid="{00000000-0005-0000-0000-00002B2C0000}"/>
    <cellStyle name="20% - Énfasis6 14 9 5" xfId="13966" xr:uid="{00000000-0005-0000-0000-00002C2C0000}"/>
    <cellStyle name="20% - Énfasis6 14 9 6" xfId="13967" xr:uid="{00000000-0005-0000-0000-00002D2C0000}"/>
    <cellStyle name="20% - Énfasis6 15" xfId="493" xr:uid="{00000000-0005-0000-0000-00002E2C0000}"/>
    <cellStyle name="20% - Énfasis6 15 10" xfId="13968" xr:uid="{00000000-0005-0000-0000-00002F2C0000}"/>
    <cellStyle name="20% - Énfasis6 15 11" xfId="13969" xr:uid="{00000000-0005-0000-0000-0000302C0000}"/>
    <cellStyle name="20% - Énfasis6 15 12" xfId="13970" xr:uid="{00000000-0005-0000-0000-0000312C0000}"/>
    <cellStyle name="20% - Énfasis6 15 13" xfId="13971" xr:uid="{00000000-0005-0000-0000-0000322C0000}"/>
    <cellStyle name="20% - Énfasis6 15 14" xfId="13972" xr:uid="{00000000-0005-0000-0000-0000332C0000}"/>
    <cellStyle name="20% - Énfasis6 15 2" xfId="13973" xr:uid="{00000000-0005-0000-0000-0000342C0000}"/>
    <cellStyle name="20% - Énfasis6 15 2 2" xfId="13974" xr:uid="{00000000-0005-0000-0000-0000352C0000}"/>
    <cellStyle name="20% - Énfasis6 15 2 3" xfId="13975" xr:uid="{00000000-0005-0000-0000-0000362C0000}"/>
    <cellStyle name="20% - Énfasis6 15 2 4" xfId="13976" xr:uid="{00000000-0005-0000-0000-0000372C0000}"/>
    <cellStyle name="20% - Énfasis6 15 2 5" xfId="13977" xr:uid="{00000000-0005-0000-0000-0000382C0000}"/>
    <cellStyle name="20% - Énfasis6 15 2 6" xfId="13978" xr:uid="{00000000-0005-0000-0000-0000392C0000}"/>
    <cellStyle name="20% - Énfasis6 15 3" xfId="13979" xr:uid="{00000000-0005-0000-0000-00003A2C0000}"/>
    <cellStyle name="20% - Énfasis6 15 3 2" xfId="13980" xr:uid="{00000000-0005-0000-0000-00003B2C0000}"/>
    <cellStyle name="20% - Énfasis6 15 3 3" xfId="13981" xr:uid="{00000000-0005-0000-0000-00003C2C0000}"/>
    <cellStyle name="20% - Énfasis6 15 3 4" xfId="13982" xr:uid="{00000000-0005-0000-0000-00003D2C0000}"/>
    <cellStyle name="20% - Énfasis6 15 3 5" xfId="13983" xr:uid="{00000000-0005-0000-0000-00003E2C0000}"/>
    <cellStyle name="20% - Énfasis6 15 3 6" xfId="13984" xr:uid="{00000000-0005-0000-0000-00003F2C0000}"/>
    <cellStyle name="20% - Énfasis6 15 4" xfId="13985" xr:uid="{00000000-0005-0000-0000-0000402C0000}"/>
    <cellStyle name="20% - Énfasis6 15 4 2" xfId="13986" xr:uid="{00000000-0005-0000-0000-0000412C0000}"/>
    <cellStyle name="20% - Énfasis6 15 4 3" xfId="13987" xr:uid="{00000000-0005-0000-0000-0000422C0000}"/>
    <cellStyle name="20% - Énfasis6 15 4 4" xfId="13988" xr:uid="{00000000-0005-0000-0000-0000432C0000}"/>
    <cellStyle name="20% - Énfasis6 15 4 5" xfId="13989" xr:uid="{00000000-0005-0000-0000-0000442C0000}"/>
    <cellStyle name="20% - Énfasis6 15 4 6" xfId="13990" xr:uid="{00000000-0005-0000-0000-0000452C0000}"/>
    <cellStyle name="20% - Énfasis6 15 5" xfId="13991" xr:uid="{00000000-0005-0000-0000-0000462C0000}"/>
    <cellStyle name="20% - Énfasis6 15 5 2" xfId="13992" xr:uid="{00000000-0005-0000-0000-0000472C0000}"/>
    <cellStyle name="20% - Énfasis6 15 5 3" xfId="13993" xr:uid="{00000000-0005-0000-0000-0000482C0000}"/>
    <cellStyle name="20% - Énfasis6 15 5 4" xfId="13994" xr:uid="{00000000-0005-0000-0000-0000492C0000}"/>
    <cellStyle name="20% - Énfasis6 15 5 5" xfId="13995" xr:uid="{00000000-0005-0000-0000-00004A2C0000}"/>
    <cellStyle name="20% - Énfasis6 15 5 6" xfId="13996" xr:uid="{00000000-0005-0000-0000-00004B2C0000}"/>
    <cellStyle name="20% - Énfasis6 15 6" xfId="13997" xr:uid="{00000000-0005-0000-0000-00004C2C0000}"/>
    <cellStyle name="20% - Énfasis6 15 6 2" xfId="13998" xr:uid="{00000000-0005-0000-0000-00004D2C0000}"/>
    <cellStyle name="20% - Énfasis6 15 6 3" xfId="13999" xr:uid="{00000000-0005-0000-0000-00004E2C0000}"/>
    <cellStyle name="20% - Énfasis6 15 6 4" xfId="14000" xr:uid="{00000000-0005-0000-0000-00004F2C0000}"/>
    <cellStyle name="20% - Énfasis6 15 6 5" xfId="14001" xr:uid="{00000000-0005-0000-0000-0000502C0000}"/>
    <cellStyle name="20% - Énfasis6 15 6 6" xfId="14002" xr:uid="{00000000-0005-0000-0000-0000512C0000}"/>
    <cellStyle name="20% - Énfasis6 15 7" xfId="14003" xr:uid="{00000000-0005-0000-0000-0000522C0000}"/>
    <cellStyle name="20% - Énfasis6 15 7 2" xfId="14004" xr:uid="{00000000-0005-0000-0000-0000532C0000}"/>
    <cellStyle name="20% - Énfasis6 15 7 3" xfId="14005" xr:uid="{00000000-0005-0000-0000-0000542C0000}"/>
    <cellStyle name="20% - Énfasis6 15 7 4" xfId="14006" xr:uid="{00000000-0005-0000-0000-0000552C0000}"/>
    <cellStyle name="20% - Énfasis6 15 7 5" xfId="14007" xr:uid="{00000000-0005-0000-0000-0000562C0000}"/>
    <cellStyle name="20% - Énfasis6 15 7 6" xfId="14008" xr:uid="{00000000-0005-0000-0000-0000572C0000}"/>
    <cellStyle name="20% - Énfasis6 15 8" xfId="14009" xr:uid="{00000000-0005-0000-0000-0000582C0000}"/>
    <cellStyle name="20% - Énfasis6 15 8 2" xfId="14010" xr:uid="{00000000-0005-0000-0000-0000592C0000}"/>
    <cellStyle name="20% - Énfasis6 15 8 3" xfId="14011" xr:uid="{00000000-0005-0000-0000-00005A2C0000}"/>
    <cellStyle name="20% - Énfasis6 15 8 4" xfId="14012" xr:uid="{00000000-0005-0000-0000-00005B2C0000}"/>
    <cellStyle name="20% - Énfasis6 15 8 5" xfId="14013" xr:uid="{00000000-0005-0000-0000-00005C2C0000}"/>
    <cellStyle name="20% - Énfasis6 15 8 6" xfId="14014" xr:uid="{00000000-0005-0000-0000-00005D2C0000}"/>
    <cellStyle name="20% - Énfasis6 15 9" xfId="14015" xr:uid="{00000000-0005-0000-0000-00005E2C0000}"/>
    <cellStyle name="20% - Énfasis6 15 9 2" xfId="14016" xr:uid="{00000000-0005-0000-0000-00005F2C0000}"/>
    <cellStyle name="20% - Énfasis6 15 9 3" xfId="14017" xr:uid="{00000000-0005-0000-0000-0000602C0000}"/>
    <cellStyle name="20% - Énfasis6 15 9 4" xfId="14018" xr:uid="{00000000-0005-0000-0000-0000612C0000}"/>
    <cellStyle name="20% - Énfasis6 15 9 5" xfId="14019" xr:uid="{00000000-0005-0000-0000-0000622C0000}"/>
    <cellStyle name="20% - Énfasis6 15 9 6" xfId="14020" xr:uid="{00000000-0005-0000-0000-0000632C0000}"/>
    <cellStyle name="20% - Énfasis6 16" xfId="494" xr:uid="{00000000-0005-0000-0000-0000642C0000}"/>
    <cellStyle name="20% - Énfasis6 16 10" xfId="14021" xr:uid="{00000000-0005-0000-0000-0000652C0000}"/>
    <cellStyle name="20% - Énfasis6 16 11" xfId="14022" xr:uid="{00000000-0005-0000-0000-0000662C0000}"/>
    <cellStyle name="20% - Énfasis6 16 12" xfId="14023" xr:uid="{00000000-0005-0000-0000-0000672C0000}"/>
    <cellStyle name="20% - Énfasis6 16 13" xfId="14024" xr:uid="{00000000-0005-0000-0000-0000682C0000}"/>
    <cellStyle name="20% - Énfasis6 16 14" xfId="14025" xr:uid="{00000000-0005-0000-0000-0000692C0000}"/>
    <cellStyle name="20% - Énfasis6 16 2" xfId="14026" xr:uid="{00000000-0005-0000-0000-00006A2C0000}"/>
    <cellStyle name="20% - Énfasis6 16 2 2" xfId="14027" xr:uid="{00000000-0005-0000-0000-00006B2C0000}"/>
    <cellStyle name="20% - Énfasis6 16 2 3" xfId="14028" xr:uid="{00000000-0005-0000-0000-00006C2C0000}"/>
    <cellStyle name="20% - Énfasis6 16 2 4" xfId="14029" xr:uid="{00000000-0005-0000-0000-00006D2C0000}"/>
    <cellStyle name="20% - Énfasis6 16 2 5" xfId="14030" xr:uid="{00000000-0005-0000-0000-00006E2C0000}"/>
    <cellStyle name="20% - Énfasis6 16 2 6" xfId="14031" xr:uid="{00000000-0005-0000-0000-00006F2C0000}"/>
    <cellStyle name="20% - Énfasis6 16 3" xfId="14032" xr:uid="{00000000-0005-0000-0000-0000702C0000}"/>
    <cellStyle name="20% - Énfasis6 16 3 2" xfId="14033" xr:uid="{00000000-0005-0000-0000-0000712C0000}"/>
    <cellStyle name="20% - Énfasis6 16 3 3" xfId="14034" xr:uid="{00000000-0005-0000-0000-0000722C0000}"/>
    <cellStyle name="20% - Énfasis6 16 3 4" xfId="14035" xr:uid="{00000000-0005-0000-0000-0000732C0000}"/>
    <cellStyle name="20% - Énfasis6 16 3 5" xfId="14036" xr:uid="{00000000-0005-0000-0000-0000742C0000}"/>
    <cellStyle name="20% - Énfasis6 16 3 6" xfId="14037" xr:uid="{00000000-0005-0000-0000-0000752C0000}"/>
    <cellStyle name="20% - Énfasis6 16 4" xfId="14038" xr:uid="{00000000-0005-0000-0000-0000762C0000}"/>
    <cellStyle name="20% - Énfasis6 16 4 2" xfId="14039" xr:uid="{00000000-0005-0000-0000-0000772C0000}"/>
    <cellStyle name="20% - Énfasis6 16 4 3" xfId="14040" xr:uid="{00000000-0005-0000-0000-0000782C0000}"/>
    <cellStyle name="20% - Énfasis6 16 4 4" xfId="14041" xr:uid="{00000000-0005-0000-0000-0000792C0000}"/>
    <cellStyle name="20% - Énfasis6 16 4 5" xfId="14042" xr:uid="{00000000-0005-0000-0000-00007A2C0000}"/>
    <cellStyle name="20% - Énfasis6 16 4 6" xfId="14043" xr:uid="{00000000-0005-0000-0000-00007B2C0000}"/>
    <cellStyle name="20% - Énfasis6 16 5" xfId="14044" xr:uid="{00000000-0005-0000-0000-00007C2C0000}"/>
    <cellStyle name="20% - Énfasis6 16 5 2" xfId="14045" xr:uid="{00000000-0005-0000-0000-00007D2C0000}"/>
    <cellStyle name="20% - Énfasis6 16 5 3" xfId="14046" xr:uid="{00000000-0005-0000-0000-00007E2C0000}"/>
    <cellStyle name="20% - Énfasis6 16 5 4" xfId="14047" xr:uid="{00000000-0005-0000-0000-00007F2C0000}"/>
    <cellStyle name="20% - Énfasis6 16 5 5" xfId="14048" xr:uid="{00000000-0005-0000-0000-0000802C0000}"/>
    <cellStyle name="20% - Énfasis6 16 5 6" xfId="14049" xr:uid="{00000000-0005-0000-0000-0000812C0000}"/>
    <cellStyle name="20% - Énfasis6 16 6" xfId="14050" xr:uid="{00000000-0005-0000-0000-0000822C0000}"/>
    <cellStyle name="20% - Énfasis6 16 6 2" xfId="14051" xr:uid="{00000000-0005-0000-0000-0000832C0000}"/>
    <cellStyle name="20% - Énfasis6 16 6 3" xfId="14052" xr:uid="{00000000-0005-0000-0000-0000842C0000}"/>
    <cellStyle name="20% - Énfasis6 16 6 4" xfId="14053" xr:uid="{00000000-0005-0000-0000-0000852C0000}"/>
    <cellStyle name="20% - Énfasis6 16 6 5" xfId="14054" xr:uid="{00000000-0005-0000-0000-0000862C0000}"/>
    <cellStyle name="20% - Énfasis6 16 6 6" xfId="14055" xr:uid="{00000000-0005-0000-0000-0000872C0000}"/>
    <cellStyle name="20% - Énfasis6 16 7" xfId="14056" xr:uid="{00000000-0005-0000-0000-0000882C0000}"/>
    <cellStyle name="20% - Énfasis6 16 7 2" xfId="14057" xr:uid="{00000000-0005-0000-0000-0000892C0000}"/>
    <cellStyle name="20% - Énfasis6 16 7 3" xfId="14058" xr:uid="{00000000-0005-0000-0000-00008A2C0000}"/>
    <cellStyle name="20% - Énfasis6 16 7 4" xfId="14059" xr:uid="{00000000-0005-0000-0000-00008B2C0000}"/>
    <cellStyle name="20% - Énfasis6 16 7 5" xfId="14060" xr:uid="{00000000-0005-0000-0000-00008C2C0000}"/>
    <cellStyle name="20% - Énfasis6 16 7 6" xfId="14061" xr:uid="{00000000-0005-0000-0000-00008D2C0000}"/>
    <cellStyle name="20% - Énfasis6 16 8" xfId="14062" xr:uid="{00000000-0005-0000-0000-00008E2C0000}"/>
    <cellStyle name="20% - Énfasis6 16 8 2" xfId="14063" xr:uid="{00000000-0005-0000-0000-00008F2C0000}"/>
    <cellStyle name="20% - Énfasis6 16 8 3" xfId="14064" xr:uid="{00000000-0005-0000-0000-0000902C0000}"/>
    <cellStyle name="20% - Énfasis6 16 8 4" xfId="14065" xr:uid="{00000000-0005-0000-0000-0000912C0000}"/>
    <cellStyle name="20% - Énfasis6 16 8 5" xfId="14066" xr:uid="{00000000-0005-0000-0000-0000922C0000}"/>
    <cellStyle name="20% - Énfasis6 16 8 6" xfId="14067" xr:uid="{00000000-0005-0000-0000-0000932C0000}"/>
    <cellStyle name="20% - Énfasis6 16 9" xfId="14068" xr:uid="{00000000-0005-0000-0000-0000942C0000}"/>
    <cellStyle name="20% - Énfasis6 16 9 2" xfId="14069" xr:uid="{00000000-0005-0000-0000-0000952C0000}"/>
    <cellStyle name="20% - Énfasis6 16 9 3" xfId="14070" xr:uid="{00000000-0005-0000-0000-0000962C0000}"/>
    <cellStyle name="20% - Énfasis6 16 9 4" xfId="14071" xr:uid="{00000000-0005-0000-0000-0000972C0000}"/>
    <cellStyle name="20% - Énfasis6 16 9 5" xfId="14072" xr:uid="{00000000-0005-0000-0000-0000982C0000}"/>
    <cellStyle name="20% - Énfasis6 16 9 6" xfId="14073" xr:uid="{00000000-0005-0000-0000-0000992C0000}"/>
    <cellStyle name="20% - Énfasis6 17" xfId="495" xr:uid="{00000000-0005-0000-0000-00009A2C0000}"/>
    <cellStyle name="20% - Énfasis6 17 10" xfId="14074" xr:uid="{00000000-0005-0000-0000-00009B2C0000}"/>
    <cellStyle name="20% - Énfasis6 17 11" xfId="14075" xr:uid="{00000000-0005-0000-0000-00009C2C0000}"/>
    <cellStyle name="20% - Énfasis6 17 12" xfId="14076" xr:uid="{00000000-0005-0000-0000-00009D2C0000}"/>
    <cellStyle name="20% - Énfasis6 17 13" xfId="14077" xr:uid="{00000000-0005-0000-0000-00009E2C0000}"/>
    <cellStyle name="20% - Énfasis6 17 14" xfId="14078" xr:uid="{00000000-0005-0000-0000-00009F2C0000}"/>
    <cellStyle name="20% - Énfasis6 17 2" xfId="14079" xr:uid="{00000000-0005-0000-0000-0000A02C0000}"/>
    <cellStyle name="20% - Énfasis6 17 2 2" xfId="14080" xr:uid="{00000000-0005-0000-0000-0000A12C0000}"/>
    <cellStyle name="20% - Énfasis6 17 2 3" xfId="14081" xr:uid="{00000000-0005-0000-0000-0000A22C0000}"/>
    <cellStyle name="20% - Énfasis6 17 2 4" xfId="14082" xr:uid="{00000000-0005-0000-0000-0000A32C0000}"/>
    <cellStyle name="20% - Énfasis6 17 2 5" xfId="14083" xr:uid="{00000000-0005-0000-0000-0000A42C0000}"/>
    <cellStyle name="20% - Énfasis6 17 2 6" xfId="14084" xr:uid="{00000000-0005-0000-0000-0000A52C0000}"/>
    <cellStyle name="20% - Énfasis6 17 3" xfId="14085" xr:uid="{00000000-0005-0000-0000-0000A62C0000}"/>
    <cellStyle name="20% - Énfasis6 17 3 2" xfId="14086" xr:uid="{00000000-0005-0000-0000-0000A72C0000}"/>
    <cellStyle name="20% - Énfasis6 17 3 3" xfId="14087" xr:uid="{00000000-0005-0000-0000-0000A82C0000}"/>
    <cellStyle name="20% - Énfasis6 17 3 4" xfId="14088" xr:uid="{00000000-0005-0000-0000-0000A92C0000}"/>
    <cellStyle name="20% - Énfasis6 17 3 5" xfId="14089" xr:uid="{00000000-0005-0000-0000-0000AA2C0000}"/>
    <cellStyle name="20% - Énfasis6 17 3 6" xfId="14090" xr:uid="{00000000-0005-0000-0000-0000AB2C0000}"/>
    <cellStyle name="20% - Énfasis6 17 4" xfId="14091" xr:uid="{00000000-0005-0000-0000-0000AC2C0000}"/>
    <cellStyle name="20% - Énfasis6 17 4 2" xfId="14092" xr:uid="{00000000-0005-0000-0000-0000AD2C0000}"/>
    <cellStyle name="20% - Énfasis6 17 4 3" xfId="14093" xr:uid="{00000000-0005-0000-0000-0000AE2C0000}"/>
    <cellStyle name="20% - Énfasis6 17 4 4" xfId="14094" xr:uid="{00000000-0005-0000-0000-0000AF2C0000}"/>
    <cellStyle name="20% - Énfasis6 17 4 5" xfId="14095" xr:uid="{00000000-0005-0000-0000-0000B02C0000}"/>
    <cellStyle name="20% - Énfasis6 17 4 6" xfId="14096" xr:uid="{00000000-0005-0000-0000-0000B12C0000}"/>
    <cellStyle name="20% - Énfasis6 17 5" xfId="14097" xr:uid="{00000000-0005-0000-0000-0000B22C0000}"/>
    <cellStyle name="20% - Énfasis6 17 5 2" xfId="14098" xr:uid="{00000000-0005-0000-0000-0000B32C0000}"/>
    <cellStyle name="20% - Énfasis6 17 5 3" xfId="14099" xr:uid="{00000000-0005-0000-0000-0000B42C0000}"/>
    <cellStyle name="20% - Énfasis6 17 5 4" xfId="14100" xr:uid="{00000000-0005-0000-0000-0000B52C0000}"/>
    <cellStyle name="20% - Énfasis6 17 5 5" xfId="14101" xr:uid="{00000000-0005-0000-0000-0000B62C0000}"/>
    <cellStyle name="20% - Énfasis6 17 5 6" xfId="14102" xr:uid="{00000000-0005-0000-0000-0000B72C0000}"/>
    <cellStyle name="20% - Énfasis6 17 6" xfId="14103" xr:uid="{00000000-0005-0000-0000-0000B82C0000}"/>
    <cellStyle name="20% - Énfasis6 17 6 2" xfId="14104" xr:uid="{00000000-0005-0000-0000-0000B92C0000}"/>
    <cellStyle name="20% - Énfasis6 17 6 3" xfId="14105" xr:uid="{00000000-0005-0000-0000-0000BA2C0000}"/>
    <cellStyle name="20% - Énfasis6 17 6 4" xfId="14106" xr:uid="{00000000-0005-0000-0000-0000BB2C0000}"/>
    <cellStyle name="20% - Énfasis6 17 6 5" xfId="14107" xr:uid="{00000000-0005-0000-0000-0000BC2C0000}"/>
    <cellStyle name="20% - Énfasis6 17 6 6" xfId="14108" xr:uid="{00000000-0005-0000-0000-0000BD2C0000}"/>
    <cellStyle name="20% - Énfasis6 17 7" xfId="14109" xr:uid="{00000000-0005-0000-0000-0000BE2C0000}"/>
    <cellStyle name="20% - Énfasis6 17 7 2" xfId="14110" xr:uid="{00000000-0005-0000-0000-0000BF2C0000}"/>
    <cellStyle name="20% - Énfasis6 17 7 3" xfId="14111" xr:uid="{00000000-0005-0000-0000-0000C02C0000}"/>
    <cellStyle name="20% - Énfasis6 17 7 4" xfId="14112" xr:uid="{00000000-0005-0000-0000-0000C12C0000}"/>
    <cellStyle name="20% - Énfasis6 17 7 5" xfId="14113" xr:uid="{00000000-0005-0000-0000-0000C22C0000}"/>
    <cellStyle name="20% - Énfasis6 17 7 6" xfId="14114" xr:uid="{00000000-0005-0000-0000-0000C32C0000}"/>
    <cellStyle name="20% - Énfasis6 17 8" xfId="14115" xr:uid="{00000000-0005-0000-0000-0000C42C0000}"/>
    <cellStyle name="20% - Énfasis6 17 8 2" xfId="14116" xr:uid="{00000000-0005-0000-0000-0000C52C0000}"/>
    <cellStyle name="20% - Énfasis6 17 8 3" xfId="14117" xr:uid="{00000000-0005-0000-0000-0000C62C0000}"/>
    <cellStyle name="20% - Énfasis6 17 8 4" xfId="14118" xr:uid="{00000000-0005-0000-0000-0000C72C0000}"/>
    <cellStyle name="20% - Énfasis6 17 8 5" xfId="14119" xr:uid="{00000000-0005-0000-0000-0000C82C0000}"/>
    <cellStyle name="20% - Énfasis6 17 8 6" xfId="14120" xr:uid="{00000000-0005-0000-0000-0000C92C0000}"/>
    <cellStyle name="20% - Énfasis6 17 9" xfId="14121" xr:uid="{00000000-0005-0000-0000-0000CA2C0000}"/>
    <cellStyle name="20% - Énfasis6 17 9 2" xfId="14122" xr:uid="{00000000-0005-0000-0000-0000CB2C0000}"/>
    <cellStyle name="20% - Énfasis6 17 9 3" xfId="14123" xr:uid="{00000000-0005-0000-0000-0000CC2C0000}"/>
    <cellStyle name="20% - Énfasis6 17 9 4" xfId="14124" xr:uid="{00000000-0005-0000-0000-0000CD2C0000}"/>
    <cellStyle name="20% - Énfasis6 17 9 5" xfId="14125" xr:uid="{00000000-0005-0000-0000-0000CE2C0000}"/>
    <cellStyle name="20% - Énfasis6 17 9 6" xfId="14126" xr:uid="{00000000-0005-0000-0000-0000CF2C0000}"/>
    <cellStyle name="20% - Énfasis6 18" xfId="496" xr:uid="{00000000-0005-0000-0000-0000D02C0000}"/>
    <cellStyle name="20% - Énfasis6 18 10" xfId="14127" xr:uid="{00000000-0005-0000-0000-0000D12C0000}"/>
    <cellStyle name="20% - Énfasis6 18 11" xfId="14128" xr:uid="{00000000-0005-0000-0000-0000D22C0000}"/>
    <cellStyle name="20% - Énfasis6 18 12" xfId="14129" xr:uid="{00000000-0005-0000-0000-0000D32C0000}"/>
    <cellStyle name="20% - Énfasis6 18 13" xfId="14130" xr:uid="{00000000-0005-0000-0000-0000D42C0000}"/>
    <cellStyle name="20% - Énfasis6 18 14" xfId="14131" xr:uid="{00000000-0005-0000-0000-0000D52C0000}"/>
    <cellStyle name="20% - Énfasis6 18 2" xfId="14132" xr:uid="{00000000-0005-0000-0000-0000D62C0000}"/>
    <cellStyle name="20% - Énfasis6 18 2 2" xfId="14133" xr:uid="{00000000-0005-0000-0000-0000D72C0000}"/>
    <cellStyle name="20% - Énfasis6 18 2 3" xfId="14134" xr:uid="{00000000-0005-0000-0000-0000D82C0000}"/>
    <cellStyle name="20% - Énfasis6 18 2 4" xfId="14135" xr:uid="{00000000-0005-0000-0000-0000D92C0000}"/>
    <cellStyle name="20% - Énfasis6 18 2 5" xfId="14136" xr:uid="{00000000-0005-0000-0000-0000DA2C0000}"/>
    <cellStyle name="20% - Énfasis6 18 2 6" xfId="14137" xr:uid="{00000000-0005-0000-0000-0000DB2C0000}"/>
    <cellStyle name="20% - Énfasis6 18 3" xfId="14138" xr:uid="{00000000-0005-0000-0000-0000DC2C0000}"/>
    <cellStyle name="20% - Énfasis6 18 3 2" xfId="14139" xr:uid="{00000000-0005-0000-0000-0000DD2C0000}"/>
    <cellStyle name="20% - Énfasis6 18 3 3" xfId="14140" xr:uid="{00000000-0005-0000-0000-0000DE2C0000}"/>
    <cellStyle name="20% - Énfasis6 18 3 4" xfId="14141" xr:uid="{00000000-0005-0000-0000-0000DF2C0000}"/>
    <cellStyle name="20% - Énfasis6 18 3 5" xfId="14142" xr:uid="{00000000-0005-0000-0000-0000E02C0000}"/>
    <cellStyle name="20% - Énfasis6 18 3 6" xfId="14143" xr:uid="{00000000-0005-0000-0000-0000E12C0000}"/>
    <cellStyle name="20% - Énfasis6 18 4" xfId="14144" xr:uid="{00000000-0005-0000-0000-0000E22C0000}"/>
    <cellStyle name="20% - Énfasis6 18 4 2" xfId="14145" xr:uid="{00000000-0005-0000-0000-0000E32C0000}"/>
    <cellStyle name="20% - Énfasis6 18 4 3" xfId="14146" xr:uid="{00000000-0005-0000-0000-0000E42C0000}"/>
    <cellStyle name="20% - Énfasis6 18 4 4" xfId="14147" xr:uid="{00000000-0005-0000-0000-0000E52C0000}"/>
    <cellStyle name="20% - Énfasis6 18 4 5" xfId="14148" xr:uid="{00000000-0005-0000-0000-0000E62C0000}"/>
    <cellStyle name="20% - Énfasis6 18 4 6" xfId="14149" xr:uid="{00000000-0005-0000-0000-0000E72C0000}"/>
    <cellStyle name="20% - Énfasis6 18 5" xfId="14150" xr:uid="{00000000-0005-0000-0000-0000E82C0000}"/>
    <cellStyle name="20% - Énfasis6 18 5 2" xfId="14151" xr:uid="{00000000-0005-0000-0000-0000E92C0000}"/>
    <cellStyle name="20% - Énfasis6 18 5 3" xfId="14152" xr:uid="{00000000-0005-0000-0000-0000EA2C0000}"/>
    <cellStyle name="20% - Énfasis6 18 5 4" xfId="14153" xr:uid="{00000000-0005-0000-0000-0000EB2C0000}"/>
    <cellStyle name="20% - Énfasis6 18 5 5" xfId="14154" xr:uid="{00000000-0005-0000-0000-0000EC2C0000}"/>
    <cellStyle name="20% - Énfasis6 18 5 6" xfId="14155" xr:uid="{00000000-0005-0000-0000-0000ED2C0000}"/>
    <cellStyle name="20% - Énfasis6 18 6" xfId="14156" xr:uid="{00000000-0005-0000-0000-0000EE2C0000}"/>
    <cellStyle name="20% - Énfasis6 18 6 2" xfId="14157" xr:uid="{00000000-0005-0000-0000-0000EF2C0000}"/>
    <cellStyle name="20% - Énfasis6 18 6 3" xfId="14158" xr:uid="{00000000-0005-0000-0000-0000F02C0000}"/>
    <cellStyle name="20% - Énfasis6 18 6 4" xfId="14159" xr:uid="{00000000-0005-0000-0000-0000F12C0000}"/>
    <cellStyle name="20% - Énfasis6 18 6 5" xfId="14160" xr:uid="{00000000-0005-0000-0000-0000F22C0000}"/>
    <cellStyle name="20% - Énfasis6 18 6 6" xfId="14161" xr:uid="{00000000-0005-0000-0000-0000F32C0000}"/>
    <cellStyle name="20% - Énfasis6 18 7" xfId="14162" xr:uid="{00000000-0005-0000-0000-0000F42C0000}"/>
    <cellStyle name="20% - Énfasis6 18 7 2" xfId="14163" xr:uid="{00000000-0005-0000-0000-0000F52C0000}"/>
    <cellStyle name="20% - Énfasis6 18 7 3" xfId="14164" xr:uid="{00000000-0005-0000-0000-0000F62C0000}"/>
    <cellStyle name="20% - Énfasis6 18 7 4" xfId="14165" xr:uid="{00000000-0005-0000-0000-0000F72C0000}"/>
    <cellStyle name="20% - Énfasis6 18 7 5" xfId="14166" xr:uid="{00000000-0005-0000-0000-0000F82C0000}"/>
    <cellStyle name="20% - Énfasis6 18 7 6" xfId="14167" xr:uid="{00000000-0005-0000-0000-0000F92C0000}"/>
    <cellStyle name="20% - Énfasis6 18 8" xfId="14168" xr:uid="{00000000-0005-0000-0000-0000FA2C0000}"/>
    <cellStyle name="20% - Énfasis6 18 8 2" xfId="14169" xr:uid="{00000000-0005-0000-0000-0000FB2C0000}"/>
    <cellStyle name="20% - Énfasis6 18 8 3" xfId="14170" xr:uid="{00000000-0005-0000-0000-0000FC2C0000}"/>
    <cellStyle name="20% - Énfasis6 18 8 4" xfId="14171" xr:uid="{00000000-0005-0000-0000-0000FD2C0000}"/>
    <cellStyle name="20% - Énfasis6 18 8 5" xfId="14172" xr:uid="{00000000-0005-0000-0000-0000FE2C0000}"/>
    <cellStyle name="20% - Énfasis6 18 8 6" xfId="14173" xr:uid="{00000000-0005-0000-0000-0000FF2C0000}"/>
    <cellStyle name="20% - Énfasis6 18 9" xfId="14174" xr:uid="{00000000-0005-0000-0000-0000002D0000}"/>
    <cellStyle name="20% - Énfasis6 18 9 2" xfId="14175" xr:uid="{00000000-0005-0000-0000-0000012D0000}"/>
    <cellStyle name="20% - Énfasis6 18 9 3" xfId="14176" xr:uid="{00000000-0005-0000-0000-0000022D0000}"/>
    <cellStyle name="20% - Énfasis6 18 9 4" xfId="14177" xr:uid="{00000000-0005-0000-0000-0000032D0000}"/>
    <cellStyle name="20% - Énfasis6 18 9 5" xfId="14178" xr:uid="{00000000-0005-0000-0000-0000042D0000}"/>
    <cellStyle name="20% - Énfasis6 18 9 6" xfId="14179" xr:uid="{00000000-0005-0000-0000-0000052D0000}"/>
    <cellStyle name="20% - Énfasis6 19" xfId="497" xr:uid="{00000000-0005-0000-0000-0000062D0000}"/>
    <cellStyle name="20% - Énfasis6 19 10" xfId="14180" xr:uid="{00000000-0005-0000-0000-0000072D0000}"/>
    <cellStyle name="20% - Énfasis6 19 11" xfId="14181" xr:uid="{00000000-0005-0000-0000-0000082D0000}"/>
    <cellStyle name="20% - Énfasis6 19 12" xfId="14182" xr:uid="{00000000-0005-0000-0000-0000092D0000}"/>
    <cellStyle name="20% - Énfasis6 19 13" xfId="14183" xr:uid="{00000000-0005-0000-0000-00000A2D0000}"/>
    <cellStyle name="20% - Énfasis6 19 14" xfId="14184" xr:uid="{00000000-0005-0000-0000-00000B2D0000}"/>
    <cellStyle name="20% - Énfasis6 19 2" xfId="14185" xr:uid="{00000000-0005-0000-0000-00000C2D0000}"/>
    <cellStyle name="20% - Énfasis6 19 2 2" xfId="14186" xr:uid="{00000000-0005-0000-0000-00000D2D0000}"/>
    <cellStyle name="20% - Énfasis6 19 2 3" xfId="14187" xr:uid="{00000000-0005-0000-0000-00000E2D0000}"/>
    <cellStyle name="20% - Énfasis6 19 2 4" xfId="14188" xr:uid="{00000000-0005-0000-0000-00000F2D0000}"/>
    <cellStyle name="20% - Énfasis6 19 2 5" xfId="14189" xr:uid="{00000000-0005-0000-0000-0000102D0000}"/>
    <cellStyle name="20% - Énfasis6 19 2 6" xfId="14190" xr:uid="{00000000-0005-0000-0000-0000112D0000}"/>
    <cellStyle name="20% - Énfasis6 19 3" xfId="14191" xr:uid="{00000000-0005-0000-0000-0000122D0000}"/>
    <cellStyle name="20% - Énfasis6 19 3 2" xfId="14192" xr:uid="{00000000-0005-0000-0000-0000132D0000}"/>
    <cellStyle name="20% - Énfasis6 19 3 3" xfId="14193" xr:uid="{00000000-0005-0000-0000-0000142D0000}"/>
    <cellStyle name="20% - Énfasis6 19 3 4" xfId="14194" xr:uid="{00000000-0005-0000-0000-0000152D0000}"/>
    <cellStyle name="20% - Énfasis6 19 3 5" xfId="14195" xr:uid="{00000000-0005-0000-0000-0000162D0000}"/>
    <cellStyle name="20% - Énfasis6 19 3 6" xfId="14196" xr:uid="{00000000-0005-0000-0000-0000172D0000}"/>
    <cellStyle name="20% - Énfasis6 19 4" xfId="14197" xr:uid="{00000000-0005-0000-0000-0000182D0000}"/>
    <cellStyle name="20% - Énfasis6 19 4 2" xfId="14198" xr:uid="{00000000-0005-0000-0000-0000192D0000}"/>
    <cellStyle name="20% - Énfasis6 19 4 3" xfId="14199" xr:uid="{00000000-0005-0000-0000-00001A2D0000}"/>
    <cellStyle name="20% - Énfasis6 19 4 4" xfId="14200" xr:uid="{00000000-0005-0000-0000-00001B2D0000}"/>
    <cellStyle name="20% - Énfasis6 19 4 5" xfId="14201" xr:uid="{00000000-0005-0000-0000-00001C2D0000}"/>
    <cellStyle name="20% - Énfasis6 19 4 6" xfId="14202" xr:uid="{00000000-0005-0000-0000-00001D2D0000}"/>
    <cellStyle name="20% - Énfasis6 19 5" xfId="14203" xr:uid="{00000000-0005-0000-0000-00001E2D0000}"/>
    <cellStyle name="20% - Énfasis6 19 5 2" xfId="14204" xr:uid="{00000000-0005-0000-0000-00001F2D0000}"/>
    <cellStyle name="20% - Énfasis6 19 5 3" xfId="14205" xr:uid="{00000000-0005-0000-0000-0000202D0000}"/>
    <cellStyle name="20% - Énfasis6 19 5 4" xfId="14206" xr:uid="{00000000-0005-0000-0000-0000212D0000}"/>
    <cellStyle name="20% - Énfasis6 19 5 5" xfId="14207" xr:uid="{00000000-0005-0000-0000-0000222D0000}"/>
    <cellStyle name="20% - Énfasis6 19 5 6" xfId="14208" xr:uid="{00000000-0005-0000-0000-0000232D0000}"/>
    <cellStyle name="20% - Énfasis6 19 6" xfId="14209" xr:uid="{00000000-0005-0000-0000-0000242D0000}"/>
    <cellStyle name="20% - Énfasis6 19 6 2" xfId="14210" xr:uid="{00000000-0005-0000-0000-0000252D0000}"/>
    <cellStyle name="20% - Énfasis6 19 6 3" xfId="14211" xr:uid="{00000000-0005-0000-0000-0000262D0000}"/>
    <cellStyle name="20% - Énfasis6 19 6 4" xfId="14212" xr:uid="{00000000-0005-0000-0000-0000272D0000}"/>
    <cellStyle name="20% - Énfasis6 19 6 5" xfId="14213" xr:uid="{00000000-0005-0000-0000-0000282D0000}"/>
    <cellStyle name="20% - Énfasis6 19 6 6" xfId="14214" xr:uid="{00000000-0005-0000-0000-0000292D0000}"/>
    <cellStyle name="20% - Énfasis6 19 7" xfId="14215" xr:uid="{00000000-0005-0000-0000-00002A2D0000}"/>
    <cellStyle name="20% - Énfasis6 19 7 2" xfId="14216" xr:uid="{00000000-0005-0000-0000-00002B2D0000}"/>
    <cellStyle name="20% - Énfasis6 19 7 3" xfId="14217" xr:uid="{00000000-0005-0000-0000-00002C2D0000}"/>
    <cellStyle name="20% - Énfasis6 19 7 4" xfId="14218" xr:uid="{00000000-0005-0000-0000-00002D2D0000}"/>
    <cellStyle name="20% - Énfasis6 19 7 5" xfId="14219" xr:uid="{00000000-0005-0000-0000-00002E2D0000}"/>
    <cellStyle name="20% - Énfasis6 19 7 6" xfId="14220" xr:uid="{00000000-0005-0000-0000-00002F2D0000}"/>
    <cellStyle name="20% - Énfasis6 19 8" xfId="14221" xr:uid="{00000000-0005-0000-0000-0000302D0000}"/>
    <cellStyle name="20% - Énfasis6 19 8 2" xfId="14222" xr:uid="{00000000-0005-0000-0000-0000312D0000}"/>
    <cellStyle name="20% - Énfasis6 19 8 3" xfId="14223" xr:uid="{00000000-0005-0000-0000-0000322D0000}"/>
    <cellStyle name="20% - Énfasis6 19 8 4" xfId="14224" xr:uid="{00000000-0005-0000-0000-0000332D0000}"/>
    <cellStyle name="20% - Énfasis6 19 8 5" xfId="14225" xr:uid="{00000000-0005-0000-0000-0000342D0000}"/>
    <cellStyle name="20% - Énfasis6 19 8 6" xfId="14226" xr:uid="{00000000-0005-0000-0000-0000352D0000}"/>
    <cellStyle name="20% - Énfasis6 19 9" xfId="14227" xr:uid="{00000000-0005-0000-0000-0000362D0000}"/>
    <cellStyle name="20% - Énfasis6 19 9 2" xfId="14228" xr:uid="{00000000-0005-0000-0000-0000372D0000}"/>
    <cellStyle name="20% - Énfasis6 19 9 3" xfId="14229" xr:uid="{00000000-0005-0000-0000-0000382D0000}"/>
    <cellStyle name="20% - Énfasis6 19 9 4" xfId="14230" xr:uid="{00000000-0005-0000-0000-0000392D0000}"/>
    <cellStyle name="20% - Énfasis6 19 9 5" xfId="14231" xr:uid="{00000000-0005-0000-0000-00003A2D0000}"/>
    <cellStyle name="20% - Énfasis6 19 9 6" xfId="14232" xr:uid="{00000000-0005-0000-0000-00003B2D0000}"/>
    <cellStyle name="20% - Énfasis6 2" xfId="498" xr:uid="{00000000-0005-0000-0000-00003C2D0000}"/>
    <cellStyle name="20% - Énfasis6 2 10" xfId="14233" xr:uid="{00000000-0005-0000-0000-00003D2D0000}"/>
    <cellStyle name="20% - Énfasis6 2 10 2" xfId="14234" xr:uid="{00000000-0005-0000-0000-00003E2D0000}"/>
    <cellStyle name="20% - Énfasis6 2 10 3" xfId="14235" xr:uid="{00000000-0005-0000-0000-00003F2D0000}"/>
    <cellStyle name="20% - Énfasis6 2 10 4" xfId="14236" xr:uid="{00000000-0005-0000-0000-0000402D0000}"/>
    <cellStyle name="20% - Énfasis6 2 10 5" xfId="14237" xr:uid="{00000000-0005-0000-0000-0000412D0000}"/>
    <cellStyle name="20% - Énfasis6 2 10 6" xfId="14238" xr:uid="{00000000-0005-0000-0000-0000422D0000}"/>
    <cellStyle name="20% - Énfasis6 2 11" xfId="14239" xr:uid="{00000000-0005-0000-0000-0000432D0000}"/>
    <cellStyle name="20% - Énfasis6 2 11 2" xfId="14240" xr:uid="{00000000-0005-0000-0000-0000442D0000}"/>
    <cellStyle name="20% - Énfasis6 2 11 3" xfId="14241" xr:uid="{00000000-0005-0000-0000-0000452D0000}"/>
    <cellStyle name="20% - Énfasis6 2 11 4" xfId="14242" xr:uid="{00000000-0005-0000-0000-0000462D0000}"/>
    <cellStyle name="20% - Énfasis6 2 11 5" xfId="14243" xr:uid="{00000000-0005-0000-0000-0000472D0000}"/>
    <cellStyle name="20% - Énfasis6 2 11 6" xfId="14244" xr:uid="{00000000-0005-0000-0000-0000482D0000}"/>
    <cellStyle name="20% - Énfasis6 2 12" xfId="14245" xr:uid="{00000000-0005-0000-0000-0000492D0000}"/>
    <cellStyle name="20% - Énfasis6 2 12 2" xfId="14246" xr:uid="{00000000-0005-0000-0000-00004A2D0000}"/>
    <cellStyle name="20% - Énfasis6 2 12 3" xfId="14247" xr:uid="{00000000-0005-0000-0000-00004B2D0000}"/>
    <cellStyle name="20% - Énfasis6 2 12 4" xfId="14248" xr:uid="{00000000-0005-0000-0000-00004C2D0000}"/>
    <cellStyle name="20% - Énfasis6 2 12 5" xfId="14249" xr:uid="{00000000-0005-0000-0000-00004D2D0000}"/>
    <cellStyle name="20% - Énfasis6 2 12 6" xfId="14250" xr:uid="{00000000-0005-0000-0000-00004E2D0000}"/>
    <cellStyle name="20% - Énfasis6 2 13" xfId="14251" xr:uid="{00000000-0005-0000-0000-00004F2D0000}"/>
    <cellStyle name="20% - Énfasis6 2 13 2" xfId="14252" xr:uid="{00000000-0005-0000-0000-0000502D0000}"/>
    <cellStyle name="20% - Énfasis6 2 13 3" xfId="14253" xr:uid="{00000000-0005-0000-0000-0000512D0000}"/>
    <cellStyle name="20% - Énfasis6 2 13 4" xfId="14254" xr:uid="{00000000-0005-0000-0000-0000522D0000}"/>
    <cellStyle name="20% - Énfasis6 2 13 5" xfId="14255" xr:uid="{00000000-0005-0000-0000-0000532D0000}"/>
    <cellStyle name="20% - Énfasis6 2 13 6" xfId="14256" xr:uid="{00000000-0005-0000-0000-0000542D0000}"/>
    <cellStyle name="20% - Énfasis6 2 14" xfId="14257" xr:uid="{00000000-0005-0000-0000-0000552D0000}"/>
    <cellStyle name="20% - Énfasis6 2 14 2" xfId="14258" xr:uid="{00000000-0005-0000-0000-0000562D0000}"/>
    <cellStyle name="20% - Énfasis6 2 14 3" xfId="14259" xr:uid="{00000000-0005-0000-0000-0000572D0000}"/>
    <cellStyle name="20% - Énfasis6 2 14 4" xfId="14260" xr:uid="{00000000-0005-0000-0000-0000582D0000}"/>
    <cellStyle name="20% - Énfasis6 2 14 5" xfId="14261" xr:uid="{00000000-0005-0000-0000-0000592D0000}"/>
    <cellStyle name="20% - Énfasis6 2 14 6" xfId="14262" xr:uid="{00000000-0005-0000-0000-00005A2D0000}"/>
    <cellStyle name="20% - Énfasis6 2 15" xfId="14263" xr:uid="{00000000-0005-0000-0000-00005B2D0000}"/>
    <cellStyle name="20% - Énfasis6 2 16" xfId="14264" xr:uid="{00000000-0005-0000-0000-00005C2D0000}"/>
    <cellStyle name="20% - Énfasis6 2 17" xfId="14265" xr:uid="{00000000-0005-0000-0000-00005D2D0000}"/>
    <cellStyle name="20% - Énfasis6 2 18" xfId="14266" xr:uid="{00000000-0005-0000-0000-00005E2D0000}"/>
    <cellStyle name="20% - Énfasis6 2 19" xfId="14267" xr:uid="{00000000-0005-0000-0000-00005F2D0000}"/>
    <cellStyle name="20% - Énfasis6 2 2" xfId="499" xr:uid="{00000000-0005-0000-0000-0000602D0000}"/>
    <cellStyle name="20% - Énfasis6 2 2 10" xfId="14268" xr:uid="{00000000-0005-0000-0000-0000612D0000}"/>
    <cellStyle name="20% - Énfasis6 2 2 11" xfId="14269" xr:uid="{00000000-0005-0000-0000-0000622D0000}"/>
    <cellStyle name="20% - Énfasis6 2 2 12" xfId="14270" xr:uid="{00000000-0005-0000-0000-0000632D0000}"/>
    <cellStyle name="20% - Énfasis6 2 2 13" xfId="14271" xr:uid="{00000000-0005-0000-0000-0000642D0000}"/>
    <cellStyle name="20% - Énfasis6 2 2 14" xfId="14272" xr:uid="{00000000-0005-0000-0000-0000652D0000}"/>
    <cellStyle name="20% - Énfasis6 2 2 2" xfId="14273" xr:uid="{00000000-0005-0000-0000-0000662D0000}"/>
    <cellStyle name="20% - Énfasis6 2 2 2 2" xfId="14274" xr:uid="{00000000-0005-0000-0000-0000672D0000}"/>
    <cellStyle name="20% - Énfasis6 2 2 2 3" xfId="14275" xr:uid="{00000000-0005-0000-0000-0000682D0000}"/>
    <cellStyle name="20% - Énfasis6 2 2 2 4" xfId="14276" xr:uid="{00000000-0005-0000-0000-0000692D0000}"/>
    <cellStyle name="20% - Énfasis6 2 2 2 5" xfId="14277" xr:uid="{00000000-0005-0000-0000-00006A2D0000}"/>
    <cellStyle name="20% - Énfasis6 2 2 2 6" xfId="14278" xr:uid="{00000000-0005-0000-0000-00006B2D0000}"/>
    <cellStyle name="20% - Énfasis6 2 2 3" xfId="14279" xr:uid="{00000000-0005-0000-0000-00006C2D0000}"/>
    <cellStyle name="20% - Énfasis6 2 2 3 2" xfId="14280" xr:uid="{00000000-0005-0000-0000-00006D2D0000}"/>
    <cellStyle name="20% - Énfasis6 2 2 3 3" xfId="14281" xr:uid="{00000000-0005-0000-0000-00006E2D0000}"/>
    <cellStyle name="20% - Énfasis6 2 2 3 4" xfId="14282" xr:uid="{00000000-0005-0000-0000-00006F2D0000}"/>
    <cellStyle name="20% - Énfasis6 2 2 3 5" xfId="14283" xr:uid="{00000000-0005-0000-0000-0000702D0000}"/>
    <cellStyle name="20% - Énfasis6 2 2 3 6" xfId="14284" xr:uid="{00000000-0005-0000-0000-0000712D0000}"/>
    <cellStyle name="20% - Énfasis6 2 2 4" xfId="14285" xr:uid="{00000000-0005-0000-0000-0000722D0000}"/>
    <cellStyle name="20% - Énfasis6 2 2 4 2" xfId="14286" xr:uid="{00000000-0005-0000-0000-0000732D0000}"/>
    <cellStyle name="20% - Énfasis6 2 2 4 3" xfId="14287" xr:uid="{00000000-0005-0000-0000-0000742D0000}"/>
    <cellStyle name="20% - Énfasis6 2 2 4 4" xfId="14288" xr:uid="{00000000-0005-0000-0000-0000752D0000}"/>
    <cellStyle name="20% - Énfasis6 2 2 4 5" xfId="14289" xr:uid="{00000000-0005-0000-0000-0000762D0000}"/>
    <cellStyle name="20% - Énfasis6 2 2 4 6" xfId="14290" xr:uid="{00000000-0005-0000-0000-0000772D0000}"/>
    <cellStyle name="20% - Énfasis6 2 2 5" xfId="14291" xr:uid="{00000000-0005-0000-0000-0000782D0000}"/>
    <cellStyle name="20% - Énfasis6 2 2 5 2" xfId="14292" xr:uid="{00000000-0005-0000-0000-0000792D0000}"/>
    <cellStyle name="20% - Énfasis6 2 2 5 3" xfId="14293" xr:uid="{00000000-0005-0000-0000-00007A2D0000}"/>
    <cellStyle name="20% - Énfasis6 2 2 5 4" xfId="14294" xr:uid="{00000000-0005-0000-0000-00007B2D0000}"/>
    <cellStyle name="20% - Énfasis6 2 2 5 5" xfId="14295" xr:uid="{00000000-0005-0000-0000-00007C2D0000}"/>
    <cellStyle name="20% - Énfasis6 2 2 5 6" xfId="14296" xr:uid="{00000000-0005-0000-0000-00007D2D0000}"/>
    <cellStyle name="20% - Énfasis6 2 2 6" xfId="14297" xr:uid="{00000000-0005-0000-0000-00007E2D0000}"/>
    <cellStyle name="20% - Énfasis6 2 2 6 2" xfId="14298" xr:uid="{00000000-0005-0000-0000-00007F2D0000}"/>
    <cellStyle name="20% - Énfasis6 2 2 6 3" xfId="14299" xr:uid="{00000000-0005-0000-0000-0000802D0000}"/>
    <cellStyle name="20% - Énfasis6 2 2 6 4" xfId="14300" xr:uid="{00000000-0005-0000-0000-0000812D0000}"/>
    <cellStyle name="20% - Énfasis6 2 2 6 5" xfId="14301" xr:uid="{00000000-0005-0000-0000-0000822D0000}"/>
    <cellStyle name="20% - Énfasis6 2 2 6 6" xfId="14302" xr:uid="{00000000-0005-0000-0000-0000832D0000}"/>
    <cellStyle name="20% - Énfasis6 2 2 7" xfId="14303" xr:uid="{00000000-0005-0000-0000-0000842D0000}"/>
    <cellStyle name="20% - Énfasis6 2 2 7 2" xfId="14304" xr:uid="{00000000-0005-0000-0000-0000852D0000}"/>
    <cellStyle name="20% - Énfasis6 2 2 7 3" xfId="14305" xr:uid="{00000000-0005-0000-0000-0000862D0000}"/>
    <cellStyle name="20% - Énfasis6 2 2 7 4" xfId="14306" xr:uid="{00000000-0005-0000-0000-0000872D0000}"/>
    <cellStyle name="20% - Énfasis6 2 2 7 5" xfId="14307" xr:uid="{00000000-0005-0000-0000-0000882D0000}"/>
    <cellStyle name="20% - Énfasis6 2 2 7 6" xfId="14308" xr:uid="{00000000-0005-0000-0000-0000892D0000}"/>
    <cellStyle name="20% - Énfasis6 2 2 8" xfId="14309" xr:uid="{00000000-0005-0000-0000-00008A2D0000}"/>
    <cellStyle name="20% - Énfasis6 2 2 8 2" xfId="14310" xr:uid="{00000000-0005-0000-0000-00008B2D0000}"/>
    <cellStyle name="20% - Énfasis6 2 2 8 3" xfId="14311" xr:uid="{00000000-0005-0000-0000-00008C2D0000}"/>
    <cellStyle name="20% - Énfasis6 2 2 8 4" xfId="14312" xr:uid="{00000000-0005-0000-0000-00008D2D0000}"/>
    <cellStyle name="20% - Énfasis6 2 2 8 5" xfId="14313" xr:uid="{00000000-0005-0000-0000-00008E2D0000}"/>
    <cellStyle name="20% - Énfasis6 2 2 8 6" xfId="14314" xr:uid="{00000000-0005-0000-0000-00008F2D0000}"/>
    <cellStyle name="20% - Énfasis6 2 2 9" xfId="14315" xr:uid="{00000000-0005-0000-0000-0000902D0000}"/>
    <cellStyle name="20% - Énfasis6 2 2 9 2" xfId="14316" xr:uid="{00000000-0005-0000-0000-0000912D0000}"/>
    <cellStyle name="20% - Énfasis6 2 2 9 3" xfId="14317" xr:uid="{00000000-0005-0000-0000-0000922D0000}"/>
    <cellStyle name="20% - Énfasis6 2 2 9 4" xfId="14318" xr:uid="{00000000-0005-0000-0000-0000932D0000}"/>
    <cellStyle name="20% - Énfasis6 2 2 9 5" xfId="14319" xr:uid="{00000000-0005-0000-0000-0000942D0000}"/>
    <cellStyle name="20% - Énfasis6 2 2 9 6" xfId="14320" xr:uid="{00000000-0005-0000-0000-0000952D0000}"/>
    <cellStyle name="20% - Énfasis6 2 20" xfId="40458" xr:uid="{00000000-0005-0000-0000-0000962D0000}"/>
    <cellStyle name="20% - Énfasis6 2 3" xfId="500" xr:uid="{00000000-0005-0000-0000-0000972D0000}"/>
    <cellStyle name="20% - Énfasis6 2 3 10" xfId="14321" xr:uid="{00000000-0005-0000-0000-0000982D0000}"/>
    <cellStyle name="20% - Énfasis6 2 3 11" xfId="14322" xr:uid="{00000000-0005-0000-0000-0000992D0000}"/>
    <cellStyle name="20% - Énfasis6 2 3 12" xfId="14323" xr:uid="{00000000-0005-0000-0000-00009A2D0000}"/>
    <cellStyle name="20% - Énfasis6 2 3 13" xfId="14324" xr:uid="{00000000-0005-0000-0000-00009B2D0000}"/>
    <cellStyle name="20% - Énfasis6 2 3 14" xfId="14325" xr:uid="{00000000-0005-0000-0000-00009C2D0000}"/>
    <cellStyle name="20% - Énfasis6 2 3 2" xfId="14326" xr:uid="{00000000-0005-0000-0000-00009D2D0000}"/>
    <cellStyle name="20% - Énfasis6 2 3 2 2" xfId="14327" xr:uid="{00000000-0005-0000-0000-00009E2D0000}"/>
    <cellStyle name="20% - Énfasis6 2 3 2 3" xfId="14328" xr:uid="{00000000-0005-0000-0000-00009F2D0000}"/>
    <cellStyle name="20% - Énfasis6 2 3 2 4" xfId="14329" xr:uid="{00000000-0005-0000-0000-0000A02D0000}"/>
    <cellStyle name="20% - Énfasis6 2 3 2 5" xfId="14330" xr:uid="{00000000-0005-0000-0000-0000A12D0000}"/>
    <cellStyle name="20% - Énfasis6 2 3 2 6" xfId="14331" xr:uid="{00000000-0005-0000-0000-0000A22D0000}"/>
    <cellStyle name="20% - Énfasis6 2 3 3" xfId="14332" xr:uid="{00000000-0005-0000-0000-0000A32D0000}"/>
    <cellStyle name="20% - Énfasis6 2 3 3 2" xfId="14333" xr:uid="{00000000-0005-0000-0000-0000A42D0000}"/>
    <cellStyle name="20% - Énfasis6 2 3 3 3" xfId="14334" xr:uid="{00000000-0005-0000-0000-0000A52D0000}"/>
    <cellStyle name="20% - Énfasis6 2 3 3 4" xfId="14335" xr:uid="{00000000-0005-0000-0000-0000A62D0000}"/>
    <cellStyle name="20% - Énfasis6 2 3 3 5" xfId="14336" xr:uid="{00000000-0005-0000-0000-0000A72D0000}"/>
    <cellStyle name="20% - Énfasis6 2 3 3 6" xfId="14337" xr:uid="{00000000-0005-0000-0000-0000A82D0000}"/>
    <cellStyle name="20% - Énfasis6 2 3 4" xfId="14338" xr:uid="{00000000-0005-0000-0000-0000A92D0000}"/>
    <cellStyle name="20% - Énfasis6 2 3 4 2" xfId="14339" xr:uid="{00000000-0005-0000-0000-0000AA2D0000}"/>
    <cellStyle name="20% - Énfasis6 2 3 4 3" xfId="14340" xr:uid="{00000000-0005-0000-0000-0000AB2D0000}"/>
    <cellStyle name="20% - Énfasis6 2 3 4 4" xfId="14341" xr:uid="{00000000-0005-0000-0000-0000AC2D0000}"/>
    <cellStyle name="20% - Énfasis6 2 3 4 5" xfId="14342" xr:uid="{00000000-0005-0000-0000-0000AD2D0000}"/>
    <cellStyle name="20% - Énfasis6 2 3 4 6" xfId="14343" xr:uid="{00000000-0005-0000-0000-0000AE2D0000}"/>
    <cellStyle name="20% - Énfasis6 2 3 5" xfId="14344" xr:uid="{00000000-0005-0000-0000-0000AF2D0000}"/>
    <cellStyle name="20% - Énfasis6 2 3 5 2" xfId="14345" xr:uid="{00000000-0005-0000-0000-0000B02D0000}"/>
    <cellStyle name="20% - Énfasis6 2 3 5 3" xfId="14346" xr:uid="{00000000-0005-0000-0000-0000B12D0000}"/>
    <cellStyle name="20% - Énfasis6 2 3 5 4" xfId="14347" xr:uid="{00000000-0005-0000-0000-0000B22D0000}"/>
    <cellStyle name="20% - Énfasis6 2 3 5 5" xfId="14348" xr:uid="{00000000-0005-0000-0000-0000B32D0000}"/>
    <cellStyle name="20% - Énfasis6 2 3 5 6" xfId="14349" xr:uid="{00000000-0005-0000-0000-0000B42D0000}"/>
    <cellStyle name="20% - Énfasis6 2 3 6" xfId="14350" xr:uid="{00000000-0005-0000-0000-0000B52D0000}"/>
    <cellStyle name="20% - Énfasis6 2 3 6 2" xfId="14351" xr:uid="{00000000-0005-0000-0000-0000B62D0000}"/>
    <cellStyle name="20% - Énfasis6 2 3 6 3" xfId="14352" xr:uid="{00000000-0005-0000-0000-0000B72D0000}"/>
    <cellStyle name="20% - Énfasis6 2 3 6 4" xfId="14353" xr:uid="{00000000-0005-0000-0000-0000B82D0000}"/>
    <cellStyle name="20% - Énfasis6 2 3 6 5" xfId="14354" xr:uid="{00000000-0005-0000-0000-0000B92D0000}"/>
    <cellStyle name="20% - Énfasis6 2 3 6 6" xfId="14355" xr:uid="{00000000-0005-0000-0000-0000BA2D0000}"/>
    <cellStyle name="20% - Énfasis6 2 3 7" xfId="14356" xr:uid="{00000000-0005-0000-0000-0000BB2D0000}"/>
    <cellStyle name="20% - Énfasis6 2 3 7 2" xfId="14357" xr:uid="{00000000-0005-0000-0000-0000BC2D0000}"/>
    <cellStyle name="20% - Énfasis6 2 3 7 3" xfId="14358" xr:uid="{00000000-0005-0000-0000-0000BD2D0000}"/>
    <cellStyle name="20% - Énfasis6 2 3 7 4" xfId="14359" xr:uid="{00000000-0005-0000-0000-0000BE2D0000}"/>
    <cellStyle name="20% - Énfasis6 2 3 7 5" xfId="14360" xr:uid="{00000000-0005-0000-0000-0000BF2D0000}"/>
    <cellStyle name="20% - Énfasis6 2 3 7 6" xfId="14361" xr:uid="{00000000-0005-0000-0000-0000C02D0000}"/>
    <cellStyle name="20% - Énfasis6 2 3 8" xfId="14362" xr:uid="{00000000-0005-0000-0000-0000C12D0000}"/>
    <cellStyle name="20% - Énfasis6 2 3 8 2" xfId="14363" xr:uid="{00000000-0005-0000-0000-0000C22D0000}"/>
    <cellStyle name="20% - Énfasis6 2 3 8 3" xfId="14364" xr:uid="{00000000-0005-0000-0000-0000C32D0000}"/>
    <cellStyle name="20% - Énfasis6 2 3 8 4" xfId="14365" xr:uid="{00000000-0005-0000-0000-0000C42D0000}"/>
    <cellStyle name="20% - Énfasis6 2 3 8 5" xfId="14366" xr:uid="{00000000-0005-0000-0000-0000C52D0000}"/>
    <cellStyle name="20% - Énfasis6 2 3 8 6" xfId="14367" xr:uid="{00000000-0005-0000-0000-0000C62D0000}"/>
    <cellStyle name="20% - Énfasis6 2 3 9" xfId="14368" xr:uid="{00000000-0005-0000-0000-0000C72D0000}"/>
    <cellStyle name="20% - Énfasis6 2 3 9 2" xfId="14369" xr:uid="{00000000-0005-0000-0000-0000C82D0000}"/>
    <cellStyle name="20% - Énfasis6 2 3 9 3" xfId="14370" xr:uid="{00000000-0005-0000-0000-0000C92D0000}"/>
    <cellStyle name="20% - Énfasis6 2 3 9 4" xfId="14371" xr:uid="{00000000-0005-0000-0000-0000CA2D0000}"/>
    <cellStyle name="20% - Énfasis6 2 3 9 5" xfId="14372" xr:uid="{00000000-0005-0000-0000-0000CB2D0000}"/>
    <cellStyle name="20% - Énfasis6 2 3 9 6" xfId="14373" xr:uid="{00000000-0005-0000-0000-0000CC2D0000}"/>
    <cellStyle name="20% - Énfasis6 2 4" xfId="501" xr:uid="{00000000-0005-0000-0000-0000CD2D0000}"/>
    <cellStyle name="20% - Énfasis6 2 4 10" xfId="14374" xr:uid="{00000000-0005-0000-0000-0000CE2D0000}"/>
    <cellStyle name="20% - Énfasis6 2 4 11" xfId="14375" xr:uid="{00000000-0005-0000-0000-0000CF2D0000}"/>
    <cellStyle name="20% - Énfasis6 2 4 12" xfId="14376" xr:uid="{00000000-0005-0000-0000-0000D02D0000}"/>
    <cellStyle name="20% - Énfasis6 2 4 13" xfId="14377" xr:uid="{00000000-0005-0000-0000-0000D12D0000}"/>
    <cellStyle name="20% - Énfasis6 2 4 14" xfId="14378" xr:uid="{00000000-0005-0000-0000-0000D22D0000}"/>
    <cellStyle name="20% - Énfasis6 2 4 2" xfId="14379" xr:uid="{00000000-0005-0000-0000-0000D32D0000}"/>
    <cellStyle name="20% - Énfasis6 2 4 2 2" xfId="14380" xr:uid="{00000000-0005-0000-0000-0000D42D0000}"/>
    <cellStyle name="20% - Énfasis6 2 4 2 3" xfId="14381" xr:uid="{00000000-0005-0000-0000-0000D52D0000}"/>
    <cellStyle name="20% - Énfasis6 2 4 2 4" xfId="14382" xr:uid="{00000000-0005-0000-0000-0000D62D0000}"/>
    <cellStyle name="20% - Énfasis6 2 4 2 5" xfId="14383" xr:uid="{00000000-0005-0000-0000-0000D72D0000}"/>
    <cellStyle name="20% - Énfasis6 2 4 2 6" xfId="14384" xr:uid="{00000000-0005-0000-0000-0000D82D0000}"/>
    <cellStyle name="20% - Énfasis6 2 4 3" xfId="14385" xr:uid="{00000000-0005-0000-0000-0000D92D0000}"/>
    <cellStyle name="20% - Énfasis6 2 4 3 2" xfId="14386" xr:uid="{00000000-0005-0000-0000-0000DA2D0000}"/>
    <cellStyle name="20% - Énfasis6 2 4 3 3" xfId="14387" xr:uid="{00000000-0005-0000-0000-0000DB2D0000}"/>
    <cellStyle name="20% - Énfasis6 2 4 3 4" xfId="14388" xr:uid="{00000000-0005-0000-0000-0000DC2D0000}"/>
    <cellStyle name="20% - Énfasis6 2 4 3 5" xfId="14389" xr:uid="{00000000-0005-0000-0000-0000DD2D0000}"/>
    <cellStyle name="20% - Énfasis6 2 4 3 6" xfId="14390" xr:uid="{00000000-0005-0000-0000-0000DE2D0000}"/>
    <cellStyle name="20% - Énfasis6 2 4 4" xfId="14391" xr:uid="{00000000-0005-0000-0000-0000DF2D0000}"/>
    <cellStyle name="20% - Énfasis6 2 4 4 2" xfId="14392" xr:uid="{00000000-0005-0000-0000-0000E02D0000}"/>
    <cellStyle name="20% - Énfasis6 2 4 4 3" xfId="14393" xr:uid="{00000000-0005-0000-0000-0000E12D0000}"/>
    <cellStyle name="20% - Énfasis6 2 4 4 4" xfId="14394" xr:uid="{00000000-0005-0000-0000-0000E22D0000}"/>
    <cellStyle name="20% - Énfasis6 2 4 4 5" xfId="14395" xr:uid="{00000000-0005-0000-0000-0000E32D0000}"/>
    <cellStyle name="20% - Énfasis6 2 4 4 6" xfId="14396" xr:uid="{00000000-0005-0000-0000-0000E42D0000}"/>
    <cellStyle name="20% - Énfasis6 2 4 5" xfId="14397" xr:uid="{00000000-0005-0000-0000-0000E52D0000}"/>
    <cellStyle name="20% - Énfasis6 2 4 5 2" xfId="14398" xr:uid="{00000000-0005-0000-0000-0000E62D0000}"/>
    <cellStyle name="20% - Énfasis6 2 4 5 3" xfId="14399" xr:uid="{00000000-0005-0000-0000-0000E72D0000}"/>
    <cellStyle name="20% - Énfasis6 2 4 5 4" xfId="14400" xr:uid="{00000000-0005-0000-0000-0000E82D0000}"/>
    <cellStyle name="20% - Énfasis6 2 4 5 5" xfId="14401" xr:uid="{00000000-0005-0000-0000-0000E92D0000}"/>
    <cellStyle name="20% - Énfasis6 2 4 5 6" xfId="14402" xr:uid="{00000000-0005-0000-0000-0000EA2D0000}"/>
    <cellStyle name="20% - Énfasis6 2 4 6" xfId="14403" xr:uid="{00000000-0005-0000-0000-0000EB2D0000}"/>
    <cellStyle name="20% - Énfasis6 2 4 6 2" xfId="14404" xr:uid="{00000000-0005-0000-0000-0000EC2D0000}"/>
    <cellStyle name="20% - Énfasis6 2 4 6 3" xfId="14405" xr:uid="{00000000-0005-0000-0000-0000ED2D0000}"/>
    <cellStyle name="20% - Énfasis6 2 4 6 4" xfId="14406" xr:uid="{00000000-0005-0000-0000-0000EE2D0000}"/>
    <cellStyle name="20% - Énfasis6 2 4 6 5" xfId="14407" xr:uid="{00000000-0005-0000-0000-0000EF2D0000}"/>
    <cellStyle name="20% - Énfasis6 2 4 6 6" xfId="14408" xr:uid="{00000000-0005-0000-0000-0000F02D0000}"/>
    <cellStyle name="20% - Énfasis6 2 4 7" xfId="14409" xr:uid="{00000000-0005-0000-0000-0000F12D0000}"/>
    <cellStyle name="20% - Énfasis6 2 4 7 2" xfId="14410" xr:uid="{00000000-0005-0000-0000-0000F22D0000}"/>
    <cellStyle name="20% - Énfasis6 2 4 7 3" xfId="14411" xr:uid="{00000000-0005-0000-0000-0000F32D0000}"/>
    <cellStyle name="20% - Énfasis6 2 4 7 4" xfId="14412" xr:uid="{00000000-0005-0000-0000-0000F42D0000}"/>
    <cellStyle name="20% - Énfasis6 2 4 7 5" xfId="14413" xr:uid="{00000000-0005-0000-0000-0000F52D0000}"/>
    <cellStyle name="20% - Énfasis6 2 4 7 6" xfId="14414" xr:uid="{00000000-0005-0000-0000-0000F62D0000}"/>
    <cellStyle name="20% - Énfasis6 2 4 8" xfId="14415" xr:uid="{00000000-0005-0000-0000-0000F72D0000}"/>
    <cellStyle name="20% - Énfasis6 2 4 8 2" xfId="14416" xr:uid="{00000000-0005-0000-0000-0000F82D0000}"/>
    <cellStyle name="20% - Énfasis6 2 4 8 3" xfId="14417" xr:uid="{00000000-0005-0000-0000-0000F92D0000}"/>
    <cellStyle name="20% - Énfasis6 2 4 8 4" xfId="14418" xr:uid="{00000000-0005-0000-0000-0000FA2D0000}"/>
    <cellStyle name="20% - Énfasis6 2 4 8 5" xfId="14419" xr:uid="{00000000-0005-0000-0000-0000FB2D0000}"/>
    <cellStyle name="20% - Énfasis6 2 4 8 6" xfId="14420" xr:uid="{00000000-0005-0000-0000-0000FC2D0000}"/>
    <cellStyle name="20% - Énfasis6 2 4 9" xfId="14421" xr:uid="{00000000-0005-0000-0000-0000FD2D0000}"/>
    <cellStyle name="20% - Énfasis6 2 4 9 2" xfId="14422" xr:uid="{00000000-0005-0000-0000-0000FE2D0000}"/>
    <cellStyle name="20% - Énfasis6 2 4 9 3" xfId="14423" xr:uid="{00000000-0005-0000-0000-0000FF2D0000}"/>
    <cellStyle name="20% - Énfasis6 2 4 9 4" xfId="14424" xr:uid="{00000000-0005-0000-0000-0000002E0000}"/>
    <cellStyle name="20% - Énfasis6 2 4 9 5" xfId="14425" xr:uid="{00000000-0005-0000-0000-0000012E0000}"/>
    <cellStyle name="20% - Énfasis6 2 4 9 6" xfId="14426" xr:uid="{00000000-0005-0000-0000-0000022E0000}"/>
    <cellStyle name="20% - Énfasis6 2 5" xfId="502" xr:uid="{00000000-0005-0000-0000-0000032E0000}"/>
    <cellStyle name="20% - Énfasis6 2 5 10" xfId="14427" xr:uid="{00000000-0005-0000-0000-0000042E0000}"/>
    <cellStyle name="20% - Énfasis6 2 5 11" xfId="14428" xr:uid="{00000000-0005-0000-0000-0000052E0000}"/>
    <cellStyle name="20% - Énfasis6 2 5 12" xfId="14429" xr:uid="{00000000-0005-0000-0000-0000062E0000}"/>
    <cellStyle name="20% - Énfasis6 2 5 13" xfId="14430" xr:uid="{00000000-0005-0000-0000-0000072E0000}"/>
    <cellStyle name="20% - Énfasis6 2 5 14" xfId="14431" xr:uid="{00000000-0005-0000-0000-0000082E0000}"/>
    <cellStyle name="20% - Énfasis6 2 5 2" xfId="14432" xr:uid="{00000000-0005-0000-0000-0000092E0000}"/>
    <cellStyle name="20% - Énfasis6 2 5 2 2" xfId="14433" xr:uid="{00000000-0005-0000-0000-00000A2E0000}"/>
    <cellStyle name="20% - Énfasis6 2 5 2 3" xfId="14434" xr:uid="{00000000-0005-0000-0000-00000B2E0000}"/>
    <cellStyle name="20% - Énfasis6 2 5 2 4" xfId="14435" xr:uid="{00000000-0005-0000-0000-00000C2E0000}"/>
    <cellStyle name="20% - Énfasis6 2 5 2 5" xfId="14436" xr:uid="{00000000-0005-0000-0000-00000D2E0000}"/>
    <cellStyle name="20% - Énfasis6 2 5 2 6" xfId="14437" xr:uid="{00000000-0005-0000-0000-00000E2E0000}"/>
    <cellStyle name="20% - Énfasis6 2 5 3" xfId="14438" xr:uid="{00000000-0005-0000-0000-00000F2E0000}"/>
    <cellStyle name="20% - Énfasis6 2 5 3 2" xfId="14439" xr:uid="{00000000-0005-0000-0000-0000102E0000}"/>
    <cellStyle name="20% - Énfasis6 2 5 3 3" xfId="14440" xr:uid="{00000000-0005-0000-0000-0000112E0000}"/>
    <cellStyle name="20% - Énfasis6 2 5 3 4" xfId="14441" xr:uid="{00000000-0005-0000-0000-0000122E0000}"/>
    <cellStyle name="20% - Énfasis6 2 5 3 5" xfId="14442" xr:uid="{00000000-0005-0000-0000-0000132E0000}"/>
    <cellStyle name="20% - Énfasis6 2 5 3 6" xfId="14443" xr:uid="{00000000-0005-0000-0000-0000142E0000}"/>
    <cellStyle name="20% - Énfasis6 2 5 4" xfId="14444" xr:uid="{00000000-0005-0000-0000-0000152E0000}"/>
    <cellStyle name="20% - Énfasis6 2 5 4 2" xfId="14445" xr:uid="{00000000-0005-0000-0000-0000162E0000}"/>
    <cellStyle name="20% - Énfasis6 2 5 4 3" xfId="14446" xr:uid="{00000000-0005-0000-0000-0000172E0000}"/>
    <cellStyle name="20% - Énfasis6 2 5 4 4" xfId="14447" xr:uid="{00000000-0005-0000-0000-0000182E0000}"/>
    <cellStyle name="20% - Énfasis6 2 5 4 5" xfId="14448" xr:uid="{00000000-0005-0000-0000-0000192E0000}"/>
    <cellStyle name="20% - Énfasis6 2 5 4 6" xfId="14449" xr:uid="{00000000-0005-0000-0000-00001A2E0000}"/>
    <cellStyle name="20% - Énfasis6 2 5 5" xfId="14450" xr:uid="{00000000-0005-0000-0000-00001B2E0000}"/>
    <cellStyle name="20% - Énfasis6 2 5 5 2" xfId="14451" xr:uid="{00000000-0005-0000-0000-00001C2E0000}"/>
    <cellStyle name="20% - Énfasis6 2 5 5 3" xfId="14452" xr:uid="{00000000-0005-0000-0000-00001D2E0000}"/>
    <cellStyle name="20% - Énfasis6 2 5 5 4" xfId="14453" xr:uid="{00000000-0005-0000-0000-00001E2E0000}"/>
    <cellStyle name="20% - Énfasis6 2 5 5 5" xfId="14454" xr:uid="{00000000-0005-0000-0000-00001F2E0000}"/>
    <cellStyle name="20% - Énfasis6 2 5 5 6" xfId="14455" xr:uid="{00000000-0005-0000-0000-0000202E0000}"/>
    <cellStyle name="20% - Énfasis6 2 5 6" xfId="14456" xr:uid="{00000000-0005-0000-0000-0000212E0000}"/>
    <cellStyle name="20% - Énfasis6 2 5 6 2" xfId="14457" xr:uid="{00000000-0005-0000-0000-0000222E0000}"/>
    <cellStyle name="20% - Énfasis6 2 5 6 3" xfId="14458" xr:uid="{00000000-0005-0000-0000-0000232E0000}"/>
    <cellStyle name="20% - Énfasis6 2 5 6 4" xfId="14459" xr:uid="{00000000-0005-0000-0000-0000242E0000}"/>
    <cellStyle name="20% - Énfasis6 2 5 6 5" xfId="14460" xr:uid="{00000000-0005-0000-0000-0000252E0000}"/>
    <cellStyle name="20% - Énfasis6 2 5 6 6" xfId="14461" xr:uid="{00000000-0005-0000-0000-0000262E0000}"/>
    <cellStyle name="20% - Énfasis6 2 5 7" xfId="14462" xr:uid="{00000000-0005-0000-0000-0000272E0000}"/>
    <cellStyle name="20% - Énfasis6 2 5 7 2" xfId="14463" xr:uid="{00000000-0005-0000-0000-0000282E0000}"/>
    <cellStyle name="20% - Énfasis6 2 5 7 3" xfId="14464" xr:uid="{00000000-0005-0000-0000-0000292E0000}"/>
    <cellStyle name="20% - Énfasis6 2 5 7 4" xfId="14465" xr:uid="{00000000-0005-0000-0000-00002A2E0000}"/>
    <cellStyle name="20% - Énfasis6 2 5 7 5" xfId="14466" xr:uid="{00000000-0005-0000-0000-00002B2E0000}"/>
    <cellStyle name="20% - Énfasis6 2 5 7 6" xfId="14467" xr:uid="{00000000-0005-0000-0000-00002C2E0000}"/>
    <cellStyle name="20% - Énfasis6 2 5 8" xfId="14468" xr:uid="{00000000-0005-0000-0000-00002D2E0000}"/>
    <cellStyle name="20% - Énfasis6 2 5 8 2" xfId="14469" xr:uid="{00000000-0005-0000-0000-00002E2E0000}"/>
    <cellStyle name="20% - Énfasis6 2 5 8 3" xfId="14470" xr:uid="{00000000-0005-0000-0000-00002F2E0000}"/>
    <cellStyle name="20% - Énfasis6 2 5 8 4" xfId="14471" xr:uid="{00000000-0005-0000-0000-0000302E0000}"/>
    <cellStyle name="20% - Énfasis6 2 5 8 5" xfId="14472" xr:uid="{00000000-0005-0000-0000-0000312E0000}"/>
    <cellStyle name="20% - Énfasis6 2 5 8 6" xfId="14473" xr:uid="{00000000-0005-0000-0000-0000322E0000}"/>
    <cellStyle name="20% - Énfasis6 2 5 9" xfId="14474" xr:uid="{00000000-0005-0000-0000-0000332E0000}"/>
    <cellStyle name="20% - Énfasis6 2 5 9 2" xfId="14475" xr:uid="{00000000-0005-0000-0000-0000342E0000}"/>
    <cellStyle name="20% - Énfasis6 2 5 9 3" xfId="14476" xr:uid="{00000000-0005-0000-0000-0000352E0000}"/>
    <cellStyle name="20% - Énfasis6 2 5 9 4" xfId="14477" xr:uid="{00000000-0005-0000-0000-0000362E0000}"/>
    <cellStyle name="20% - Énfasis6 2 5 9 5" xfId="14478" xr:uid="{00000000-0005-0000-0000-0000372E0000}"/>
    <cellStyle name="20% - Énfasis6 2 5 9 6" xfId="14479" xr:uid="{00000000-0005-0000-0000-0000382E0000}"/>
    <cellStyle name="20% - Énfasis6 2 6" xfId="14480" xr:uid="{00000000-0005-0000-0000-0000392E0000}"/>
    <cellStyle name="20% - Énfasis6 2 6 10" xfId="14481" xr:uid="{00000000-0005-0000-0000-00003A2E0000}"/>
    <cellStyle name="20% - Énfasis6 2 6 11" xfId="14482" xr:uid="{00000000-0005-0000-0000-00003B2E0000}"/>
    <cellStyle name="20% - Énfasis6 2 6 12" xfId="14483" xr:uid="{00000000-0005-0000-0000-00003C2E0000}"/>
    <cellStyle name="20% - Énfasis6 2 6 13" xfId="14484" xr:uid="{00000000-0005-0000-0000-00003D2E0000}"/>
    <cellStyle name="20% - Énfasis6 2 6 14" xfId="14485" xr:uid="{00000000-0005-0000-0000-00003E2E0000}"/>
    <cellStyle name="20% - Énfasis6 2 6 2" xfId="14486" xr:uid="{00000000-0005-0000-0000-00003F2E0000}"/>
    <cellStyle name="20% - Énfasis6 2 6 2 2" xfId="14487" xr:uid="{00000000-0005-0000-0000-0000402E0000}"/>
    <cellStyle name="20% - Énfasis6 2 6 2 3" xfId="14488" xr:uid="{00000000-0005-0000-0000-0000412E0000}"/>
    <cellStyle name="20% - Énfasis6 2 6 2 4" xfId="14489" xr:uid="{00000000-0005-0000-0000-0000422E0000}"/>
    <cellStyle name="20% - Énfasis6 2 6 2 5" xfId="14490" xr:uid="{00000000-0005-0000-0000-0000432E0000}"/>
    <cellStyle name="20% - Énfasis6 2 6 2 6" xfId="14491" xr:uid="{00000000-0005-0000-0000-0000442E0000}"/>
    <cellStyle name="20% - Énfasis6 2 6 3" xfId="14492" xr:uid="{00000000-0005-0000-0000-0000452E0000}"/>
    <cellStyle name="20% - Énfasis6 2 6 3 2" xfId="14493" xr:uid="{00000000-0005-0000-0000-0000462E0000}"/>
    <cellStyle name="20% - Énfasis6 2 6 3 3" xfId="14494" xr:uid="{00000000-0005-0000-0000-0000472E0000}"/>
    <cellStyle name="20% - Énfasis6 2 6 3 4" xfId="14495" xr:uid="{00000000-0005-0000-0000-0000482E0000}"/>
    <cellStyle name="20% - Énfasis6 2 6 3 5" xfId="14496" xr:uid="{00000000-0005-0000-0000-0000492E0000}"/>
    <cellStyle name="20% - Énfasis6 2 6 3 6" xfId="14497" xr:uid="{00000000-0005-0000-0000-00004A2E0000}"/>
    <cellStyle name="20% - Énfasis6 2 6 4" xfId="14498" xr:uid="{00000000-0005-0000-0000-00004B2E0000}"/>
    <cellStyle name="20% - Énfasis6 2 6 4 2" xfId="14499" xr:uid="{00000000-0005-0000-0000-00004C2E0000}"/>
    <cellStyle name="20% - Énfasis6 2 6 4 3" xfId="14500" xr:uid="{00000000-0005-0000-0000-00004D2E0000}"/>
    <cellStyle name="20% - Énfasis6 2 6 4 4" xfId="14501" xr:uid="{00000000-0005-0000-0000-00004E2E0000}"/>
    <cellStyle name="20% - Énfasis6 2 6 4 5" xfId="14502" xr:uid="{00000000-0005-0000-0000-00004F2E0000}"/>
    <cellStyle name="20% - Énfasis6 2 6 4 6" xfId="14503" xr:uid="{00000000-0005-0000-0000-0000502E0000}"/>
    <cellStyle name="20% - Énfasis6 2 6 5" xfId="14504" xr:uid="{00000000-0005-0000-0000-0000512E0000}"/>
    <cellStyle name="20% - Énfasis6 2 6 5 2" xfId="14505" xr:uid="{00000000-0005-0000-0000-0000522E0000}"/>
    <cellStyle name="20% - Énfasis6 2 6 5 3" xfId="14506" xr:uid="{00000000-0005-0000-0000-0000532E0000}"/>
    <cellStyle name="20% - Énfasis6 2 6 5 4" xfId="14507" xr:uid="{00000000-0005-0000-0000-0000542E0000}"/>
    <cellStyle name="20% - Énfasis6 2 6 5 5" xfId="14508" xr:uid="{00000000-0005-0000-0000-0000552E0000}"/>
    <cellStyle name="20% - Énfasis6 2 6 5 6" xfId="14509" xr:uid="{00000000-0005-0000-0000-0000562E0000}"/>
    <cellStyle name="20% - Énfasis6 2 6 6" xfId="14510" xr:uid="{00000000-0005-0000-0000-0000572E0000}"/>
    <cellStyle name="20% - Énfasis6 2 6 6 2" xfId="14511" xr:uid="{00000000-0005-0000-0000-0000582E0000}"/>
    <cellStyle name="20% - Énfasis6 2 6 6 3" xfId="14512" xr:uid="{00000000-0005-0000-0000-0000592E0000}"/>
    <cellStyle name="20% - Énfasis6 2 6 6 4" xfId="14513" xr:uid="{00000000-0005-0000-0000-00005A2E0000}"/>
    <cellStyle name="20% - Énfasis6 2 6 6 5" xfId="14514" xr:uid="{00000000-0005-0000-0000-00005B2E0000}"/>
    <cellStyle name="20% - Énfasis6 2 6 6 6" xfId="14515" xr:uid="{00000000-0005-0000-0000-00005C2E0000}"/>
    <cellStyle name="20% - Énfasis6 2 6 7" xfId="14516" xr:uid="{00000000-0005-0000-0000-00005D2E0000}"/>
    <cellStyle name="20% - Énfasis6 2 6 7 2" xfId="14517" xr:uid="{00000000-0005-0000-0000-00005E2E0000}"/>
    <cellStyle name="20% - Énfasis6 2 6 7 3" xfId="14518" xr:uid="{00000000-0005-0000-0000-00005F2E0000}"/>
    <cellStyle name="20% - Énfasis6 2 6 7 4" xfId="14519" xr:uid="{00000000-0005-0000-0000-0000602E0000}"/>
    <cellStyle name="20% - Énfasis6 2 6 7 5" xfId="14520" xr:uid="{00000000-0005-0000-0000-0000612E0000}"/>
    <cellStyle name="20% - Énfasis6 2 6 7 6" xfId="14521" xr:uid="{00000000-0005-0000-0000-0000622E0000}"/>
    <cellStyle name="20% - Énfasis6 2 6 8" xfId="14522" xr:uid="{00000000-0005-0000-0000-0000632E0000}"/>
    <cellStyle name="20% - Énfasis6 2 6 8 2" xfId="14523" xr:uid="{00000000-0005-0000-0000-0000642E0000}"/>
    <cellStyle name="20% - Énfasis6 2 6 8 3" xfId="14524" xr:uid="{00000000-0005-0000-0000-0000652E0000}"/>
    <cellStyle name="20% - Énfasis6 2 6 8 4" xfId="14525" xr:uid="{00000000-0005-0000-0000-0000662E0000}"/>
    <cellStyle name="20% - Énfasis6 2 6 8 5" xfId="14526" xr:uid="{00000000-0005-0000-0000-0000672E0000}"/>
    <cellStyle name="20% - Énfasis6 2 6 8 6" xfId="14527" xr:uid="{00000000-0005-0000-0000-0000682E0000}"/>
    <cellStyle name="20% - Énfasis6 2 6 9" xfId="14528" xr:uid="{00000000-0005-0000-0000-0000692E0000}"/>
    <cellStyle name="20% - Énfasis6 2 6 9 2" xfId="14529" xr:uid="{00000000-0005-0000-0000-00006A2E0000}"/>
    <cellStyle name="20% - Énfasis6 2 6 9 3" xfId="14530" xr:uid="{00000000-0005-0000-0000-00006B2E0000}"/>
    <cellStyle name="20% - Énfasis6 2 6 9 4" xfId="14531" xr:uid="{00000000-0005-0000-0000-00006C2E0000}"/>
    <cellStyle name="20% - Énfasis6 2 6 9 5" xfId="14532" xr:uid="{00000000-0005-0000-0000-00006D2E0000}"/>
    <cellStyle name="20% - Énfasis6 2 6 9 6" xfId="14533" xr:uid="{00000000-0005-0000-0000-00006E2E0000}"/>
    <cellStyle name="20% - Énfasis6 2 7" xfId="14534" xr:uid="{00000000-0005-0000-0000-00006F2E0000}"/>
    <cellStyle name="20% - Énfasis6 2 7 2" xfId="14535" xr:uid="{00000000-0005-0000-0000-0000702E0000}"/>
    <cellStyle name="20% - Énfasis6 2 7 3" xfId="14536" xr:uid="{00000000-0005-0000-0000-0000712E0000}"/>
    <cellStyle name="20% - Énfasis6 2 7 4" xfId="14537" xr:uid="{00000000-0005-0000-0000-0000722E0000}"/>
    <cellStyle name="20% - Énfasis6 2 7 5" xfId="14538" xr:uid="{00000000-0005-0000-0000-0000732E0000}"/>
    <cellStyle name="20% - Énfasis6 2 7 6" xfId="14539" xr:uid="{00000000-0005-0000-0000-0000742E0000}"/>
    <cellStyle name="20% - Énfasis6 2 8" xfId="14540" xr:uid="{00000000-0005-0000-0000-0000752E0000}"/>
    <cellStyle name="20% - Énfasis6 2 8 2" xfId="14541" xr:uid="{00000000-0005-0000-0000-0000762E0000}"/>
    <cellStyle name="20% - Énfasis6 2 8 3" xfId="14542" xr:uid="{00000000-0005-0000-0000-0000772E0000}"/>
    <cellStyle name="20% - Énfasis6 2 8 4" xfId="14543" xr:uid="{00000000-0005-0000-0000-0000782E0000}"/>
    <cellStyle name="20% - Énfasis6 2 8 5" xfId="14544" xr:uid="{00000000-0005-0000-0000-0000792E0000}"/>
    <cellStyle name="20% - Énfasis6 2 8 6" xfId="14545" xr:uid="{00000000-0005-0000-0000-00007A2E0000}"/>
    <cellStyle name="20% - Énfasis6 2 9" xfId="14546" xr:uid="{00000000-0005-0000-0000-00007B2E0000}"/>
    <cellStyle name="20% - Énfasis6 2 9 2" xfId="14547" xr:uid="{00000000-0005-0000-0000-00007C2E0000}"/>
    <cellStyle name="20% - Énfasis6 2 9 3" xfId="14548" xr:uid="{00000000-0005-0000-0000-00007D2E0000}"/>
    <cellStyle name="20% - Énfasis6 2 9 4" xfId="14549" xr:uid="{00000000-0005-0000-0000-00007E2E0000}"/>
    <cellStyle name="20% - Énfasis6 2 9 5" xfId="14550" xr:uid="{00000000-0005-0000-0000-00007F2E0000}"/>
    <cellStyle name="20% - Énfasis6 2 9 6" xfId="14551" xr:uid="{00000000-0005-0000-0000-0000802E0000}"/>
    <cellStyle name="20% - Énfasis6 20" xfId="503" xr:uid="{00000000-0005-0000-0000-0000812E0000}"/>
    <cellStyle name="20% - Énfasis6 20 10" xfId="14552" xr:uid="{00000000-0005-0000-0000-0000822E0000}"/>
    <cellStyle name="20% - Énfasis6 20 11" xfId="14553" xr:uid="{00000000-0005-0000-0000-0000832E0000}"/>
    <cellStyle name="20% - Énfasis6 20 12" xfId="14554" xr:uid="{00000000-0005-0000-0000-0000842E0000}"/>
    <cellStyle name="20% - Énfasis6 20 13" xfId="14555" xr:uid="{00000000-0005-0000-0000-0000852E0000}"/>
    <cellStyle name="20% - Énfasis6 20 14" xfId="14556" xr:uid="{00000000-0005-0000-0000-0000862E0000}"/>
    <cellStyle name="20% - Énfasis6 20 2" xfId="14557" xr:uid="{00000000-0005-0000-0000-0000872E0000}"/>
    <cellStyle name="20% - Énfasis6 20 2 2" xfId="14558" xr:uid="{00000000-0005-0000-0000-0000882E0000}"/>
    <cellStyle name="20% - Énfasis6 20 2 3" xfId="14559" xr:uid="{00000000-0005-0000-0000-0000892E0000}"/>
    <cellStyle name="20% - Énfasis6 20 2 4" xfId="14560" xr:uid="{00000000-0005-0000-0000-00008A2E0000}"/>
    <cellStyle name="20% - Énfasis6 20 2 5" xfId="14561" xr:uid="{00000000-0005-0000-0000-00008B2E0000}"/>
    <cellStyle name="20% - Énfasis6 20 2 6" xfId="14562" xr:uid="{00000000-0005-0000-0000-00008C2E0000}"/>
    <cellStyle name="20% - Énfasis6 20 3" xfId="14563" xr:uid="{00000000-0005-0000-0000-00008D2E0000}"/>
    <cellStyle name="20% - Énfasis6 20 3 2" xfId="14564" xr:uid="{00000000-0005-0000-0000-00008E2E0000}"/>
    <cellStyle name="20% - Énfasis6 20 3 3" xfId="14565" xr:uid="{00000000-0005-0000-0000-00008F2E0000}"/>
    <cellStyle name="20% - Énfasis6 20 3 4" xfId="14566" xr:uid="{00000000-0005-0000-0000-0000902E0000}"/>
    <cellStyle name="20% - Énfasis6 20 3 5" xfId="14567" xr:uid="{00000000-0005-0000-0000-0000912E0000}"/>
    <cellStyle name="20% - Énfasis6 20 3 6" xfId="14568" xr:uid="{00000000-0005-0000-0000-0000922E0000}"/>
    <cellStyle name="20% - Énfasis6 20 4" xfId="14569" xr:uid="{00000000-0005-0000-0000-0000932E0000}"/>
    <cellStyle name="20% - Énfasis6 20 4 2" xfId="14570" xr:uid="{00000000-0005-0000-0000-0000942E0000}"/>
    <cellStyle name="20% - Énfasis6 20 4 3" xfId="14571" xr:uid="{00000000-0005-0000-0000-0000952E0000}"/>
    <cellStyle name="20% - Énfasis6 20 4 4" xfId="14572" xr:uid="{00000000-0005-0000-0000-0000962E0000}"/>
    <cellStyle name="20% - Énfasis6 20 4 5" xfId="14573" xr:uid="{00000000-0005-0000-0000-0000972E0000}"/>
    <cellStyle name="20% - Énfasis6 20 4 6" xfId="14574" xr:uid="{00000000-0005-0000-0000-0000982E0000}"/>
    <cellStyle name="20% - Énfasis6 20 5" xfId="14575" xr:uid="{00000000-0005-0000-0000-0000992E0000}"/>
    <cellStyle name="20% - Énfasis6 20 5 2" xfId="14576" xr:uid="{00000000-0005-0000-0000-00009A2E0000}"/>
    <cellStyle name="20% - Énfasis6 20 5 3" xfId="14577" xr:uid="{00000000-0005-0000-0000-00009B2E0000}"/>
    <cellStyle name="20% - Énfasis6 20 5 4" xfId="14578" xr:uid="{00000000-0005-0000-0000-00009C2E0000}"/>
    <cellStyle name="20% - Énfasis6 20 5 5" xfId="14579" xr:uid="{00000000-0005-0000-0000-00009D2E0000}"/>
    <cellStyle name="20% - Énfasis6 20 5 6" xfId="14580" xr:uid="{00000000-0005-0000-0000-00009E2E0000}"/>
    <cellStyle name="20% - Énfasis6 20 6" xfId="14581" xr:uid="{00000000-0005-0000-0000-00009F2E0000}"/>
    <cellStyle name="20% - Énfasis6 20 6 2" xfId="14582" xr:uid="{00000000-0005-0000-0000-0000A02E0000}"/>
    <cellStyle name="20% - Énfasis6 20 6 3" xfId="14583" xr:uid="{00000000-0005-0000-0000-0000A12E0000}"/>
    <cellStyle name="20% - Énfasis6 20 6 4" xfId="14584" xr:uid="{00000000-0005-0000-0000-0000A22E0000}"/>
    <cellStyle name="20% - Énfasis6 20 6 5" xfId="14585" xr:uid="{00000000-0005-0000-0000-0000A32E0000}"/>
    <cellStyle name="20% - Énfasis6 20 6 6" xfId="14586" xr:uid="{00000000-0005-0000-0000-0000A42E0000}"/>
    <cellStyle name="20% - Énfasis6 20 7" xfId="14587" xr:uid="{00000000-0005-0000-0000-0000A52E0000}"/>
    <cellStyle name="20% - Énfasis6 20 7 2" xfId="14588" xr:uid="{00000000-0005-0000-0000-0000A62E0000}"/>
    <cellStyle name="20% - Énfasis6 20 7 3" xfId="14589" xr:uid="{00000000-0005-0000-0000-0000A72E0000}"/>
    <cellStyle name="20% - Énfasis6 20 7 4" xfId="14590" xr:uid="{00000000-0005-0000-0000-0000A82E0000}"/>
    <cellStyle name="20% - Énfasis6 20 7 5" xfId="14591" xr:uid="{00000000-0005-0000-0000-0000A92E0000}"/>
    <cellStyle name="20% - Énfasis6 20 7 6" xfId="14592" xr:uid="{00000000-0005-0000-0000-0000AA2E0000}"/>
    <cellStyle name="20% - Énfasis6 20 8" xfId="14593" xr:uid="{00000000-0005-0000-0000-0000AB2E0000}"/>
    <cellStyle name="20% - Énfasis6 20 8 2" xfId="14594" xr:uid="{00000000-0005-0000-0000-0000AC2E0000}"/>
    <cellStyle name="20% - Énfasis6 20 8 3" xfId="14595" xr:uid="{00000000-0005-0000-0000-0000AD2E0000}"/>
    <cellStyle name="20% - Énfasis6 20 8 4" xfId="14596" xr:uid="{00000000-0005-0000-0000-0000AE2E0000}"/>
    <cellStyle name="20% - Énfasis6 20 8 5" xfId="14597" xr:uid="{00000000-0005-0000-0000-0000AF2E0000}"/>
    <cellStyle name="20% - Énfasis6 20 8 6" xfId="14598" xr:uid="{00000000-0005-0000-0000-0000B02E0000}"/>
    <cellStyle name="20% - Énfasis6 20 9" xfId="14599" xr:uid="{00000000-0005-0000-0000-0000B12E0000}"/>
    <cellStyle name="20% - Énfasis6 20 9 2" xfId="14600" xr:uid="{00000000-0005-0000-0000-0000B22E0000}"/>
    <cellStyle name="20% - Énfasis6 20 9 3" xfId="14601" xr:uid="{00000000-0005-0000-0000-0000B32E0000}"/>
    <cellStyle name="20% - Énfasis6 20 9 4" xfId="14602" xr:uid="{00000000-0005-0000-0000-0000B42E0000}"/>
    <cellStyle name="20% - Énfasis6 20 9 5" xfId="14603" xr:uid="{00000000-0005-0000-0000-0000B52E0000}"/>
    <cellStyle name="20% - Énfasis6 20 9 6" xfId="14604" xr:uid="{00000000-0005-0000-0000-0000B62E0000}"/>
    <cellStyle name="20% - Énfasis6 21" xfId="504" xr:uid="{00000000-0005-0000-0000-0000B72E0000}"/>
    <cellStyle name="20% - Énfasis6 21 10" xfId="14605" xr:uid="{00000000-0005-0000-0000-0000B82E0000}"/>
    <cellStyle name="20% - Énfasis6 21 11" xfId="14606" xr:uid="{00000000-0005-0000-0000-0000B92E0000}"/>
    <cellStyle name="20% - Énfasis6 21 12" xfId="14607" xr:uid="{00000000-0005-0000-0000-0000BA2E0000}"/>
    <cellStyle name="20% - Énfasis6 21 13" xfId="14608" xr:uid="{00000000-0005-0000-0000-0000BB2E0000}"/>
    <cellStyle name="20% - Énfasis6 21 14" xfId="14609" xr:uid="{00000000-0005-0000-0000-0000BC2E0000}"/>
    <cellStyle name="20% - Énfasis6 21 2" xfId="14610" xr:uid="{00000000-0005-0000-0000-0000BD2E0000}"/>
    <cellStyle name="20% - Énfasis6 21 2 2" xfId="14611" xr:uid="{00000000-0005-0000-0000-0000BE2E0000}"/>
    <cellStyle name="20% - Énfasis6 21 2 3" xfId="14612" xr:uid="{00000000-0005-0000-0000-0000BF2E0000}"/>
    <cellStyle name="20% - Énfasis6 21 2 4" xfId="14613" xr:uid="{00000000-0005-0000-0000-0000C02E0000}"/>
    <cellStyle name="20% - Énfasis6 21 2 5" xfId="14614" xr:uid="{00000000-0005-0000-0000-0000C12E0000}"/>
    <cellStyle name="20% - Énfasis6 21 2 6" xfId="14615" xr:uid="{00000000-0005-0000-0000-0000C22E0000}"/>
    <cellStyle name="20% - Énfasis6 21 3" xfId="14616" xr:uid="{00000000-0005-0000-0000-0000C32E0000}"/>
    <cellStyle name="20% - Énfasis6 21 3 2" xfId="14617" xr:uid="{00000000-0005-0000-0000-0000C42E0000}"/>
    <cellStyle name="20% - Énfasis6 21 3 3" xfId="14618" xr:uid="{00000000-0005-0000-0000-0000C52E0000}"/>
    <cellStyle name="20% - Énfasis6 21 3 4" xfId="14619" xr:uid="{00000000-0005-0000-0000-0000C62E0000}"/>
    <cellStyle name="20% - Énfasis6 21 3 5" xfId="14620" xr:uid="{00000000-0005-0000-0000-0000C72E0000}"/>
    <cellStyle name="20% - Énfasis6 21 3 6" xfId="14621" xr:uid="{00000000-0005-0000-0000-0000C82E0000}"/>
    <cellStyle name="20% - Énfasis6 21 4" xfId="14622" xr:uid="{00000000-0005-0000-0000-0000C92E0000}"/>
    <cellStyle name="20% - Énfasis6 21 4 2" xfId="14623" xr:uid="{00000000-0005-0000-0000-0000CA2E0000}"/>
    <cellStyle name="20% - Énfasis6 21 4 3" xfId="14624" xr:uid="{00000000-0005-0000-0000-0000CB2E0000}"/>
    <cellStyle name="20% - Énfasis6 21 4 4" xfId="14625" xr:uid="{00000000-0005-0000-0000-0000CC2E0000}"/>
    <cellStyle name="20% - Énfasis6 21 4 5" xfId="14626" xr:uid="{00000000-0005-0000-0000-0000CD2E0000}"/>
    <cellStyle name="20% - Énfasis6 21 4 6" xfId="14627" xr:uid="{00000000-0005-0000-0000-0000CE2E0000}"/>
    <cellStyle name="20% - Énfasis6 21 5" xfId="14628" xr:uid="{00000000-0005-0000-0000-0000CF2E0000}"/>
    <cellStyle name="20% - Énfasis6 21 5 2" xfId="14629" xr:uid="{00000000-0005-0000-0000-0000D02E0000}"/>
    <cellStyle name="20% - Énfasis6 21 5 3" xfId="14630" xr:uid="{00000000-0005-0000-0000-0000D12E0000}"/>
    <cellStyle name="20% - Énfasis6 21 5 4" xfId="14631" xr:uid="{00000000-0005-0000-0000-0000D22E0000}"/>
    <cellStyle name="20% - Énfasis6 21 5 5" xfId="14632" xr:uid="{00000000-0005-0000-0000-0000D32E0000}"/>
    <cellStyle name="20% - Énfasis6 21 5 6" xfId="14633" xr:uid="{00000000-0005-0000-0000-0000D42E0000}"/>
    <cellStyle name="20% - Énfasis6 21 6" xfId="14634" xr:uid="{00000000-0005-0000-0000-0000D52E0000}"/>
    <cellStyle name="20% - Énfasis6 21 6 2" xfId="14635" xr:uid="{00000000-0005-0000-0000-0000D62E0000}"/>
    <cellStyle name="20% - Énfasis6 21 6 3" xfId="14636" xr:uid="{00000000-0005-0000-0000-0000D72E0000}"/>
    <cellStyle name="20% - Énfasis6 21 6 4" xfId="14637" xr:uid="{00000000-0005-0000-0000-0000D82E0000}"/>
    <cellStyle name="20% - Énfasis6 21 6 5" xfId="14638" xr:uid="{00000000-0005-0000-0000-0000D92E0000}"/>
    <cellStyle name="20% - Énfasis6 21 6 6" xfId="14639" xr:uid="{00000000-0005-0000-0000-0000DA2E0000}"/>
    <cellStyle name="20% - Énfasis6 21 7" xfId="14640" xr:uid="{00000000-0005-0000-0000-0000DB2E0000}"/>
    <cellStyle name="20% - Énfasis6 21 7 2" xfId="14641" xr:uid="{00000000-0005-0000-0000-0000DC2E0000}"/>
    <cellStyle name="20% - Énfasis6 21 7 3" xfId="14642" xr:uid="{00000000-0005-0000-0000-0000DD2E0000}"/>
    <cellStyle name="20% - Énfasis6 21 7 4" xfId="14643" xr:uid="{00000000-0005-0000-0000-0000DE2E0000}"/>
    <cellStyle name="20% - Énfasis6 21 7 5" xfId="14644" xr:uid="{00000000-0005-0000-0000-0000DF2E0000}"/>
    <cellStyle name="20% - Énfasis6 21 7 6" xfId="14645" xr:uid="{00000000-0005-0000-0000-0000E02E0000}"/>
    <cellStyle name="20% - Énfasis6 21 8" xfId="14646" xr:uid="{00000000-0005-0000-0000-0000E12E0000}"/>
    <cellStyle name="20% - Énfasis6 21 8 2" xfId="14647" xr:uid="{00000000-0005-0000-0000-0000E22E0000}"/>
    <cellStyle name="20% - Énfasis6 21 8 3" xfId="14648" xr:uid="{00000000-0005-0000-0000-0000E32E0000}"/>
    <cellStyle name="20% - Énfasis6 21 8 4" xfId="14649" xr:uid="{00000000-0005-0000-0000-0000E42E0000}"/>
    <cellStyle name="20% - Énfasis6 21 8 5" xfId="14650" xr:uid="{00000000-0005-0000-0000-0000E52E0000}"/>
    <cellStyle name="20% - Énfasis6 21 8 6" xfId="14651" xr:uid="{00000000-0005-0000-0000-0000E62E0000}"/>
    <cellStyle name="20% - Énfasis6 21 9" xfId="14652" xr:uid="{00000000-0005-0000-0000-0000E72E0000}"/>
    <cellStyle name="20% - Énfasis6 21 9 2" xfId="14653" xr:uid="{00000000-0005-0000-0000-0000E82E0000}"/>
    <cellStyle name="20% - Énfasis6 21 9 3" xfId="14654" xr:uid="{00000000-0005-0000-0000-0000E92E0000}"/>
    <cellStyle name="20% - Énfasis6 21 9 4" xfId="14655" xr:uid="{00000000-0005-0000-0000-0000EA2E0000}"/>
    <cellStyle name="20% - Énfasis6 21 9 5" xfId="14656" xr:uid="{00000000-0005-0000-0000-0000EB2E0000}"/>
    <cellStyle name="20% - Énfasis6 21 9 6" xfId="14657" xr:uid="{00000000-0005-0000-0000-0000EC2E0000}"/>
    <cellStyle name="20% - Énfasis6 22" xfId="505" xr:uid="{00000000-0005-0000-0000-0000ED2E0000}"/>
    <cellStyle name="20% - Énfasis6 22 10" xfId="14658" xr:uid="{00000000-0005-0000-0000-0000EE2E0000}"/>
    <cellStyle name="20% - Énfasis6 22 11" xfId="14659" xr:uid="{00000000-0005-0000-0000-0000EF2E0000}"/>
    <cellStyle name="20% - Énfasis6 22 12" xfId="14660" xr:uid="{00000000-0005-0000-0000-0000F02E0000}"/>
    <cellStyle name="20% - Énfasis6 22 13" xfId="14661" xr:uid="{00000000-0005-0000-0000-0000F12E0000}"/>
    <cellStyle name="20% - Énfasis6 22 14" xfId="14662" xr:uid="{00000000-0005-0000-0000-0000F22E0000}"/>
    <cellStyle name="20% - Énfasis6 22 2" xfId="14663" xr:uid="{00000000-0005-0000-0000-0000F32E0000}"/>
    <cellStyle name="20% - Énfasis6 22 2 2" xfId="14664" xr:uid="{00000000-0005-0000-0000-0000F42E0000}"/>
    <cellStyle name="20% - Énfasis6 22 2 3" xfId="14665" xr:uid="{00000000-0005-0000-0000-0000F52E0000}"/>
    <cellStyle name="20% - Énfasis6 22 2 4" xfId="14666" xr:uid="{00000000-0005-0000-0000-0000F62E0000}"/>
    <cellStyle name="20% - Énfasis6 22 2 5" xfId="14667" xr:uid="{00000000-0005-0000-0000-0000F72E0000}"/>
    <cellStyle name="20% - Énfasis6 22 2 6" xfId="14668" xr:uid="{00000000-0005-0000-0000-0000F82E0000}"/>
    <cellStyle name="20% - Énfasis6 22 3" xfId="14669" xr:uid="{00000000-0005-0000-0000-0000F92E0000}"/>
    <cellStyle name="20% - Énfasis6 22 3 2" xfId="14670" xr:uid="{00000000-0005-0000-0000-0000FA2E0000}"/>
    <cellStyle name="20% - Énfasis6 22 3 3" xfId="14671" xr:uid="{00000000-0005-0000-0000-0000FB2E0000}"/>
    <cellStyle name="20% - Énfasis6 22 3 4" xfId="14672" xr:uid="{00000000-0005-0000-0000-0000FC2E0000}"/>
    <cellStyle name="20% - Énfasis6 22 3 5" xfId="14673" xr:uid="{00000000-0005-0000-0000-0000FD2E0000}"/>
    <cellStyle name="20% - Énfasis6 22 3 6" xfId="14674" xr:uid="{00000000-0005-0000-0000-0000FE2E0000}"/>
    <cellStyle name="20% - Énfasis6 22 4" xfId="14675" xr:uid="{00000000-0005-0000-0000-0000FF2E0000}"/>
    <cellStyle name="20% - Énfasis6 22 4 2" xfId="14676" xr:uid="{00000000-0005-0000-0000-0000002F0000}"/>
    <cellStyle name="20% - Énfasis6 22 4 3" xfId="14677" xr:uid="{00000000-0005-0000-0000-0000012F0000}"/>
    <cellStyle name="20% - Énfasis6 22 4 4" xfId="14678" xr:uid="{00000000-0005-0000-0000-0000022F0000}"/>
    <cellStyle name="20% - Énfasis6 22 4 5" xfId="14679" xr:uid="{00000000-0005-0000-0000-0000032F0000}"/>
    <cellStyle name="20% - Énfasis6 22 4 6" xfId="14680" xr:uid="{00000000-0005-0000-0000-0000042F0000}"/>
    <cellStyle name="20% - Énfasis6 22 5" xfId="14681" xr:uid="{00000000-0005-0000-0000-0000052F0000}"/>
    <cellStyle name="20% - Énfasis6 22 5 2" xfId="14682" xr:uid="{00000000-0005-0000-0000-0000062F0000}"/>
    <cellStyle name="20% - Énfasis6 22 5 3" xfId="14683" xr:uid="{00000000-0005-0000-0000-0000072F0000}"/>
    <cellStyle name="20% - Énfasis6 22 5 4" xfId="14684" xr:uid="{00000000-0005-0000-0000-0000082F0000}"/>
    <cellStyle name="20% - Énfasis6 22 5 5" xfId="14685" xr:uid="{00000000-0005-0000-0000-0000092F0000}"/>
    <cellStyle name="20% - Énfasis6 22 5 6" xfId="14686" xr:uid="{00000000-0005-0000-0000-00000A2F0000}"/>
    <cellStyle name="20% - Énfasis6 22 6" xfId="14687" xr:uid="{00000000-0005-0000-0000-00000B2F0000}"/>
    <cellStyle name="20% - Énfasis6 22 6 2" xfId="14688" xr:uid="{00000000-0005-0000-0000-00000C2F0000}"/>
    <cellStyle name="20% - Énfasis6 22 6 3" xfId="14689" xr:uid="{00000000-0005-0000-0000-00000D2F0000}"/>
    <cellStyle name="20% - Énfasis6 22 6 4" xfId="14690" xr:uid="{00000000-0005-0000-0000-00000E2F0000}"/>
    <cellStyle name="20% - Énfasis6 22 6 5" xfId="14691" xr:uid="{00000000-0005-0000-0000-00000F2F0000}"/>
    <cellStyle name="20% - Énfasis6 22 6 6" xfId="14692" xr:uid="{00000000-0005-0000-0000-0000102F0000}"/>
    <cellStyle name="20% - Énfasis6 22 7" xfId="14693" xr:uid="{00000000-0005-0000-0000-0000112F0000}"/>
    <cellStyle name="20% - Énfasis6 22 7 2" xfId="14694" xr:uid="{00000000-0005-0000-0000-0000122F0000}"/>
    <cellStyle name="20% - Énfasis6 22 7 3" xfId="14695" xr:uid="{00000000-0005-0000-0000-0000132F0000}"/>
    <cellStyle name="20% - Énfasis6 22 7 4" xfId="14696" xr:uid="{00000000-0005-0000-0000-0000142F0000}"/>
    <cellStyle name="20% - Énfasis6 22 7 5" xfId="14697" xr:uid="{00000000-0005-0000-0000-0000152F0000}"/>
    <cellStyle name="20% - Énfasis6 22 7 6" xfId="14698" xr:uid="{00000000-0005-0000-0000-0000162F0000}"/>
    <cellStyle name="20% - Énfasis6 22 8" xfId="14699" xr:uid="{00000000-0005-0000-0000-0000172F0000}"/>
    <cellStyle name="20% - Énfasis6 22 8 2" xfId="14700" xr:uid="{00000000-0005-0000-0000-0000182F0000}"/>
    <cellStyle name="20% - Énfasis6 22 8 3" xfId="14701" xr:uid="{00000000-0005-0000-0000-0000192F0000}"/>
    <cellStyle name="20% - Énfasis6 22 8 4" xfId="14702" xr:uid="{00000000-0005-0000-0000-00001A2F0000}"/>
    <cellStyle name="20% - Énfasis6 22 8 5" xfId="14703" xr:uid="{00000000-0005-0000-0000-00001B2F0000}"/>
    <cellStyle name="20% - Énfasis6 22 8 6" xfId="14704" xr:uid="{00000000-0005-0000-0000-00001C2F0000}"/>
    <cellStyle name="20% - Énfasis6 22 9" xfId="14705" xr:uid="{00000000-0005-0000-0000-00001D2F0000}"/>
    <cellStyle name="20% - Énfasis6 22 9 2" xfId="14706" xr:uid="{00000000-0005-0000-0000-00001E2F0000}"/>
    <cellStyle name="20% - Énfasis6 22 9 3" xfId="14707" xr:uid="{00000000-0005-0000-0000-00001F2F0000}"/>
    <cellStyle name="20% - Énfasis6 22 9 4" xfId="14708" xr:uid="{00000000-0005-0000-0000-0000202F0000}"/>
    <cellStyle name="20% - Énfasis6 22 9 5" xfId="14709" xr:uid="{00000000-0005-0000-0000-0000212F0000}"/>
    <cellStyle name="20% - Énfasis6 22 9 6" xfId="14710" xr:uid="{00000000-0005-0000-0000-0000222F0000}"/>
    <cellStyle name="20% - Énfasis6 23" xfId="506" xr:uid="{00000000-0005-0000-0000-0000232F0000}"/>
    <cellStyle name="20% - Énfasis6 23 10" xfId="14711" xr:uid="{00000000-0005-0000-0000-0000242F0000}"/>
    <cellStyle name="20% - Énfasis6 23 11" xfId="14712" xr:uid="{00000000-0005-0000-0000-0000252F0000}"/>
    <cellStyle name="20% - Énfasis6 23 12" xfId="14713" xr:uid="{00000000-0005-0000-0000-0000262F0000}"/>
    <cellStyle name="20% - Énfasis6 23 13" xfId="14714" xr:uid="{00000000-0005-0000-0000-0000272F0000}"/>
    <cellStyle name="20% - Énfasis6 23 14" xfId="14715" xr:uid="{00000000-0005-0000-0000-0000282F0000}"/>
    <cellStyle name="20% - Énfasis6 23 2" xfId="14716" xr:uid="{00000000-0005-0000-0000-0000292F0000}"/>
    <cellStyle name="20% - Énfasis6 23 2 2" xfId="14717" xr:uid="{00000000-0005-0000-0000-00002A2F0000}"/>
    <cellStyle name="20% - Énfasis6 23 2 3" xfId="14718" xr:uid="{00000000-0005-0000-0000-00002B2F0000}"/>
    <cellStyle name="20% - Énfasis6 23 2 4" xfId="14719" xr:uid="{00000000-0005-0000-0000-00002C2F0000}"/>
    <cellStyle name="20% - Énfasis6 23 2 5" xfId="14720" xr:uid="{00000000-0005-0000-0000-00002D2F0000}"/>
    <cellStyle name="20% - Énfasis6 23 2 6" xfId="14721" xr:uid="{00000000-0005-0000-0000-00002E2F0000}"/>
    <cellStyle name="20% - Énfasis6 23 3" xfId="14722" xr:uid="{00000000-0005-0000-0000-00002F2F0000}"/>
    <cellStyle name="20% - Énfasis6 23 3 2" xfId="14723" xr:uid="{00000000-0005-0000-0000-0000302F0000}"/>
    <cellStyle name="20% - Énfasis6 23 3 3" xfId="14724" xr:uid="{00000000-0005-0000-0000-0000312F0000}"/>
    <cellStyle name="20% - Énfasis6 23 3 4" xfId="14725" xr:uid="{00000000-0005-0000-0000-0000322F0000}"/>
    <cellStyle name="20% - Énfasis6 23 3 5" xfId="14726" xr:uid="{00000000-0005-0000-0000-0000332F0000}"/>
    <cellStyle name="20% - Énfasis6 23 3 6" xfId="14727" xr:uid="{00000000-0005-0000-0000-0000342F0000}"/>
    <cellStyle name="20% - Énfasis6 23 4" xfId="14728" xr:uid="{00000000-0005-0000-0000-0000352F0000}"/>
    <cellStyle name="20% - Énfasis6 23 4 2" xfId="14729" xr:uid="{00000000-0005-0000-0000-0000362F0000}"/>
    <cellStyle name="20% - Énfasis6 23 4 3" xfId="14730" xr:uid="{00000000-0005-0000-0000-0000372F0000}"/>
    <cellStyle name="20% - Énfasis6 23 4 4" xfId="14731" xr:uid="{00000000-0005-0000-0000-0000382F0000}"/>
    <cellStyle name="20% - Énfasis6 23 4 5" xfId="14732" xr:uid="{00000000-0005-0000-0000-0000392F0000}"/>
    <cellStyle name="20% - Énfasis6 23 4 6" xfId="14733" xr:uid="{00000000-0005-0000-0000-00003A2F0000}"/>
    <cellStyle name="20% - Énfasis6 23 5" xfId="14734" xr:uid="{00000000-0005-0000-0000-00003B2F0000}"/>
    <cellStyle name="20% - Énfasis6 23 5 2" xfId="14735" xr:uid="{00000000-0005-0000-0000-00003C2F0000}"/>
    <cellStyle name="20% - Énfasis6 23 5 3" xfId="14736" xr:uid="{00000000-0005-0000-0000-00003D2F0000}"/>
    <cellStyle name="20% - Énfasis6 23 5 4" xfId="14737" xr:uid="{00000000-0005-0000-0000-00003E2F0000}"/>
    <cellStyle name="20% - Énfasis6 23 5 5" xfId="14738" xr:uid="{00000000-0005-0000-0000-00003F2F0000}"/>
    <cellStyle name="20% - Énfasis6 23 5 6" xfId="14739" xr:uid="{00000000-0005-0000-0000-0000402F0000}"/>
    <cellStyle name="20% - Énfasis6 23 6" xfId="14740" xr:uid="{00000000-0005-0000-0000-0000412F0000}"/>
    <cellStyle name="20% - Énfasis6 23 6 2" xfId="14741" xr:uid="{00000000-0005-0000-0000-0000422F0000}"/>
    <cellStyle name="20% - Énfasis6 23 6 3" xfId="14742" xr:uid="{00000000-0005-0000-0000-0000432F0000}"/>
    <cellStyle name="20% - Énfasis6 23 6 4" xfId="14743" xr:uid="{00000000-0005-0000-0000-0000442F0000}"/>
    <cellStyle name="20% - Énfasis6 23 6 5" xfId="14744" xr:uid="{00000000-0005-0000-0000-0000452F0000}"/>
    <cellStyle name="20% - Énfasis6 23 6 6" xfId="14745" xr:uid="{00000000-0005-0000-0000-0000462F0000}"/>
    <cellStyle name="20% - Énfasis6 23 7" xfId="14746" xr:uid="{00000000-0005-0000-0000-0000472F0000}"/>
    <cellStyle name="20% - Énfasis6 23 7 2" xfId="14747" xr:uid="{00000000-0005-0000-0000-0000482F0000}"/>
    <cellStyle name="20% - Énfasis6 23 7 3" xfId="14748" xr:uid="{00000000-0005-0000-0000-0000492F0000}"/>
    <cellStyle name="20% - Énfasis6 23 7 4" xfId="14749" xr:uid="{00000000-0005-0000-0000-00004A2F0000}"/>
    <cellStyle name="20% - Énfasis6 23 7 5" xfId="14750" xr:uid="{00000000-0005-0000-0000-00004B2F0000}"/>
    <cellStyle name="20% - Énfasis6 23 7 6" xfId="14751" xr:uid="{00000000-0005-0000-0000-00004C2F0000}"/>
    <cellStyle name="20% - Énfasis6 23 8" xfId="14752" xr:uid="{00000000-0005-0000-0000-00004D2F0000}"/>
    <cellStyle name="20% - Énfasis6 23 8 2" xfId="14753" xr:uid="{00000000-0005-0000-0000-00004E2F0000}"/>
    <cellStyle name="20% - Énfasis6 23 8 3" xfId="14754" xr:uid="{00000000-0005-0000-0000-00004F2F0000}"/>
    <cellStyle name="20% - Énfasis6 23 8 4" xfId="14755" xr:uid="{00000000-0005-0000-0000-0000502F0000}"/>
    <cellStyle name="20% - Énfasis6 23 8 5" xfId="14756" xr:uid="{00000000-0005-0000-0000-0000512F0000}"/>
    <cellStyle name="20% - Énfasis6 23 8 6" xfId="14757" xr:uid="{00000000-0005-0000-0000-0000522F0000}"/>
    <cellStyle name="20% - Énfasis6 23 9" xfId="14758" xr:uid="{00000000-0005-0000-0000-0000532F0000}"/>
    <cellStyle name="20% - Énfasis6 23 9 2" xfId="14759" xr:uid="{00000000-0005-0000-0000-0000542F0000}"/>
    <cellStyle name="20% - Énfasis6 23 9 3" xfId="14760" xr:uid="{00000000-0005-0000-0000-0000552F0000}"/>
    <cellStyle name="20% - Énfasis6 23 9 4" xfId="14761" xr:uid="{00000000-0005-0000-0000-0000562F0000}"/>
    <cellStyle name="20% - Énfasis6 23 9 5" xfId="14762" xr:uid="{00000000-0005-0000-0000-0000572F0000}"/>
    <cellStyle name="20% - Énfasis6 23 9 6" xfId="14763" xr:uid="{00000000-0005-0000-0000-0000582F0000}"/>
    <cellStyle name="20% - Énfasis6 24" xfId="507" xr:uid="{00000000-0005-0000-0000-0000592F0000}"/>
    <cellStyle name="20% - Énfasis6 24 10" xfId="14764" xr:uid="{00000000-0005-0000-0000-00005A2F0000}"/>
    <cellStyle name="20% - Énfasis6 24 11" xfId="14765" xr:uid="{00000000-0005-0000-0000-00005B2F0000}"/>
    <cellStyle name="20% - Énfasis6 24 12" xfId="14766" xr:uid="{00000000-0005-0000-0000-00005C2F0000}"/>
    <cellStyle name="20% - Énfasis6 24 13" xfId="14767" xr:uid="{00000000-0005-0000-0000-00005D2F0000}"/>
    <cellStyle name="20% - Énfasis6 24 14" xfId="14768" xr:uid="{00000000-0005-0000-0000-00005E2F0000}"/>
    <cellStyle name="20% - Énfasis6 24 2" xfId="14769" xr:uid="{00000000-0005-0000-0000-00005F2F0000}"/>
    <cellStyle name="20% - Énfasis6 24 2 2" xfId="14770" xr:uid="{00000000-0005-0000-0000-0000602F0000}"/>
    <cellStyle name="20% - Énfasis6 24 2 3" xfId="14771" xr:uid="{00000000-0005-0000-0000-0000612F0000}"/>
    <cellStyle name="20% - Énfasis6 24 2 4" xfId="14772" xr:uid="{00000000-0005-0000-0000-0000622F0000}"/>
    <cellStyle name="20% - Énfasis6 24 2 5" xfId="14773" xr:uid="{00000000-0005-0000-0000-0000632F0000}"/>
    <cellStyle name="20% - Énfasis6 24 2 6" xfId="14774" xr:uid="{00000000-0005-0000-0000-0000642F0000}"/>
    <cellStyle name="20% - Énfasis6 24 3" xfId="14775" xr:uid="{00000000-0005-0000-0000-0000652F0000}"/>
    <cellStyle name="20% - Énfasis6 24 3 2" xfId="14776" xr:uid="{00000000-0005-0000-0000-0000662F0000}"/>
    <cellStyle name="20% - Énfasis6 24 3 3" xfId="14777" xr:uid="{00000000-0005-0000-0000-0000672F0000}"/>
    <cellStyle name="20% - Énfasis6 24 3 4" xfId="14778" xr:uid="{00000000-0005-0000-0000-0000682F0000}"/>
    <cellStyle name="20% - Énfasis6 24 3 5" xfId="14779" xr:uid="{00000000-0005-0000-0000-0000692F0000}"/>
    <cellStyle name="20% - Énfasis6 24 3 6" xfId="14780" xr:uid="{00000000-0005-0000-0000-00006A2F0000}"/>
    <cellStyle name="20% - Énfasis6 24 4" xfId="14781" xr:uid="{00000000-0005-0000-0000-00006B2F0000}"/>
    <cellStyle name="20% - Énfasis6 24 4 2" xfId="14782" xr:uid="{00000000-0005-0000-0000-00006C2F0000}"/>
    <cellStyle name="20% - Énfasis6 24 4 3" xfId="14783" xr:uid="{00000000-0005-0000-0000-00006D2F0000}"/>
    <cellStyle name="20% - Énfasis6 24 4 4" xfId="14784" xr:uid="{00000000-0005-0000-0000-00006E2F0000}"/>
    <cellStyle name="20% - Énfasis6 24 4 5" xfId="14785" xr:uid="{00000000-0005-0000-0000-00006F2F0000}"/>
    <cellStyle name="20% - Énfasis6 24 4 6" xfId="14786" xr:uid="{00000000-0005-0000-0000-0000702F0000}"/>
    <cellStyle name="20% - Énfasis6 24 5" xfId="14787" xr:uid="{00000000-0005-0000-0000-0000712F0000}"/>
    <cellStyle name="20% - Énfasis6 24 5 2" xfId="14788" xr:uid="{00000000-0005-0000-0000-0000722F0000}"/>
    <cellStyle name="20% - Énfasis6 24 5 3" xfId="14789" xr:uid="{00000000-0005-0000-0000-0000732F0000}"/>
    <cellStyle name="20% - Énfasis6 24 5 4" xfId="14790" xr:uid="{00000000-0005-0000-0000-0000742F0000}"/>
    <cellStyle name="20% - Énfasis6 24 5 5" xfId="14791" xr:uid="{00000000-0005-0000-0000-0000752F0000}"/>
    <cellStyle name="20% - Énfasis6 24 5 6" xfId="14792" xr:uid="{00000000-0005-0000-0000-0000762F0000}"/>
    <cellStyle name="20% - Énfasis6 24 6" xfId="14793" xr:uid="{00000000-0005-0000-0000-0000772F0000}"/>
    <cellStyle name="20% - Énfasis6 24 6 2" xfId="14794" xr:uid="{00000000-0005-0000-0000-0000782F0000}"/>
    <cellStyle name="20% - Énfasis6 24 6 3" xfId="14795" xr:uid="{00000000-0005-0000-0000-0000792F0000}"/>
    <cellStyle name="20% - Énfasis6 24 6 4" xfId="14796" xr:uid="{00000000-0005-0000-0000-00007A2F0000}"/>
    <cellStyle name="20% - Énfasis6 24 6 5" xfId="14797" xr:uid="{00000000-0005-0000-0000-00007B2F0000}"/>
    <cellStyle name="20% - Énfasis6 24 6 6" xfId="14798" xr:uid="{00000000-0005-0000-0000-00007C2F0000}"/>
    <cellStyle name="20% - Énfasis6 24 7" xfId="14799" xr:uid="{00000000-0005-0000-0000-00007D2F0000}"/>
    <cellStyle name="20% - Énfasis6 24 7 2" xfId="14800" xr:uid="{00000000-0005-0000-0000-00007E2F0000}"/>
    <cellStyle name="20% - Énfasis6 24 7 3" xfId="14801" xr:uid="{00000000-0005-0000-0000-00007F2F0000}"/>
    <cellStyle name="20% - Énfasis6 24 7 4" xfId="14802" xr:uid="{00000000-0005-0000-0000-0000802F0000}"/>
    <cellStyle name="20% - Énfasis6 24 7 5" xfId="14803" xr:uid="{00000000-0005-0000-0000-0000812F0000}"/>
    <cellStyle name="20% - Énfasis6 24 7 6" xfId="14804" xr:uid="{00000000-0005-0000-0000-0000822F0000}"/>
    <cellStyle name="20% - Énfasis6 24 8" xfId="14805" xr:uid="{00000000-0005-0000-0000-0000832F0000}"/>
    <cellStyle name="20% - Énfasis6 24 8 2" xfId="14806" xr:uid="{00000000-0005-0000-0000-0000842F0000}"/>
    <cellStyle name="20% - Énfasis6 24 8 3" xfId="14807" xr:uid="{00000000-0005-0000-0000-0000852F0000}"/>
    <cellStyle name="20% - Énfasis6 24 8 4" xfId="14808" xr:uid="{00000000-0005-0000-0000-0000862F0000}"/>
    <cellStyle name="20% - Énfasis6 24 8 5" xfId="14809" xr:uid="{00000000-0005-0000-0000-0000872F0000}"/>
    <cellStyle name="20% - Énfasis6 24 8 6" xfId="14810" xr:uid="{00000000-0005-0000-0000-0000882F0000}"/>
    <cellStyle name="20% - Énfasis6 24 9" xfId="14811" xr:uid="{00000000-0005-0000-0000-0000892F0000}"/>
    <cellStyle name="20% - Énfasis6 24 9 2" xfId="14812" xr:uid="{00000000-0005-0000-0000-00008A2F0000}"/>
    <cellStyle name="20% - Énfasis6 24 9 3" xfId="14813" xr:uid="{00000000-0005-0000-0000-00008B2F0000}"/>
    <cellStyle name="20% - Énfasis6 24 9 4" xfId="14814" xr:uid="{00000000-0005-0000-0000-00008C2F0000}"/>
    <cellStyle name="20% - Énfasis6 24 9 5" xfId="14815" xr:uid="{00000000-0005-0000-0000-00008D2F0000}"/>
    <cellStyle name="20% - Énfasis6 24 9 6" xfId="14816" xr:uid="{00000000-0005-0000-0000-00008E2F0000}"/>
    <cellStyle name="20% - Énfasis6 25" xfId="508" xr:uid="{00000000-0005-0000-0000-00008F2F0000}"/>
    <cellStyle name="20% - Énfasis6 25 10" xfId="14817" xr:uid="{00000000-0005-0000-0000-0000902F0000}"/>
    <cellStyle name="20% - Énfasis6 25 11" xfId="14818" xr:uid="{00000000-0005-0000-0000-0000912F0000}"/>
    <cellStyle name="20% - Énfasis6 25 12" xfId="14819" xr:uid="{00000000-0005-0000-0000-0000922F0000}"/>
    <cellStyle name="20% - Énfasis6 25 13" xfId="14820" xr:uid="{00000000-0005-0000-0000-0000932F0000}"/>
    <cellStyle name="20% - Énfasis6 25 14" xfId="14821" xr:uid="{00000000-0005-0000-0000-0000942F0000}"/>
    <cellStyle name="20% - Énfasis6 25 2" xfId="14822" xr:uid="{00000000-0005-0000-0000-0000952F0000}"/>
    <cellStyle name="20% - Énfasis6 25 2 2" xfId="14823" xr:uid="{00000000-0005-0000-0000-0000962F0000}"/>
    <cellStyle name="20% - Énfasis6 25 2 3" xfId="14824" xr:uid="{00000000-0005-0000-0000-0000972F0000}"/>
    <cellStyle name="20% - Énfasis6 25 2 4" xfId="14825" xr:uid="{00000000-0005-0000-0000-0000982F0000}"/>
    <cellStyle name="20% - Énfasis6 25 2 5" xfId="14826" xr:uid="{00000000-0005-0000-0000-0000992F0000}"/>
    <cellStyle name="20% - Énfasis6 25 2 6" xfId="14827" xr:uid="{00000000-0005-0000-0000-00009A2F0000}"/>
    <cellStyle name="20% - Énfasis6 25 3" xfId="14828" xr:uid="{00000000-0005-0000-0000-00009B2F0000}"/>
    <cellStyle name="20% - Énfasis6 25 3 2" xfId="14829" xr:uid="{00000000-0005-0000-0000-00009C2F0000}"/>
    <cellStyle name="20% - Énfasis6 25 3 3" xfId="14830" xr:uid="{00000000-0005-0000-0000-00009D2F0000}"/>
    <cellStyle name="20% - Énfasis6 25 3 4" xfId="14831" xr:uid="{00000000-0005-0000-0000-00009E2F0000}"/>
    <cellStyle name="20% - Énfasis6 25 3 5" xfId="14832" xr:uid="{00000000-0005-0000-0000-00009F2F0000}"/>
    <cellStyle name="20% - Énfasis6 25 3 6" xfId="14833" xr:uid="{00000000-0005-0000-0000-0000A02F0000}"/>
    <cellStyle name="20% - Énfasis6 25 4" xfId="14834" xr:uid="{00000000-0005-0000-0000-0000A12F0000}"/>
    <cellStyle name="20% - Énfasis6 25 4 2" xfId="14835" xr:uid="{00000000-0005-0000-0000-0000A22F0000}"/>
    <cellStyle name="20% - Énfasis6 25 4 3" xfId="14836" xr:uid="{00000000-0005-0000-0000-0000A32F0000}"/>
    <cellStyle name="20% - Énfasis6 25 4 4" xfId="14837" xr:uid="{00000000-0005-0000-0000-0000A42F0000}"/>
    <cellStyle name="20% - Énfasis6 25 4 5" xfId="14838" xr:uid="{00000000-0005-0000-0000-0000A52F0000}"/>
    <cellStyle name="20% - Énfasis6 25 4 6" xfId="14839" xr:uid="{00000000-0005-0000-0000-0000A62F0000}"/>
    <cellStyle name="20% - Énfasis6 25 5" xfId="14840" xr:uid="{00000000-0005-0000-0000-0000A72F0000}"/>
    <cellStyle name="20% - Énfasis6 25 5 2" xfId="14841" xr:uid="{00000000-0005-0000-0000-0000A82F0000}"/>
    <cellStyle name="20% - Énfasis6 25 5 3" xfId="14842" xr:uid="{00000000-0005-0000-0000-0000A92F0000}"/>
    <cellStyle name="20% - Énfasis6 25 5 4" xfId="14843" xr:uid="{00000000-0005-0000-0000-0000AA2F0000}"/>
    <cellStyle name="20% - Énfasis6 25 5 5" xfId="14844" xr:uid="{00000000-0005-0000-0000-0000AB2F0000}"/>
    <cellStyle name="20% - Énfasis6 25 5 6" xfId="14845" xr:uid="{00000000-0005-0000-0000-0000AC2F0000}"/>
    <cellStyle name="20% - Énfasis6 25 6" xfId="14846" xr:uid="{00000000-0005-0000-0000-0000AD2F0000}"/>
    <cellStyle name="20% - Énfasis6 25 6 2" xfId="14847" xr:uid="{00000000-0005-0000-0000-0000AE2F0000}"/>
    <cellStyle name="20% - Énfasis6 25 6 3" xfId="14848" xr:uid="{00000000-0005-0000-0000-0000AF2F0000}"/>
    <cellStyle name="20% - Énfasis6 25 6 4" xfId="14849" xr:uid="{00000000-0005-0000-0000-0000B02F0000}"/>
    <cellStyle name="20% - Énfasis6 25 6 5" xfId="14850" xr:uid="{00000000-0005-0000-0000-0000B12F0000}"/>
    <cellStyle name="20% - Énfasis6 25 6 6" xfId="14851" xr:uid="{00000000-0005-0000-0000-0000B22F0000}"/>
    <cellStyle name="20% - Énfasis6 25 7" xfId="14852" xr:uid="{00000000-0005-0000-0000-0000B32F0000}"/>
    <cellStyle name="20% - Énfasis6 25 7 2" xfId="14853" xr:uid="{00000000-0005-0000-0000-0000B42F0000}"/>
    <cellStyle name="20% - Énfasis6 25 7 3" xfId="14854" xr:uid="{00000000-0005-0000-0000-0000B52F0000}"/>
    <cellStyle name="20% - Énfasis6 25 7 4" xfId="14855" xr:uid="{00000000-0005-0000-0000-0000B62F0000}"/>
    <cellStyle name="20% - Énfasis6 25 7 5" xfId="14856" xr:uid="{00000000-0005-0000-0000-0000B72F0000}"/>
    <cellStyle name="20% - Énfasis6 25 7 6" xfId="14857" xr:uid="{00000000-0005-0000-0000-0000B82F0000}"/>
    <cellStyle name="20% - Énfasis6 25 8" xfId="14858" xr:uid="{00000000-0005-0000-0000-0000B92F0000}"/>
    <cellStyle name="20% - Énfasis6 25 8 2" xfId="14859" xr:uid="{00000000-0005-0000-0000-0000BA2F0000}"/>
    <cellStyle name="20% - Énfasis6 25 8 3" xfId="14860" xr:uid="{00000000-0005-0000-0000-0000BB2F0000}"/>
    <cellStyle name="20% - Énfasis6 25 8 4" xfId="14861" xr:uid="{00000000-0005-0000-0000-0000BC2F0000}"/>
    <cellStyle name="20% - Énfasis6 25 8 5" xfId="14862" xr:uid="{00000000-0005-0000-0000-0000BD2F0000}"/>
    <cellStyle name="20% - Énfasis6 25 8 6" xfId="14863" xr:uid="{00000000-0005-0000-0000-0000BE2F0000}"/>
    <cellStyle name="20% - Énfasis6 25 9" xfId="14864" xr:uid="{00000000-0005-0000-0000-0000BF2F0000}"/>
    <cellStyle name="20% - Énfasis6 25 9 2" xfId="14865" xr:uid="{00000000-0005-0000-0000-0000C02F0000}"/>
    <cellStyle name="20% - Énfasis6 25 9 3" xfId="14866" xr:uid="{00000000-0005-0000-0000-0000C12F0000}"/>
    <cellStyle name="20% - Énfasis6 25 9 4" xfId="14867" xr:uid="{00000000-0005-0000-0000-0000C22F0000}"/>
    <cellStyle name="20% - Énfasis6 25 9 5" xfId="14868" xr:uid="{00000000-0005-0000-0000-0000C32F0000}"/>
    <cellStyle name="20% - Énfasis6 25 9 6" xfId="14869" xr:uid="{00000000-0005-0000-0000-0000C42F0000}"/>
    <cellStyle name="20% - Énfasis6 26" xfId="509" xr:uid="{00000000-0005-0000-0000-0000C52F0000}"/>
    <cellStyle name="20% - Énfasis6 26 10" xfId="14870" xr:uid="{00000000-0005-0000-0000-0000C62F0000}"/>
    <cellStyle name="20% - Énfasis6 26 11" xfId="14871" xr:uid="{00000000-0005-0000-0000-0000C72F0000}"/>
    <cellStyle name="20% - Énfasis6 26 12" xfId="14872" xr:uid="{00000000-0005-0000-0000-0000C82F0000}"/>
    <cellStyle name="20% - Énfasis6 26 13" xfId="14873" xr:uid="{00000000-0005-0000-0000-0000C92F0000}"/>
    <cellStyle name="20% - Énfasis6 26 14" xfId="14874" xr:uid="{00000000-0005-0000-0000-0000CA2F0000}"/>
    <cellStyle name="20% - Énfasis6 26 2" xfId="14875" xr:uid="{00000000-0005-0000-0000-0000CB2F0000}"/>
    <cellStyle name="20% - Énfasis6 26 2 2" xfId="14876" xr:uid="{00000000-0005-0000-0000-0000CC2F0000}"/>
    <cellStyle name="20% - Énfasis6 26 2 3" xfId="14877" xr:uid="{00000000-0005-0000-0000-0000CD2F0000}"/>
    <cellStyle name="20% - Énfasis6 26 2 4" xfId="14878" xr:uid="{00000000-0005-0000-0000-0000CE2F0000}"/>
    <cellStyle name="20% - Énfasis6 26 2 5" xfId="14879" xr:uid="{00000000-0005-0000-0000-0000CF2F0000}"/>
    <cellStyle name="20% - Énfasis6 26 2 6" xfId="14880" xr:uid="{00000000-0005-0000-0000-0000D02F0000}"/>
    <cellStyle name="20% - Énfasis6 26 3" xfId="14881" xr:uid="{00000000-0005-0000-0000-0000D12F0000}"/>
    <cellStyle name="20% - Énfasis6 26 3 2" xfId="14882" xr:uid="{00000000-0005-0000-0000-0000D22F0000}"/>
    <cellStyle name="20% - Énfasis6 26 3 3" xfId="14883" xr:uid="{00000000-0005-0000-0000-0000D32F0000}"/>
    <cellStyle name="20% - Énfasis6 26 3 4" xfId="14884" xr:uid="{00000000-0005-0000-0000-0000D42F0000}"/>
    <cellStyle name="20% - Énfasis6 26 3 5" xfId="14885" xr:uid="{00000000-0005-0000-0000-0000D52F0000}"/>
    <cellStyle name="20% - Énfasis6 26 3 6" xfId="14886" xr:uid="{00000000-0005-0000-0000-0000D62F0000}"/>
    <cellStyle name="20% - Énfasis6 26 4" xfId="14887" xr:uid="{00000000-0005-0000-0000-0000D72F0000}"/>
    <cellStyle name="20% - Énfasis6 26 4 2" xfId="14888" xr:uid="{00000000-0005-0000-0000-0000D82F0000}"/>
    <cellStyle name="20% - Énfasis6 26 4 3" xfId="14889" xr:uid="{00000000-0005-0000-0000-0000D92F0000}"/>
    <cellStyle name="20% - Énfasis6 26 4 4" xfId="14890" xr:uid="{00000000-0005-0000-0000-0000DA2F0000}"/>
    <cellStyle name="20% - Énfasis6 26 4 5" xfId="14891" xr:uid="{00000000-0005-0000-0000-0000DB2F0000}"/>
    <cellStyle name="20% - Énfasis6 26 4 6" xfId="14892" xr:uid="{00000000-0005-0000-0000-0000DC2F0000}"/>
    <cellStyle name="20% - Énfasis6 26 5" xfId="14893" xr:uid="{00000000-0005-0000-0000-0000DD2F0000}"/>
    <cellStyle name="20% - Énfasis6 26 5 2" xfId="14894" xr:uid="{00000000-0005-0000-0000-0000DE2F0000}"/>
    <cellStyle name="20% - Énfasis6 26 5 3" xfId="14895" xr:uid="{00000000-0005-0000-0000-0000DF2F0000}"/>
    <cellStyle name="20% - Énfasis6 26 5 4" xfId="14896" xr:uid="{00000000-0005-0000-0000-0000E02F0000}"/>
    <cellStyle name="20% - Énfasis6 26 5 5" xfId="14897" xr:uid="{00000000-0005-0000-0000-0000E12F0000}"/>
    <cellStyle name="20% - Énfasis6 26 5 6" xfId="14898" xr:uid="{00000000-0005-0000-0000-0000E22F0000}"/>
    <cellStyle name="20% - Énfasis6 26 6" xfId="14899" xr:uid="{00000000-0005-0000-0000-0000E32F0000}"/>
    <cellStyle name="20% - Énfasis6 26 6 2" xfId="14900" xr:uid="{00000000-0005-0000-0000-0000E42F0000}"/>
    <cellStyle name="20% - Énfasis6 26 6 3" xfId="14901" xr:uid="{00000000-0005-0000-0000-0000E52F0000}"/>
    <cellStyle name="20% - Énfasis6 26 6 4" xfId="14902" xr:uid="{00000000-0005-0000-0000-0000E62F0000}"/>
    <cellStyle name="20% - Énfasis6 26 6 5" xfId="14903" xr:uid="{00000000-0005-0000-0000-0000E72F0000}"/>
    <cellStyle name="20% - Énfasis6 26 6 6" xfId="14904" xr:uid="{00000000-0005-0000-0000-0000E82F0000}"/>
    <cellStyle name="20% - Énfasis6 26 7" xfId="14905" xr:uid="{00000000-0005-0000-0000-0000E92F0000}"/>
    <cellStyle name="20% - Énfasis6 26 7 2" xfId="14906" xr:uid="{00000000-0005-0000-0000-0000EA2F0000}"/>
    <cellStyle name="20% - Énfasis6 26 7 3" xfId="14907" xr:uid="{00000000-0005-0000-0000-0000EB2F0000}"/>
    <cellStyle name="20% - Énfasis6 26 7 4" xfId="14908" xr:uid="{00000000-0005-0000-0000-0000EC2F0000}"/>
    <cellStyle name="20% - Énfasis6 26 7 5" xfId="14909" xr:uid="{00000000-0005-0000-0000-0000ED2F0000}"/>
    <cellStyle name="20% - Énfasis6 26 7 6" xfId="14910" xr:uid="{00000000-0005-0000-0000-0000EE2F0000}"/>
    <cellStyle name="20% - Énfasis6 26 8" xfId="14911" xr:uid="{00000000-0005-0000-0000-0000EF2F0000}"/>
    <cellStyle name="20% - Énfasis6 26 8 2" xfId="14912" xr:uid="{00000000-0005-0000-0000-0000F02F0000}"/>
    <cellStyle name="20% - Énfasis6 26 8 3" xfId="14913" xr:uid="{00000000-0005-0000-0000-0000F12F0000}"/>
    <cellStyle name="20% - Énfasis6 26 8 4" xfId="14914" xr:uid="{00000000-0005-0000-0000-0000F22F0000}"/>
    <cellStyle name="20% - Énfasis6 26 8 5" xfId="14915" xr:uid="{00000000-0005-0000-0000-0000F32F0000}"/>
    <cellStyle name="20% - Énfasis6 26 8 6" xfId="14916" xr:uid="{00000000-0005-0000-0000-0000F42F0000}"/>
    <cellStyle name="20% - Énfasis6 26 9" xfId="14917" xr:uid="{00000000-0005-0000-0000-0000F52F0000}"/>
    <cellStyle name="20% - Énfasis6 26 9 2" xfId="14918" xr:uid="{00000000-0005-0000-0000-0000F62F0000}"/>
    <cellStyle name="20% - Énfasis6 26 9 3" xfId="14919" xr:uid="{00000000-0005-0000-0000-0000F72F0000}"/>
    <cellStyle name="20% - Énfasis6 26 9 4" xfId="14920" xr:uid="{00000000-0005-0000-0000-0000F82F0000}"/>
    <cellStyle name="20% - Énfasis6 26 9 5" xfId="14921" xr:uid="{00000000-0005-0000-0000-0000F92F0000}"/>
    <cellStyle name="20% - Énfasis6 26 9 6" xfId="14922" xr:uid="{00000000-0005-0000-0000-0000FA2F0000}"/>
    <cellStyle name="20% - Énfasis6 27" xfId="510" xr:uid="{00000000-0005-0000-0000-0000FB2F0000}"/>
    <cellStyle name="20% - Énfasis6 27 10" xfId="14923" xr:uid="{00000000-0005-0000-0000-0000FC2F0000}"/>
    <cellStyle name="20% - Énfasis6 27 11" xfId="14924" xr:uid="{00000000-0005-0000-0000-0000FD2F0000}"/>
    <cellStyle name="20% - Énfasis6 27 12" xfId="14925" xr:uid="{00000000-0005-0000-0000-0000FE2F0000}"/>
    <cellStyle name="20% - Énfasis6 27 13" xfId="14926" xr:uid="{00000000-0005-0000-0000-0000FF2F0000}"/>
    <cellStyle name="20% - Énfasis6 27 14" xfId="14927" xr:uid="{00000000-0005-0000-0000-000000300000}"/>
    <cellStyle name="20% - Énfasis6 27 2" xfId="14928" xr:uid="{00000000-0005-0000-0000-000001300000}"/>
    <cellStyle name="20% - Énfasis6 27 2 2" xfId="14929" xr:uid="{00000000-0005-0000-0000-000002300000}"/>
    <cellStyle name="20% - Énfasis6 27 2 3" xfId="14930" xr:uid="{00000000-0005-0000-0000-000003300000}"/>
    <cellStyle name="20% - Énfasis6 27 2 4" xfId="14931" xr:uid="{00000000-0005-0000-0000-000004300000}"/>
    <cellStyle name="20% - Énfasis6 27 2 5" xfId="14932" xr:uid="{00000000-0005-0000-0000-000005300000}"/>
    <cellStyle name="20% - Énfasis6 27 2 6" xfId="14933" xr:uid="{00000000-0005-0000-0000-000006300000}"/>
    <cellStyle name="20% - Énfasis6 27 3" xfId="14934" xr:uid="{00000000-0005-0000-0000-000007300000}"/>
    <cellStyle name="20% - Énfasis6 27 3 2" xfId="14935" xr:uid="{00000000-0005-0000-0000-000008300000}"/>
    <cellStyle name="20% - Énfasis6 27 3 3" xfId="14936" xr:uid="{00000000-0005-0000-0000-000009300000}"/>
    <cellStyle name="20% - Énfasis6 27 3 4" xfId="14937" xr:uid="{00000000-0005-0000-0000-00000A300000}"/>
    <cellStyle name="20% - Énfasis6 27 3 5" xfId="14938" xr:uid="{00000000-0005-0000-0000-00000B300000}"/>
    <cellStyle name="20% - Énfasis6 27 3 6" xfId="14939" xr:uid="{00000000-0005-0000-0000-00000C300000}"/>
    <cellStyle name="20% - Énfasis6 27 4" xfId="14940" xr:uid="{00000000-0005-0000-0000-00000D300000}"/>
    <cellStyle name="20% - Énfasis6 27 4 2" xfId="14941" xr:uid="{00000000-0005-0000-0000-00000E300000}"/>
    <cellStyle name="20% - Énfasis6 27 4 3" xfId="14942" xr:uid="{00000000-0005-0000-0000-00000F300000}"/>
    <cellStyle name="20% - Énfasis6 27 4 4" xfId="14943" xr:uid="{00000000-0005-0000-0000-000010300000}"/>
    <cellStyle name="20% - Énfasis6 27 4 5" xfId="14944" xr:uid="{00000000-0005-0000-0000-000011300000}"/>
    <cellStyle name="20% - Énfasis6 27 4 6" xfId="14945" xr:uid="{00000000-0005-0000-0000-000012300000}"/>
    <cellStyle name="20% - Énfasis6 27 5" xfId="14946" xr:uid="{00000000-0005-0000-0000-000013300000}"/>
    <cellStyle name="20% - Énfasis6 27 5 2" xfId="14947" xr:uid="{00000000-0005-0000-0000-000014300000}"/>
    <cellStyle name="20% - Énfasis6 27 5 3" xfId="14948" xr:uid="{00000000-0005-0000-0000-000015300000}"/>
    <cellStyle name="20% - Énfasis6 27 5 4" xfId="14949" xr:uid="{00000000-0005-0000-0000-000016300000}"/>
    <cellStyle name="20% - Énfasis6 27 5 5" xfId="14950" xr:uid="{00000000-0005-0000-0000-000017300000}"/>
    <cellStyle name="20% - Énfasis6 27 5 6" xfId="14951" xr:uid="{00000000-0005-0000-0000-000018300000}"/>
    <cellStyle name="20% - Énfasis6 27 6" xfId="14952" xr:uid="{00000000-0005-0000-0000-000019300000}"/>
    <cellStyle name="20% - Énfasis6 27 6 2" xfId="14953" xr:uid="{00000000-0005-0000-0000-00001A300000}"/>
    <cellStyle name="20% - Énfasis6 27 6 3" xfId="14954" xr:uid="{00000000-0005-0000-0000-00001B300000}"/>
    <cellStyle name="20% - Énfasis6 27 6 4" xfId="14955" xr:uid="{00000000-0005-0000-0000-00001C300000}"/>
    <cellStyle name="20% - Énfasis6 27 6 5" xfId="14956" xr:uid="{00000000-0005-0000-0000-00001D300000}"/>
    <cellStyle name="20% - Énfasis6 27 6 6" xfId="14957" xr:uid="{00000000-0005-0000-0000-00001E300000}"/>
    <cellStyle name="20% - Énfasis6 27 7" xfId="14958" xr:uid="{00000000-0005-0000-0000-00001F300000}"/>
    <cellStyle name="20% - Énfasis6 27 7 2" xfId="14959" xr:uid="{00000000-0005-0000-0000-000020300000}"/>
    <cellStyle name="20% - Énfasis6 27 7 3" xfId="14960" xr:uid="{00000000-0005-0000-0000-000021300000}"/>
    <cellStyle name="20% - Énfasis6 27 7 4" xfId="14961" xr:uid="{00000000-0005-0000-0000-000022300000}"/>
    <cellStyle name="20% - Énfasis6 27 7 5" xfId="14962" xr:uid="{00000000-0005-0000-0000-000023300000}"/>
    <cellStyle name="20% - Énfasis6 27 7 6" xfId="14963" xr:uid="{00000000-0005-0000-0000-000024300000}"/>
    <cellStyle name="20% - Énfasis6 27 8" xfId="14964" xr:uid="{00000000-0005-0000-0000-000025300000}"/>
    <cellStyle name="20% - Énfasis6 27 8 2" xfId="14965" xr:uid="{00000000-0005-0000-0000-000026300000}"/>
    <cellStyle name="20% - Énfasis6 27 8 3" xfId="14966" xr:uid="{00000000-0005-0000-0000-000027300000}"/>
    <cellStyle name="20% - Énfasis6 27 8 4" xfId="14967" xr:uid="{00000000-0005-0000-0000-000028300000}"/>
    <cellStyle name="20% - Énfasis6 27 8 5" xfId="14968" xr:uid="{00000000-0005-0000-0000-000029300000}"/>
    <cellStyle name="20% - Énfasis6 27 8 6" xfId="14969" xr:uid="{00000000-0005-0000-0000-00002A300000}"/>
    <cellStyle name="20% - Énfasis6 27 9" xfId="14970" xr:uid="{00000000-0005-0000-0000-00002B300000}"/>
    <cellStyle name="20% - Énfasis6 27 9 2" xfId="14971" xr:uid="{00000000-0005-0000-0000-00002C300000}"/>
    <cellStyle name="20% - Énfasis6 27 9 3" xfId="14972" xr:uid="{00000000-0005-0000-0000-00002D300000}"/>
    <cellStyle name="20% - Énfasis6 27 9 4" xfId="14973" xr:uid="{00000000-0005-0000-0000-00002E300000}"/>
    <cellStyle name="20% - Énfasis6 27 9 5" xfId="14974" xr:uid="{00000000-0005-0000-0000-00002F300000}"/>
    <cellStyle name="20% - Énfasis6 27 9 6" xfId="14975" xr:uid="{00000000-0005-0000-0000-000030300000}"/>
    <cellStyle name="20% - Énfasis6 28" xfId="511" xr:uid="{00000000-0005-0000-0000-000031300000}"/>
    <cellStyle name="20% - Énfasis6 28 10" xfId="14976" xr:uid="{00000000-0005-0000-0000-000032300000}"/>
    <cellStyle name="20% - Énfasis6 28 11" xfId="14977" xr:uid="{00000000-0005-0000-0000-000033300000}"/>
    <cellStyle name="20% - Énfasis6 28 12" xfId="14978" xr:uid="{00000000-0005-0000-0000-000034300000}"/>
    <cellStyle name="20% - Énfasis6 28 13" xfId="14979" xr:uid="{00000000-0005-0000-0000-000035300000}"/>
    <cellStyle name="20% - Énfasis6 28 14" xfId="14980" xr:uid="{00000000-0005-0000-0000-000036300000}"/>
    <cellStyle name="20% - Énfasis6 28 2" xfId="14981" xr:uid="{00000000-0005-0000-0000-000037300000}"/>
    <cellStyle name="20% - Énfasis6 28 2 2" xfId="14982" xr:uid="{00000000-0005-0000-0000-000038300000}"/>
    <cellStyle name="20% - Énfasis6 28 2 3" xfId="14983" xr:uid="{00000000-0005-0000-0000-000039300000}"/>
    <cellStyle name="20% - Énfasis6 28 2 4" xfId="14984" xr:uid="{00000000-0005-0000-0000-00003A300000}"/>
    <cellStyle name="20% - Énfasis6 28 2 5" xfId="14985" xr:uid="{00000000-0005-0000-0000-00003B300000}"/>
    <cellStyle name="20% - Énfasis6 28 2 6" xfId="14986" xr:uid="{00000000-0005-0000-0000-00003C300000}"/>
    <cellStyle name="20% - Énfasis6 28 3" xfId="14987" xr:uid="{00000000-0005-0000-0000-00003D300000}"/>
    <cellStyle name="20% - Énfasis6 28 3 2" xfId="14988" xr:uid="{00000000-0005-0000-0000-00003E300000}"/>
    <cellStyle name="20% - Énfasis6 28 3 3" xfId="14989" xr:uid="{00000000-0005-0000-0000-00003F300000}"/>
    <cellStyle name="20% - Énfasis6 28 3 4" xfId="14990" xr:uid="{00000000-0005-0000-0000-000040300000}"/>
    <cellStyle name="20% - Énfasis6 28 3 5" xfId="14991" xr:uid="{00000000-0005-0000-0000-000041300000}"/>
    <cellStyle name="20% - Énfasis6 28 3 6" xfId="14992" xr:uid="{00000000-0005-0000-0000-000042300000}"/>
    <cellStyle name="20% - Énfasis6 28 4" xfId="14993" xr:uid="{00000000-0005-0000-0000-000043300000}"/>
    <cellStyle name="20% - Énfasis6 28 4 2" xfId="14994" xr:uid="{00000000-0005-0000-0000-000044300000}"/>
    <cellStyle name="20% - Énfasis6 28 4 3" xfId="14995" xr:uid="{00000000-0005-0000-0000-000045300000}"/>
    <cellStyle name="20% - Énfasis6 28 4 4" xfId="14996" xr:uid="{00000000-0005-0000-0000-000046300000}"/>
    <cellStyle name="20% - Énfasis6 28 4 5" xfId="14997" xr:uid="{00000000-0005-0000-0000-000047300000}"/>
    <cellStyle name="20% - Énfasis6 28 4 6" xfId="14998" xr:uid="{00000000-0005-0000-0000-000048300000}"/>
    <cellStyle name="20% - Énfasis6 28 5" xfId="14999" xr:uid="{00000000-0005-0000-0000-000049300000}"/>
    <cellStyle name="20% - Énfasis6 28 5 2" xfId="15000" xr:uid="{00000000-0005-0000-0000-00004A300000}"/>
    <cellStyle name="20% - Énfasis6 28 5 3" xfId="15001" xr:uid="{00000000-0005-0000-0000-00004B300000}"/>
    <cellStyle name="20% - Énfasis6 28 5 4" xfId="15002" xr:uid="{00000000-0005-0000-0000-00004C300000}"/>
    <cellStyle name="20% - Énfasis6 28 5 5" xfId="15003" xr:uid="{00000000-0005-0000-0000-00004D300000}"/>
    <cellStyle name="20% - Énfasis6 28 5 6" xfId="15004" xr:uid="{00000000-0005-0000-0000-00004E300000}"/>
    <cellStyle name="20% - Énfasis6 28 6" xfId="15005" xr:uid="{00000000-0005-0000-0000-00004F300000}"/>
    <cellStyle name="20% - Énfasis6 28 6 2" xfId="15006" xr:uid="{00000000-0005-0000-0000-000050300000}"/>
    <cellStyle name="20% - Énfasis6 28 6 3" xfId="15007" xr:uid="{00000000-0005-0000-0000-000051300000}"/>
    <cellStyle name="20% - Énfasis6 28 6 4" xfId="15008" xr:uid="{00000000-0005-0000-0000-000052300000}"/>
    <cellStyle name="20% - Énfasis6 28 6 5" xfId="15009" xr:uid="{00000000-0005-0000-0000-000053300000}"/>
    <cellStyle name="20% - Énfasis6 28 6 6" xfId="15010" xr:uid="{00000000-0005-0000-0000-000054300000}"/>
    <cellStyle name="20% - Énfasis6 28 7" xfId="15011" xr:uid="{00000000-0005-0000-0000-000055300000}"/>
    <cellStyle name="20% - Énfasis6 28 7 2" xfId="15012" xr:uid="{00000000-0005-0000-0000-000056300000}"/>
    <cellStyle name="20% - Énfasis6 28 7 3" xfId="15013" xr:uid="{00000000-0005-0000-0000-000057300000}"/>
    <cellStyle name="20% - Énfasis6 28 7 4" xfId="15014" xr:uid="{00000000-0005-0000-0000-000058300000}"/>
    <cellStyle name="20% - Énfasis6 28 7 5" xfId="15015" xr:uid="{00000000-0005-0000-0000-000059300000}"/>
    <cellStyle name="20% - Énfasis6 28 7 6" xfId="15016" xr:uid="{00000000-0005-0000-0000-00005A300000}"/>
    <cellStyle name="20% - Énfasis6 28 8" xfId="15017" xr:uid="{00000000-0005-0000-0000-00005B300000}"/>
    <cellStyle name="20% - Énfasis6 28 8 2" xfId="15018" xr:uid="{00000000-0005-0000-0000-00005C300000}"/>
    <cellStyle name="20% - Énfasis6 28 8 3" xfId="15019" xr:uid="{00000000-0005-0000-0000-00005D300000}"/>
    <cellStyle name="20% - Énfasis6 28 8 4" xfId="15020" xr:uid="{00000000-0005-0000-0000-00005E300000}"/>
    <cellStyle name="20% - Énfasis6 28 8 5" xfId="15021" xr:uid="{00000000-0005-0000-0000-00005F300000}"/>
    <cellStyle name="20% - Énfasis6 28 8 6" xfId="15022" xr:uid="{00000000-0005-0000-0000-000060300000}"/>
    <cellStyle name="20% - Énfasis6 28 9" xfId="15023" xr:uid="{00000000-0005-0000-0000-000061300000}"/>
    <cellStyle name="20% - Énfasis6 28 9 2" xfId="15024" xr:uid="{00000000-0005-0000-0000-000062300000}"/>
    <cellStyle name="20% - Énfasis6 28 9 3" xfId="15025" xr:uid="{00000000-0005-0000-0000-000063300000}"/>
    <cellStyle name="20% - Énfasis6 28 9 4" xfId="15026" xr:uid="{00000000-0005-0000-0000-000064300000}"/>
    <cellStyle name="20% - Énfasis6 28 9 5" xfId="15027" xr:uid="{00000000-0005-0000-0000-000065300000}"/>
    <cellStyle name="20% - Énfasis6 28 9 6" xfId="15028" xr:uid="{00000000-0005-0000-0000-000066300000}"/>
    <cellStyle name="20% - Énfasis6 29" xfId="512" xr:uid="{00000000-0005-0000-0000-000067300000}"/>
    <cellStyle name="20% - Énfasis6 29 10" xfId="15029" xr:uid="{00000000-0005-0000-0000-000068300000}"/>
    <cellStyle name="20% - Énfasis6 29 11" xfId="15030" xr:uid="{00000000-0005-0000-0000-000069300000}"/>
    <cellStyle name="20% - Énfasis6 29 12" xfId="15031" xr:uid="{00000000-0005-0000-0000-00006A300000}"/>
    <cellStyle name="20% - Énfasis6 29 13" xfId="15032" xr:uid="{00000000-0005-0000-0000-00006B300000}"/>
    <cellStyle name="20% - Énfasis6 29 14" xfId="15033" xr:uid="{00000000-0005-0000-0000-00006C300000}"/>
    <cellStyle name="20% - Énfasis6 29 2" xfId="15034" xr:uid="{00000000-0005-0000-0000-00006D300000}"/>
    <cellStyle name="20% - Énfasis6 29 2 2" xfId="15035" xr:uid="{00000000-0005-0000-0000-00006E300000}"/>
    <cellStyle name="20% - Énfasis6 29 2 3" xfId="15036" xr:uid="{00000000-0005-0000-0000-00006F300000}"/>
    <cellStyle name="20% - Énfasis6 29 2 4" xfId="15037" xr:uid="{00000000-0005-0000-0000-000070300000}"/>
    <cellStyle name="20% - Énfasis6 29 2 5" xfId="15038" xr:uid="{00000000-0005-0000-0000-000071300000}"/>
    <cellStyle name="20% - Énfasis6 29 2 6" xfId="15039" xr:uid="{00000000-0005-0000-0000-000072300000}"/>
    <cellStyle name="20% - Énfasis6 29 3" xfId="15040" xr:uid="{00000000-0005-0000-0000-000073300000}"/>
    <cellStyle name="20% - Énfasis6 29 3 2" xfId="15041" xr:uid="{00000000-0005-0000-0000-000074300000}"/>
    <cellStyle name="20% - Énfasis6 29 3 3" xfId="15042" xr:uid="{00000000-0005-0000-0000-000075300000}"/>
    <cellStyle name="20% - Énfasis6 29 3 4" xfId="15043" xr:uid="{00000000-0005-0000-0000-000076300000}"/>
    <cellStyle name="20% - Énfasis6 29 3 5" xfId="15044" xr:uid="{00000000-0005-0000-0000-000077300000}"/>
    <cellStyle name="20% - Énfasis6 29 3 6" xfId="15045" xr:uid="{00000000-0005-0000-0000-000078300000}"/>
    <cellStyle name="20% - Énfasis6 29 4" xfId="15046" xr:uid="{00000000-0005-0000-0000-000079300000}"/>
    <cellStyle name="20% - Énfasis6 29 4 2" xfId="15047" xr:uid="{00000000-0005-0000-0000-00007A300000}"/>
    <cellStyle name="20% - Énfasis6 29 4 3" xfId="15048" xr:uid="{00000000-0005-0000-0000-00007B300000}"/>
    <cellStyle name="20% - Énfasis6 29 4 4" xfId="15049" xr:uid="{00000000-0005-0000-0000-00007C300000}"/>
    <cellStyle name="20% - Énfasis6 29 4 5" xfId="15050" xr:uid="{00000000-0005-0000-0000-00007D300000}"/>
    <cellStyle name="20% - Énfasis6 29 4 6" xfId="15051" xr:uid="{00000000-0005-0000-0000-00007E300000}"/>
    <cellStyle name="20% - Énfasis6 29 5" xfId="15052" xr:uid="{00000000-0005-0000-0000-00007F300000}"/>
    <cellStyle name="20% - Énfasis6 29 5 2" xfId="15053" xr:uid="{00000000-0005-0000-0000-000080300000}"/>
    <cellStyle name="20% - Énfasis6 29 5 3" xfId="15054" xr:uid="{00000000-0005-0000-0000-000081300000}"/>
    <cellStyle name="20% - Énfasis6 29 5 4" xfId="15055" xr:uid="{00000000-0005-0000-0000-000082300000}"/>
    <cellStyle name="20% - Énfasis6 29 5 5" xfId="15056" xr:uid="{00000000-0005-0000-0000-000083300000}"/>
    <cellStyle name="20% - Énfasis6 29 5 6" xfId="15057" xr:uid="{00000000-0005-0000-0000-000084300000}"/>
    <cellStyle name="20% - Énfasis6 29 6" xfId="15058" xr:uid="{00000000-0005-0000-0000-000085300000}"/>
    <cellStyle name="20% - Énfasis6 29 6 2" xfId="15059" xr:uid="{00000000-0005-0000-0000-000086300000}"/>
    <cellStyle name="20% - Énfasis6 29 6 3" xfId="15060" xr:uid="{00000000-0005-0000-0000-000087300000}"/>
    <cellStyle name="20% - Énfasis6 29 6 4" xfId="15061" xr:uid="{00000000-0005-0000-0000-000088300000}"/>
    <cellStyle name="20% - Énfasis6 29 6 5" xfId="15062" xr:uid="{00000000-0005-0000-0000-000089300000}"/>
    <cellStyle name="20% - Énfasis6 29 6 6" xfId="15063" xr:uid="{00000000-0005-0000-0000-00008A300000}"/>
    <cellStyle name="20% - Énfasis6 29 7" xfId="15064" xr:uid="{00000000-0005-0000-0000-00008B300000}"/>
    <cellStyle name="20% - Énfasis6 29 7 2" xfId="15065" xr:uid="{00000000-0005-0000-0000-00008C300000}"/>
    <cellStyle name="20% - Énfasis6 29 7 3" xfId="15066" xr:uid="{00000000-0005-0000-0000-00008D300000}"/>
    <cellStyle name="20% - Énfasis6 29 7 4" xfId="15067" xr:uid="{00000000-0005-0000-0000-00008E300000}"/>
    <cellStyle name="20% - Énfasis6 29 7 5" xfId="15068" xr:uid="{00000000-0005-0000-0000-00008F300000}"/>
    <cellStyle name="20% - Énfasis6 29 7 6" xfId="15069" xr:uid="{00000000-0005-0000-0000-000090300000}"/>
    <cellStyle name="20% - Énfasis6 29 8" xfId="15070" xr:uid="{00000000-0005-0000-0000-000091300000}"/>
    <cellStyle name="20% - Énfasis6 29 8 2" xfId="15071" xr:uid="{00000000-0005-0000-0000-000092300000}"/>
    <cellStyle name="20% - Énfasis6 29 8 3" xfId="15072" xr:uid="{00000000-0005-0000-0000-000093300000}"/>
    <cellStyle name="20% - Énfasis6 29 8 4" xfId="15073" xr:uid="{00000000-0005-0000-0000-000094300000}"/>
    <cellStyle name="20% - Énfasis6 29 8 5" xfId="15074" xr:uid="{00000000-0005-0000-0000-000095300000}"/>
    <cellStyle name="20% - Énfasis6 29 8 6" xfId="15075" xr:uid="{00000000-0005-0000-0000-000096300000}"/>
    <cellStyle name="20% - Énfasis6 29 9" xfId="15076" xr:uid="{00000000-0005-0000-0000-000097300000}"/>
    <cellStyle name="20% - Énfasis6 29 9 2" xfId="15077" xr:uid="{00000000-0005-0000-0000-000098300000}"/>
    <cellStyle name="20% - Énfasis6 29 9 3" xfId="15078" xr:uid="{00000000-0005-0000-0000-000099300000}"/>
    <cellStyle name="20% - Énfasis6 29 9 4" xfId="15079" xr:uid="{00000000-0005-0000-0000-00009A300000}"/>
    <cellStyle name="20% - Énfasis6 29 9 5" xfId="15080" xr:uid="{00000000-0005-0000-0000-00009B300000}"/>
    <cellStyle name="20% - Énfasis6 29 9 6" xfId="15081" xr:uid="{00000000-0005-0000-0000-00009C300000}"/>
    <cellStyle name="20% - Énfasis6 3" xfId="513" xr:uid="{00000000-0005-0000-0000-00009D300000}"/>
    <cellStyle name="20% - Énfasis6 3 2" xfId="514" xr:uid="{00000000-0005-0000-0000-00009E300000}"/>
    <cellStyle name="20% - Énfasis6 3 3" xfId="515" xr:uid="{00000000-0005-0000-0000-00009F300000}"/>
    <cellStyle name="20% - Énfasis6 3 4" xfId="15082" xr:uid="{00000000-0005-0000-0000-0000A0300000}"/>
    <cellStyle name="20% - Énfasis6 3 5" xfId="40459" xr:uid="{00000000-0005-0000-0000-0000A1300000}"/>
    <cellStyle name="20% - Énfasis6 30" xfId="516" xr:uid="{00000000-0005-0000-0000-0000A2300000}"/>
    <cellStyle name="20% - Énfasis6 30 10" xfId="15083" xr:uid="{00000000-0005-0000-0000-0000A3300000}"/>
    <cellStyle name="20% - Énfasis6 30 11" xfId="15084" xr:uid="{00000000-0005-0000-0000-0000A4300000}"/>
    <cellStyle name="20% - Énfasis6 30 12" xfId="15085" xr:uid="{00000000-0005-0000-0000-0000A5300000}"/>
    <cellStyle name="20% - Énfasis6 30 13" xfId="15086" xr:uid="{00000000-0005-0000-0000-0000A6300000}"/>
    <cellStyle name="20% - Énfasis6 30 14" xfId="15087" xr:uid="{00000000-0005-0000-0000-0000A7300000}"/>
    <cellStyle name="20% - Énfasis6 30 2" xfId="15088" xr:uid="{00000000-0005-0000-0000-0000A8300000}"/>
    <cellStyle name="20% - Énfasis6 30 2 2" xfId="15089" xr:uid="{00000000-0005-0000-0000-0000A9300000}"/>
    <cellStyle name="20% - Énfasis6 30 2 3" xfId="15090" xr:uid="{00000000-0005-0000-0000-0000AA300000}"/>
    <cellStyle name="20% - Énfasis6 30 2 4" xfId="15091" xr:uid="{00000000-0005-0000-0000-0000AB300000}"/>
    <cellStyle name="20% - Énfasis6 30 2 5" xfId="15092" xr:uid="{00000000-0005-0000-0000-0000AC300000}"/>
    <cellStyle name="20% - Énfasis6 30 2 6" xfId="15093" xr:uid="{00000000-0005-0000-0000-0000AD300000}"/>
    <cellStyle name="20% - Énfasis6 30 3" xfId="15094" xr:uid="{00000000-0005-0000-0000-0000AE300000}"/>
    <cellStyle name="20% - Énfasis6 30 3 2" xfId="15095" xr:uid="{00000000-0005-0000-0000-0000AF300000}"/>
    <cellStyle name="20% - Énfasis6 30 3 3" xfId="15096" xr:uid="{00000000-0005-0000-0000-0000B0300000}"/>
    <cellStyle name="20% - Énfasis6 30 3 4" xfId="15097" xr:uid="{00000000-0005-0000-0000-0000B1300000}"/>
    <cellStyle name="20% - Énfasis6 30 3 5" xfId="15098" xr:uid="{00000000-0005-0000-0000-0000B2300000}"/>
    <cellStyle name="20% - Énfasis6 30 3 6" xfId="15099" xr:uid="{00000000-0005-0000-0000-0000B3300000}"/>
    <cellStyle name="20% - Énfasis6 30 4" xfId="15100" xr:uid="{00000000-0005-0000-0000-0000B4300000}"/>
    <cellStyle name="20% - Énfasis6 30 4 2" xfId="15101" xr:uid="{00000000-0005-0000-0000-0000B5300000}"/>
    <cellStyle name="20% - Énfasis6 30 4 3" xfId="15102" xr:uid="{00000000-0005-0000-0000-0000B6300000}"/>
    <cellStyle name="20% - Énfasis6 30 4 4" xfId="15103" xr:uid="{00000000-0005-0000-0000-0000B7300000}"/>
    <cellStyle name="20% - Énfasis6 30 4 5" xfId="15104" xr:uid="{00000000-0005-0000-0000-0000B8300000}"/>
    <cellStyle name="20% - Énfasis6 30 4 6" xfId="15105" xr:uid="{00000000-0005-0000-0000-0000B9300000}"/>
    <cellStyle name="20% - Énfasis6 30 5" xfId="15106" xr:uid="{00000000-0005-0000-0000-0000BA300000}"/>
    <cellStyle name="20% - Énfasis6 30 5 2" xfId="15107" xr:uid="{00000000-0005-0000-0000-0000BB300000}"/>
    <cellStyle name="20% - Énfasis6 30 5 3" xfId="15108" xr:uid="{00000000-0005-0000-0000-0000BC300000}"/>
    <cellStyle name="20% - Énfasis6 30 5 4" xfId="15109" xr:uid="{00000000-0005-0000-0000-0000BD300000}"/>
    <cellStyle name="20% - Énfasis6 30 5 5" xfId="15110" xr:uid="{00000000-0005-0000-0000-0000BE300000}"/>
    <cellStyle name="20% - Énfasis6 30 5 6" xfId="15111" xr:uid="{00000000-0005-0000-0000-0000BF300000}"/>
    <cellStyle name="20% - Énfasis6 30 6" xfId="15112" xr:uid="{00000000-0005-0000-0000-0000C0300000}"/>
    <cellStyle name="20% - Énfasis6 30 6 2" xfId="15113" xr:uid="{00000000-0005-0000-0000-0000C1300000}"/>
    <cellStyle name="20% - Énfasis6 30 6 3" xfId="15114" xr:uid="{00000000-0005-0000-0000-0000C2300000}"/>
    <cellStyle name="20% - Énfasis6 30 6 4" xfId="15115" xr:uid="{00000000-0005-0000-0000-0000C3300000}"/>
    <cellStyle name="20% - Énfasis6 30 6 5" xfId="15116" xr:uid="{00000000-0005-0000-0000-0000C4300000}"/>
    <cellStyle name="20% - Énfasis6 30 6 6" xfId="15117" xr:uid="{00000000-0005-0000-0000-0000C5300000}"/>
    <cellStyle name="20% - Énfasis6 30 7" xfId="15118" xr:uid="{00000000-0005-0000-0000-0000C6300000}"/>
    <cellStyle name="20% - Énfasis6 30 7 2" xfId="15119" xr:uid="{00000000-0005-0000-0000-0000C7300000}"/>
    <cellStyle name="20% - Énfasis6 30 7 3" xfId="15120" xr:uid="{00000000-0005-0000-0000-0000C8300000}"/>
    <cellStyle name="20% - Énfasis6 30 7 4" xfId="15121" xr:uid="{00000000-0005-0000-0000-0000C9300000}"/>
    <cellStyle name="20% - Énfasis6 30 7 5" xfId="15122" xr:uid="{00000000-0005-0000-0000-0000CA300000}"/>
    <cellStyle name="20% - Énfasis6 30 7 6" xfId="15123" xr:uid="{00000000-0005-0000-0000-0000CB300000}"/>
    <cellStyle name="20% - Énfasis6 30 8" xfId="15124" xr:uid="{00000000-0005-0000-0000-0000CC300000}"/>
    <cellStyle name="20% - Énfasis6 30 8 2" xfId="15125" xr:uid="{00000000-0005-0000-0000-0000CD300000}"/>
    <cellStyle name="20% - Énfasis6 30 8 3" xfId="15126" xr:uid="{00000000-0005-0000-0000-0000CE300000}"/>
    <cellStyle name="20% - Énfasis6 30 8 4" xfId="15127" xr:uid="{00000000-0005-0000-0000-0000CF300000}"/>
    <cellStyle name="20% - Énfasis6 30 8 5" xfId="15128" xr:uid="{00000000-0005-0000-0000-0000D0300000}"/>
    <cellStyle name="20% - Énfasis6 30 8 6" xfId="15129" xr:uid="{00000000-0005-0000-0000-0000D1300000}"/>
    <cellStyle name="20% - Énfasis6 30 9" xfId="15130" xr:uid="{00000000-0005-0000-0000-0000D2300000}"/>
    <cellStyle name="20% - Énfasis6 30 9 2" xfId="15131" xr:uid="{00000000-0005-0000-0000-0000D3300000}"/>
    <cellStyle name="20% - Énfasis6 30 9 3" xfId="15132" xr:uid="{00000000-0005-0000-0000-0000D4300000}"/>
    <cellStyle name="20% - Énfasis6 30 9 4" xfId="15133" xr:uid="{00000000-0005-0000-0000-0000D5300000}"/>
    <cellStyle name="20% - Énfasis6 30 9 5" xfId="15134" xr:uid="{00000000-0005-0000-0000-0000D6300000}"/>
    <cellStyle name="20% - Énfasis6 30 9 6" xfId="15135" xr:uid="{00000000-0005-0000-0000-0000D7300000}"/>
    <cellStyle name="20% - Énfasis6 31" xfId="517" xr:uid="{00000000-0005-0000-0000-0000D8300000}"/>
    <cellStyle name="20% - Énfasis6 31 10" xfId="15136" xr:uid="{00000000-0005-0000-0000-0000D9300000}"/>
    <cellStyle name="20% - Énfasis6 31 11" xfId="15137" xr:uid="{00000000-0005-0000-0000-0000DA300000}"/>
    <cellStyle name="20% - Énfasis6 31 12" xfId="15138" xr:uid="{00000000-0005-0000-0000-0000DB300000}"/>
    <cellStyle name="20% - Énfasis6 31 13" xfId="15139" xr:uid="{00000000-0005-0000-0000-0000DC300000}"/>
    <cellStyle name="20% - Énfasis6 31 14" xfId="15140" xr:uid="{00000000-0005-0000-0000-0000DD300000}"/>
    <cellStyle name="20% - Énfasis6 31 2" xfId="15141" xr:uid="{00000000-0005-0000-0000-0000DE300000}"/>
    <cellStyle name="20% - Énfasis6 31 2 2" xfId="15142" xr:uid="{00000000-0005-0000-0000-0000DF300000}"/>
    <cellStyle name="20% - Énfasis6 31 2 3" xfId="15143" xr:uid="{00000000-0005-0000-0000-0000E0300000}"/>
    <cellStyle name="20% - Énfasis6 31 2 4" xfId="15144" xr:uid="{00000000-0005-0000-0000-0000E1300000}"/>
    <cellStyle name="20% - Énfasis6 31 2 5" xfId="15145" xr:uid="{00000000-0005-0000-0000-0000E2300000}"/>
    <cellStyle name="20% - Énfasis6 31 2 6" xfId="15146" xr:uid="{00000000-0005-0000-0000-0000E3300000}"/>
    <cellStyle name="20% - Énfasis6 31 3" xfId="15147" xr:uid="{00000000-0005-0000-0000-0000E4300000}"/>
    <cellStyle name="20% - Énfasis6 31 3 2" xfId="15148" xr:uid="{00000000-0005-0000-0000-0000E5300000}"/>
    <cellStyle name="20% - Énfasis6 31 3 3" xfId="15149" xr:uid="{00000000-0005-0000-0000-0000E6300000}"/>
    <cellStyle name="20% - Énfasis6 31 3 4" xfId="15150" xr:uid="{00000000-0005-0000-0000-0000E7300000}"/>
    <cellStyle name="20% - Énfasis6 31 3 5" xfId="15151" xr:uid="{00000000-0005-0000-0000-0000E8300000}"/>
    <cellStyle name="20% - Énfasis6 31 3 6" xfId="15152" xr:uid="{00000000-0005-0000-0000-0000E9300000}"/>
    <cellStyle name="20% - Énfasis6 31 4" xfId="15153" xr:uid="{00000000-0005-0000-0000-0000EA300000}"/>
    <cellStyle name="20% - Énfasis6 31 4 2" xfId="15154" xr:uid="{00000000-0005-0000-0000-0000EB300000}"/>
    <cellStyle name="20% - Énfasis6 31 4 3" xfId="15155" xr:uid="{00000000-0005-0000-0000-0000EC300000}"/>
    <cellStyle name="20% - Énfasis6 31 4 4" xfId="15156" xr:uid="{00000000-0005-0000-0000-0000ED300000}"/>
    <cellStyle name="20% - Énfasis6 31 4 5" xfId="15157" xr:uid="{00000000-0005-0000-0000-0000EE300000}"/>
    <cellStyle name="20% - Énfasis6 31 4 6" xfId="15158" xr:uid="{00000000-0005-0000-0000-0000EF300000}"/>
    <cellStyle name="20% - Énfasis6 31 5" xfId="15159" xr:uid="{00000000-0005-0000-0000-0000F0300000}"/>
    <cellStyle name="20% - Énfasis6 31 5 2" xfId="15160" xr:uid="{00000000-0005-0000-0000-0000F1300000}"/>
    <cellStyle name="20% - Énfasis6 31 5 3" xfId="15161" xr:uid="{00000000-0005-0000-0000-0000F2300000}"/>
    <cellStyle name="20% - Énfasis6 31 5 4" xfId="15162" xr:uid="{00000000-0005-0000-0000-0000F3300000}"/>
    <cellStyle name="20% - Énfasis6 31 5 5" xfId="15163" xr:uid="{00000000-0005-0000-0000-0000F4300000}"/>
    <cellStyle name="20% - Énfasis6 31 5 6" xfId="15164" xr:uid="{00000000-0005-0000-0000-0000F5300000}"/>
    <cellStyle name="20% - Énfasis6 31 6" xfId="15165" xr:uid="{00000000-0005-0000-0000-0000F6300000}"/>
    <cellStyle name="20% - Énfasis6 31 6 2" xfId="15166" xr:uid="{00000000-0005-0000-0000-0000F7300000}"/>
    <cellStyle name="20% - Énfasis6 31 6 3" xfId="15167" xr:uid="{00000000-0005-0000-0000-0000F8300000}"/>
    <cellStyle name="20% - Énfasis6 31 6 4" xfId="15168" xr:uid="{00000000-0005-0000-0000-0000F9300000}"/>
    <cellStyle name="20% - Énfasis6 31 6 5" xfId="15169" xr:uid="{00000000-0005-0000-0000-0000FA300000}"/>
    <cellStyle name="20% - Énfasis6 31 6 6" xfId="15170" xr:uid="{00000000-0005-0000-0000-0000FB300000}"/>
    <cellStyle name="20% - Énfasis6 31 7" xfId="15171" xr:uid="{00000000-0005-0000-0000-0000FC300000}"/>
    <cellStyle name="20% - Énfasis6 31 7 2" xfId="15172" xr:uid="{00000000-0005-0000-0000-0000FD300000}"/>
    <cellStyle name="20% - Énfasis6 31 7 3" xfId="15173" xr:uid="{00000000-0005-0000-0000-0000FE300000}"/>
    <cellStyle name="20% - Énfasis6 31 7 4" xfId="15174" xr:uid="{00000000-0005-0000-0000-0000FF300000}"/>
    <cellStyle name="20% - Énfasis6 31 7 5" xfId="15175" xr:uid="{00000000-0005-0000-0000-000000310000}"/>
    <cellStyle name="20% - Énfasis6 31 7 6" xfId="15176" xr:uid="{00000000-0005-0000-0000-000001310000}"/>
    <cellStyle name="20% - Énfasis6 31 8" xfId="15177" xr:uid="{00000000-0005-0000-0000-000002310000}"/>
    <cellStyle name="20% - Énfasis6 31 8 2" xfId="15178" xr:uid="{00000000-0005-0000-0000-000003310000}"/>
    <cellStyle name="20% - Énfasis6 31 8 3" xfId="15179" xr:uid="{00000000-0005-0000-0000-000004310000}"/>
    <cellStyle name="20% - Énfasis6 31 8 4" xfId="15180" xr:uid="{00000000-0005-0000-0000-000005310000}"/>
    <cellStyle name="20% - Énfasis6 31 8 5" xfId="15181" xr:uid="{00000000-0005-0000-0000-000006310000}"/>
    <cellStyle name="20% - Énfasis6 31 8 6" xfId="15182" xr:uid="{00000000-0005-0000-0000-000007310000}"/>
    <cellStyle name="20% - Énfasis6 31 9" xfId="15183" xr:uid="{00000000-0005-0000-0000-000008310000}"/>
    <cellStyle name="20% - Énfasis6 31 9 2" xfId="15184" xr:uid="{00000000-0005-0000-0000-000009310000}"/>
    <cellStyle name="20% - Énfasis6 31 9 3" xfId="15185" xr:uid="{00000000-0005-0000-0000-00000A310000}"/>
    <cellStyle name="20% - Énfasis6 31 9 4" xfId="15186" xr:uid="{00000000-0005-0000-0000-00000B310000}"/>
    <cellStyle name="20% - Énfasis6 31 9 5" xfId="15187" xr:uid="{00000000-0005-0000-0000-00000C310000}"/>
    <cellStyle name="20% - Énfasis6 31 9 6" xfId="15188" xr:uid="{00000000-0005-0000-0000-00000D310000}"/>
    <cellStyle name="20% - Énfasis6 32" xfId="518" xr:uid="{00000000-0005-0000-0000-00000E310000}"/>
    <cellStyle name="20% - Énfasis6 32 10" xfId="15189" xr:uid="{00000000-0005-0000-0000-00000F310000}"/>
    <cellStyle name="20% - Énfasis6 32 11" xfId="15190" xr:uid="{00000000-0005-0000-0000-000010310000}"/>
    <cellStyle name="20% - Énfasis6 32 12" xfId="15191" xr:uid="{00000000-0005-0000-0000-000011310000}"/>
    <cellStyle name="20% - Énfasis6 32 13" xfId="15192" xr:uid="{00000000-0005-0000-0000-000012310000}"/>
    <cellStyle name="20% - Énfasis6 32 14" xfId="15193" xr:uid="{00000000-0005-0000-0000-000013310000}"/>
    <cellStyle name="20% - Énfasis6 32 2" xfId="15194" xr:uid="{00000000-0005-0000-0000-000014310000}"/>
    <cellStyle name="20% - Énfasis6 32 2 2" xfId="15195" xr:uid="{00000000-0005-0000-0000-000015310000}"/>
    <cellStyle name="20% - Énfasis6 32 2 3" xfId="15196" xr:uid="{00000000-0005-0000-0000-000016310000}"/>
    <cellStyle name="20% - Énfasis6 32 2 4" xfId="15197" xr:uid="{00000000-0005-0000-0000-000017310000}"/>
    <cellStyle name="20% - Énfasis6 32 2 5" xfId="15198" xr:uid="{00000000-0005-0000-0000-000018310000}"/>
    <cellStyle name="20% - Énfasis6 32 2 6" xfId="15199" xr:uid="{00000000-0005-0000-0000-000019310000}"/>
    <cellStyle name="20% - Énfasis6 32 3" xfId="15200" xr:uid="{00000000-0005-0000-0000-00001A310000}"/>
    <cellStyle name="20% - Énfasis6 32 3 2" xfId="15201" xr:uid="{00000000-0005-0000-0000-00001B310000}"/>
    <cellStyle name="20% - Énfasis6 32 3 3" xfId="15202" xr:uid="{00000000-0005-0000-0000-00001C310000}"/>
    <cellStyle name="20% - Énfasis6 32 3 4" xfId="15203" xr:uid="{00000000-0005-0000-0000-00001D310000}"/>
    <cellStyle name="20% - Énfasis6 32 3 5" xfId="15204" xr:uid="{00000000-0005-0000-0000-00001E310000}"/>
    <cellStyle name="20% - Énfasis6 32 3 6" xfId="15205" xr:uid="{00000000-0005-0000-0000-00001F310000}"/>
    <cellStyle name="20% - Énfasis6 32 4" xfId="15206" xr:uid="{00000000-0005-0000-0000-000020310000}"/>
    <cellStyle name="20% - Énfasis6 32 4 2" xfId="15207" xr:uid="{00000000-0005-0000-0000-000021310000}"/>
    <cellStyle name="20% - Énfasis6 32 4 3" xfId="15208" xr:uid="{00000000-0005-0000-0000-000022310000}"/>
    <cellStyle name="20% - Énfasis6 32 4 4" xfId="15209" xr:uid="{00000000-0005-0000-0000-000023310000}"/>
    <cellStyle name="20% - Énfasis6 32 4 5" xfId="15210" xr:uid="{00000000-0005-0000-0000-000024310000}"/>
    <cellStyle name="20% - Énfasis6 32 4 6" xfId="15211" xr:uid="{00000000-0005-0000-0000-000025310000}"/>
    <cellStyle name="20% - Énfasis6 32 5" xfId="15212" xr:uid="{00000000-0005-0000-0000-000026310000}"/>
    <cellStyle name="20% - Énfasis6 32 5 2" xfId="15213" xr:uid="{00000000-0005-0000-0000-000027310000}"/>
    <cellStyle name="20% - Énfasis6 32 5 3" xfId="15214" xr:uid="{00000000-0005-0000-0000-000028310000}"/>
    <cellStyle name="20% - Énfasis6 32 5 4" xfId="15215" xr:uid="{00000000-0005-0000-0000-000029310000}"/>
    <cellStyle name="20% - Énfasis6 32 5 5" xfId="15216" xr:uid="{00000000-0005-0000-0000-00002A310000}"/>
    <cellStyle name="20% - Énfasis6 32 5 6" xfId="15217" xr:uid="{00000000-0005-0000-0000-00002B310000}"/>
    <cellStyle name="20% - Énfasis6 32 6" xfId="15218" xr:uid="{00000000-0005-0000-0000-00002C310000}"/>
    <cellStyle name="20% - Énfasis6 32 6 2" xfId="15219" xr:uid="{00000000-0005-0000-0000-00002D310000}"/>
    <cellStyle name="20% - Énfasis6 32 6 3" xfId="15220" xr:uid="{00000000-0005-0000-0000-00002E310000}"/>
    <cellStyle name="20% - Énfasis6 32 6 4" xfId="15221" xr:uid="{00000000-0005-0000-0000-00002F310000}"/>
    <cellStyle name="20% - Énfasis6 32 6 5" xfId="15222" xr:uid="{00000000-0005-0000-0000-000030310000}"/>
    <cellStyle name="20% - Énfasis6 32 6 6" xfId="15223" xr:uid="{00000000-0005-0000-0000-000031310000}"/>
    <cellStyle name="20% - Énfasis6 32 7" xfId="15224" xr:uid="{00000000-0005-0000-0000-000032310000}"/>
    <cellStyle name="20% - Énfasis6 32 7 2" xfId="15225" xr:uid="{00000000-0005-0000-0000-000033310000}"/>
    <cellStyle name="20% - Énfasis6 32 7 3" xfId="15226" xr:uid="{00000000-0005-0000-0000-000034310000}"/>
    <cellStyle name="20% - Énfasis6 32 7 4" xfId="15227" xr:uid="{00000000-0005-0000-0000-000035310000}"/>
    <cellStyle name="20% - Énfasis6 32 7 5" xfId="15228" xr:uid="{00000000-0005-0000-0000-000036310000}"/>
    <cellStyle name="20% - Énfasis6 32 7 6" xfId="15229" xr:uid="{00000000-0005-0000-0000-000037310000}"/>
    <cellStyle name="20% - Énfasis6 32 8" xfId="15230" xr:uid="{00000000-0005-0000-0000-000038310000}"/>
    <cellStyle name="20% - Énfasis6 32 8 2" xfId="15231" xr:uid="{00000000-0005-0000-0000-000039310000}"/>
    <cellStyle name="20% - Énfasis6 32 8 3" xfId="15232" xr:uid="{00000000-0005-0000-0000-00003A310000}"/>
    <cellStyle name="20% - Énfasis6 32 8 4" xfId="15233" xr:uid="{00000000-0005-0000-0000-00003B310000}"/>
    <cellStyle name="20% - Énfasis6 32 8 5" xfId="15234" xr:uid="{00000000-0005-0000-0000-00003C310000}"/>
    <cellStyle name="20% - Énfasis6 32 8 6" xfId="15235" xr:uid="{00000000-0005-0000-0000-00003D310000}"/>
    <cellStyle name="20% - Énfasis6 32 9" xfId="15236" xr:uid="{00000000-0005-0000-0000-00003E310000}"/>
    <cellStyle name="20% - Énfasis6 32 9 2" xfId="15237" xr:uid="{00000000-0005-0000-0000-00003F310000}"/>
    <cellStyle name="20% - Énfasis6 32 9 3" xfId="15238" xr:uid="{00000000-0005-0000-0000-000040310000}"/>
    <cellStyle name="20% - Énfasis6 32 9 4" xfId="15239" xr:uid="{00000000-0005-0000-0000-000041310000}"/>
    <cellStyle name="20% - Énfasis6 32 9 5" xfId="15240" xr:uid="{00000000-0005-0000-0000-000042310000}"/>
    <cellStyle name="20% - Énfasis6 32 9 6" xfId="15241" xr:uid="{00000000-0005-0000-0000-000043310000}"/>
    <cellStyle name="20% - Énfasis6 33" xfId="519" xr:uid="{00000000-0005-0000-0000-000044310000}"/>
    <cellStyle name="20% - Énfasis6 33 10" xfId="15242" xr:uid="{00000000-0005-0000-0000-000045310000}"/>
    <cellStyle name="20% - Énfasis6 33 11" xfId="15243" xr:uid="{00000000-0005-0000-0000-000046310000}"/>
    <cellStyle name="20% - Énfasis6 33 12" xfId="15244" xr:uid="{00000000-0005-0000-0000-000047310000}"/>
    <cellStyle name="20% - Énfasis6 33 13" xfId="15245" xr:uid="{00000000-0005-0000-0000-000048310000}"/>
    <cellStyle name="20% - Énfasis6 33 14" xfId="15246" xr:uid="{00000000-0005-0000-0000-000049310000}"/>
    <cellStyle name="20% - Énfasis6 33 2" xfId="15247" xr:uid="{00000000-0005-0000-0000-00004A310000}"/>
    <cellStyle name="20% - Énfasis6 33 2 2" xfId="15248" xr:uid="{00000000-0005-0000-0000-00004B310000}"/>
    <cellStyle name="20% - Énfasis6 33 2 3" xfId="15249" xr:uid="{00000000-0005-0000-0000-00004C310000}"/>
    <cellStyle name="20% - Énfasis6 33 2 4" xfId="15250" xr:uid="{00000000-0005-0000-0000-00004D310000}"/>
    <cellStyle name="20% - Énfasis6 33 2 5" xfId="15251" xr:uid="{00000000-0005-0000-0000-00004E310000}"/>
    <cellStyle name="20% - Énfasis6 33 2 6" xfId="15252" xr:uid="{00000000-0005-0000-0000-00004F310000}"/>
    <cellStyle name="20% - Énfasis6 33 3" xfId="15253" xr:uid="{00000000-0005-0000-0000-000050310000}"/>
    <cellStyle name="20% - Énfasis6 33 3 2" xfId="15254" xr:uid="{00000000-0005-0000-0000-000051310000}"/>
    <cellStyle name="20% - Énfasis6 33 3 3" xfId="15255" xr:uid="{00000000-0005-0000-0000-000052310000}"/>
    <cellStyle name="20% - Énfasis6 33 3 4" xfId="15256" xr:uid="{00000000-0005-0000-0000-000053310000}"/>
    <cellStyle name="20% - Énfasis6 33 3 5" xfId="15257" xr:uid="{00000000-0005-0000-0000-000054310000}"/>
    <cellStyle name="20% - Énfasis6 33 3 6" xfId="15258" xr:uid="{00000000-0005-0000-0000-000055310000}"/>
    <cellStyle name="20% - Énfasis6 33 4" xfId="15259" xr:uid="{00000000-0005-0000-0000-000056310000}"/>
    <cellStyle name="20% - Énfasis6 33 4 2" xfId="15260" xr:uid="{00000000-0005-0000-0000-000057310000}"/>
    <cellStyle name="20% - Énfasis6 33 4 3" xfId="15261" xr:uid="{00000000-0005-0000-0000-000058310000}"/>
    <cellStyle name="20% - Énfasis6 33 4 4" xfId="15262" xr:uid="{00000000-0005-0000-0000-000059310000}"/>
    <cellStyle name="20% - Énfasis6 33 4 5" xfId="15263" xr:uid="{00000000-0005-0000-0000-00005A310000}"/>
    <cellStyle name="20% - Énfasis6 33 4 6" xfId="15264" xr:uid="{00000000-0005-0000-0000-00005B310000}"/>
    <cellStyle name="20% - Énfasis6 33 5" xfId="15265" xr:uid="{00000000-0005-0000-0000-00005C310000}"/>
    <cellStyle name="20% - Énfasis6 33 5 2" xfId="15266" xr:uid="{00000000-0005-0000-0000-00005D310000}"/>
    <cellStyle name="20% - Énfasis6 33 5 3" xfId="15267" xr:uid="{00000000-0005-0000-0000-00005E310000}"/>
    <cellStyle name="20% - Énfasis6 33 5 4" xfId="15268" xr:uid="{00000000-0005-0000-0000-00005F310000}"/>
    <cellStyle name="20% - Énfasis6 33 5 5" xfId="15269" xr:uid="{00000000-0005-0000-0000-000060310000}"/>
    <cellStyle name="20% - Énfasis6 33 5 6" xfId="15270" xr:uid="{00000000-0005-0000-0000-000061310000}"/>
    <cellStyle name="20% - Énfasis6 33 6" xfId="15271" xr:uid="{00000000-0005-0000-0000-000062310000}"/>
    <cellStyle name="20% - Énfasis6 33 6 2" xfId="15272" xr:uid="{00000000-0005-0000-0000-000063310000}"/>
    <cellStyle name="20% - Énfasis6 33 6 3" xfId="15273" xr:uid="{00000000-0005-0000-0000-000064310000}"/>
    <cellStyle name="20% - Énfasis6 33 6 4" xfId="15274" xr:uid="{00000000-0005-0000-0000-000065310000}"/>
    <cellStyle name="20% - Énfasis6 33 6 5" xfId="15275" xr:uid="{00000000-0005-0000-0000-000066310000}"/>
    <cellStyle name="20% - Énfasis6 33 6 6" xfId="15276" xr:uid="{00000000-0005-0000-0000-000067310000}"/>
    <cellStyle name="20% - Énfasis6 33 7" xfId="15277" xr:uid="{00000000-0005-0000-0000-000068310000}"/>
    <cellStyle name="20% - Énfasis6 33 7 2" xfId="15278" xr:uid="{00000000-0005-0000-0000-000069310000}"/>
    <cellStyle name="20% - Énfasis6 33 7 3" xfId="15279" xr:uid="{00000000-0005-0000-0000-00006A310000}"/>
    <cellStyle name="20% - Énfasis6 33 7 4" xfId="15280" xr:uid="{00000000-0005-0000-0000-00006B310000}"/>
    <cellStyle name="20% - Énfasis6 33 7 5" xfId="15281" xr:uid="{00000000-0005-0000-0000-00006C310000}"/>
    <cellStyle name="20% - Énfasis6 33 7 6" xfId="15282" xr:uid="{00000000-0005-0000-0000-00006D310000}"/>
    <cellStyle name="20% - Énfasis6 33 8" xfId="15283" xr:uid="{00000000-0005-0000-0000-00006E310000}"/>
    <cellStyle name="20% - Énfasis6 33 8 2" xfId="15284" xr:uid="{00000000-0005-0000-0000-00006F310000}"/>
    <cellStyle name="20% - Énfasis6 33 8 3" xfId="15285" xr:uid="{00000000-0005-0000-0000-000070310000}"/>
    <cellStyle name="20% - Énfasis6 33 8 4" xfId="15286" xr:uid="{00000000-0005-0000-0000-000071310000}"/>
    <cellStyle name="20% - Énfasis6 33 8 5" xfId="15287" xr:uid="{00000000-0005-0000-0000-000072310000}"/>
    <cellStyle name="20% - Énfasis6 33 8 6" xfId="15288" xr:uid="{00000000-0005-0000-0000-000073310000}"/>
    <cellStyle name="20% - Énfasis6 33 9" xfId="15289" xr:uid="{00000000-0005-0000-0000-000074310000}"/>
    <cellStyle name="20% - Énfasis6 33 9 2" xfId="15290" xr:uid="{00000000-0005-0000-0000-000075310000}"/>
    <cellStyle name="20% - Énfasis6 33 9 3" xfId="15291" xr:uid="{00000000-0005-0000-0000-000076310000}"/>
    <cellStyle name="20% - Énfasis6 33 9 4" xfId="15292" xr:uid="{00000000-0005-0000-0000-000077310000}"/>
    <cellStyle name="20% - Énfasis6 33 9 5" xfId="15293" xr:uid="{00000000-0005-0000-0000-000078310000}"/>
    <cellStyle name="20% - Énfasis6 33 9 6" xfId="15294" xr:uid="{00000000-0005-0000-0000-000079310000}"/>
    <cellStyle name="20% - Énfasis6 34" xfId="520" xr:uid="{00000000-0005-0000-0000-00007A310000}"/>
    <cellStyle name="20% - Énfasis6 34 2" xfId="15295" xr:uid="{00000000-0005-0000-0000-00007B310000}"/>
    <cellStyle name="20% - Énfasis6 34 2 2" xfId="15296" xr:uid="{00000000-0005-0000-0000-00007C310000}"/>
    <cellStyle name="20% - Énfasis6 34 2 3" xfId="15297" xr:uid="{00000000-0005-0000-0000-00007D310000}"/>
    <cellStyle name="20% - Énfasis6 34 2 4" xfId="15298" xr:uid="{00000000-0005-0000-0000-00007E310000}"/>
    <cellStyle name="20% - Énfasis6 34 2 5" xfId="15299" xr:uid="{00000000-0005-0000-0000-00007F310000}"/>
    <cellStyle name="20% - Énfasis6 34 2 6" xfId="15300" xr:uid="{00000000-0005-0000-0000-000080310000}"/>
    <cellStyle name="20% - Énfasis6 34 3" xfId="15301" xr:uid="{00000000-0005-0000-0000-000081310000}"/>
    <cellStyle name="20% - Énfasis6 34 4" xfId="15302" xr:uid="{00000000-0005-0000-0000-000082310000}"/>
    <cellStyle name="20% - Énfasis6 34 5" xfId="15303" xr:uid="{00000000-0005-0000-0000-000083310000}"/>
    <cellStyle name="20% - Énfasis6 34 6" xfId="15304" xr:uid="{00000000-0005-0000-0000-000084310000}"/>
    <cellStyle name="20% - Énfasis6 34 7" xfId="15305" xr:uid="{00000000-0005-0000-0000-000085310000}"/>
    <cellStyle name="20% - Énfasis6 35" xfId="521" xr:uid="{00000000-0005-0000-0000-000086310000}"/>
    <cellStyle name="20% - Énfasis6 35 2" xfId="15306" xr:uid="{00000000-0005-0000-0000-000087310000}"/>
    <cellStyle name="20% - Énfasis6 35 2 2" xfId="15307" xr:uid="{00000000-0005-0000-0000-000088310000}"/>
    <cellStyle name="20% - Énfasis6 35 2 3" xfId="15308" xr:uid="{00000000-0005-0000-0000-000089310000}"/>
    <cellStyle name="20% - Énfasis6 35 2 4" xfId="15309" xr:uid="{00000000-0005-0000-0000-00008A310000}"/>
    <cellStyle name="20% - Énfasis6 35 2 5" xfId="15310" xr:uid="{00000000-0005-0000-0000-00008B310000}"/>
    <cellStyle name="20% - Énfasis6 35 2 6" xfId="15311" xr:uid="{00000000-0005-0000-0000-00008C310000}"/>
    <cellStyle name="20% - Énfasis6 35 3" xfId="15312" xr:uid="{00000000-0005-0000-0000-00008D310000}"/>
    <cellStyle name="20% - Énfasis6 35 4" xfId="15313" xr:uid="{00000000-0005-0000-0000-00008E310000}"/>
    <cellStyle name="20% - Énfasis6 35 5" xfId="15314" xr:uid="{00000000-0005-0000-0000-00008F310000}"/>
    <cellStyle name="20% - Énfasis6 35 6" xfId="15315" xr:uid="{00000000-0005-0000-0000-000090310000}"/>
    <cellStyle name="20% - Énfasis6 35 7" xfId="15316" xr:uid="{00000000-0005-0000-0000-000091310000}"/>
    <cellStyle name="20% - Énfasis6 35 8" xfId="40460" xr:uid="{00000000-0005-0000-0000-000092310000}"/>
    <cellStyle name="20% - Énfasis6 36" xfId="522" xr:uid="{00000000-0005-0000-0000-000093310000}"/>
    <cellStyle name="20% - Énfasis6 36 2" xfId="15317" xr:uid="{00000000-0005-0000-0000-000094310000}"/>
    <cellStyle name="20% - Énfasis6 36 2 2" xfId="15318" xr:uid="{00000000-0005-0000-0000-000095310000}"/>
    <cellStyle name="20% - Énfasis6 36 2 3" xfId="15319" xr:uid="{00000000-0005-0000-0000-000096310000}"/>
    <cellStyle name="20% - Énfasis6 36 2 4" xfId="15320" xr:uid="{00000000-0005-0000-0000-000097310000}"/>
    <cellStyle name="20% - Énfasis6 36 2 5" xfId="15321" xr:uid="{00000000-0005-0000-0000-000098310000}"/>
    <cellStyle name="20% - Énfasis6 36 2 6" xfId="15322" xr:uid="{00000000-0005-0000-0000-000099310000}"/>
    <cellStyle name="20% - Énfasis6 36 3" xfId="15323" xr:uid="{00000000-0005-0000-0000-00009A310000}"/>
    <cellStyle name="20% - Énfasis6 36 4" xfId="15324" xr:uid="{00000000-0005-0000-0000-00009B310000}"/>
    <cellStyle name="20% - Énfasis6 36 5" xfId="15325" xr:uid="{00000000-0005-0000-0000-00009C310000}"/>
    <cellStyle name="20% - Énfasis6 36 6" xfId="15326" xr:uid="{00000000-0005-0000-0000-00009D310000}"/>
    <cellStyle name="20% - Énfasis6 36 7" xfId="15327" xr:uid="{00000000-0005-0000-0000-00009E310000}"/>
    <cellStyle name="20% - Énfasis6 36 8" xfId="40461" xr:uid="{00000000-0005-0000-0000-00009F310000}"/>
    <cellStyle name="20% - Énfasis6 37" xfId="523" xr:uid="{00000000-0005-0000-0000-0000A0310000}"/>
    <cellStyle name="20% - Énfasis6 37 2" xfId="15328" xr:uid="{00000000-0005-0000-0000-0000A1310000}"/>
    <cellStyle name="20% - Énfasis6 37 2 2" xfId="15329" xr:uid="{00000000-0005-0000-0000-0000A2310000}"/>
    <cellStyle name="20% - Énfasis6 37 2 3" xfId="15330" xr:uid="{00000000-0005-0000-0000-0000A3310000}"/>
    <cellStyle name="20% - Énfasis6 37 2 4" xfId="15331" xr:uid="{00000000-0005-0000-0000-0000A4310000}"/>
    <cellStyle name="20% - Énfasis6 37 2 5" xfId="15332" xr:uid="{00000000-0005-0000-0000-0000A5310000}"/>
    <cellStyle name="20% - Énfasis6 37 2 6" xfId="15333" xr:uid="{00000000-0005-0000-0000-0000A6310000}"/>
    <cellStyle name="20% - Énfasis6 37 3" xfId="15334" xr:uid="{00000000-0005-0000-0000-0000A7310000}"/>
    <cellStyle name="20% - Énfasis6 37 4" xfId="15335" xr:uid="{00000000-0005-0000-0000-0000A8310000}"/>
    <cellStyle name="20% - Énfasis6 37 5" xfId="15336" xr:uid="{00000000-0005-0000-0000-0000A9310000}"/>
    <cellStyle name="20% - Énfasis6 37 6" xfId="15337" xr:uid="{00000000-0005-0000-0000-0000AA310000}"/>
    <cellStyle name="20% - Énfasis6 37 7" xfId="15338" xr:uid="{00000000-0005-0000-0000-0000AB310000}"/>
    <cellStyle name="20% - Énfasis6 37 8" xfId="40462" xr:uid="{00000000-0005-0000-0000-0000AC310000}"/>
    <cellStyle name="20% - Énfasis6 38" xfId="524" xr:uid="{00000000-0005-0000-0000-0000AD310000}"/>
    <cellStyle name="20% - Énfasis6 38 2" xfId="15339" xr:uid="{00000000-0005-0000-0000-0000AE310000}"/>
    <cellStyle name="20% - Énfasis6 38 2 2" xfId="15340" xr:uid="{00000000-0005-0000-0000-0000AF310000}"/>
    <cellStyle name="20% - Énfasis6 38 2 3" xfId="15341" xr:uid="{00000000-0005-0000-0000-0000B0310000}"/>
    <cellStyle name="20% - Énfasis6 38 2 4" xfId="15342" xr:uid="{00000000-0005-0000-0000-0000B1310000}"/>
    <cellStyle name="20% - Énfasis6 38 2 5" xfId="15343" xr:uid="{00000000-0005-0000-0000-0000B2310000}"/>
    <cellStyle name="20% - Énfasis6 38 2 6" xfId="15344" xr:uid="{00000000-0005-0000-0000-0000B3310000}"/>
    <cellStyle name="20% - Énfasis6 38 3" xfId="15345" xr:uid="{00000000-0005-0000-0000-0000B4310000}"/>
    <cellStyle name="20% - Énfasis6 38 4" xfId="15346" xr:uid="{00000000-0005-0000-0000-0000B5310000}"/>
    <cellStyle name="20% - Énfasis6 38 5" xfId="15347" xr:uid="{00000000-0005-0000-0000-0000B6310000}"/>
    <cellStyle name="20% - Énfasis6 38 6" xfId="15348" xr:uid="{00000000-0005-0000-0000-0000B7310000}"/>
    <cellStyle name="20% - Énfasis6 38 7" xfId="15349" xr:uid="{00000000-0005-0000-0000-0000B8310000}"/>
    <cellStyle name="20% - Énfasis6 38 8" xfId="40463" xr:uid="{00000000-0005-0000-0000-0000B9310000}"/>
    <cellStyle name="20% - Énfasis6 39" xfId="525" xr:uid="{00000000-0005-0000-0000-0000BA310000}"/>
    <cellStyle name="20% - Énfasis6 39 2" xfId="15350" xr:uid="{00000000-0005-0000-0000-0000BB310000}"/>
    <cellStyle name="20% - Énfasis6 39 2 2" xfId="15351" xr:uid="{00000000-0005-0000-0000-0000BC310000}"/>
    <cellStyle name="20% - Énfasis6 39 2 3" xfId="15352" xr:uid="{00000000-0005-0000-0000-0000BD310000}"/>
    <cellStyle name="20% - Énfasis6 39 2 4" xfId="15353" xr:uid="{00000000-0005-0000-0000-0000BE310000}"/>
    <cellStyle name="20% - Énfasis6 39 2 5" xfId="15354" xr:uid="{00000000-0005-0000-0000-0000BF310000}"/>
    <cellStyle name="20% - Énfasis6 39 2 6" xfId="15355" xr:uid="{00000000-0005-0000-0000-0000C0310000}"/>
    <cellStyle name="20% - Énfasis6 39 3" xfId="15356" xr:uid="{00000000-0005-0000-0000-0000C1310000}"/>
    <cellStyle name="20% - Énfasis6 39 4" xfId="15357" xr:uid="{00000000-0005-0000-0000-0000C2310000}"/>
    <cellStyle name="20% - Énfasis6 39 5" xfId="15358" xr:uid="{00000000-0005-0000-0000-0000C3310000}"/>
    <cellStyle name="20% - Énfasis6 39 6" xfId="15359" xr:uid="{00000000-0005-0000-0000-0000C4310000}"/>
    <cellStyle name="20% - Énfasis6 39 7" xfId="15360" xr:uid="{00000000-0005-0000-0000-0000C5310000}"/>
    <cellStyle name="20% - Énfasis6 39 8" xfId="40464" xr:uid="{00000000-0005-0000-0000-0000C6310000}"/>
    <cellStyle name="20% - Énfasis6 4" xfId="526" xr:uid="{00000000-0005-0000-0000-0000C7310000}"/>
    <cellStyle name="20% - Énfasis6 4 10" xfId="15361" xr:uid="{00000000-0005-0000-0000-0000C8310000}"/>
    <cellStyle name="20% - Énfasis6 4 11" xfId="15362" xr:uid="{00000000-0005-0000-0000-0000C9310000}"/>
    <cellStyle name="20% - Énfasis6 4 12" xfId="15363" xr:uid="{00000000-0005-0000-0000-0000CA310000}"/>
    <cellStyle name="20% - Énfasis6 4 13" xfId="15364" xr:uid="{00000000-0005-0000-0000-0000CB310000}"/>
    <cellStyle name="20% - Énfasis6 4 14" xfId="15365" xr:uid="{00000000-0005-0000-0000-0000CC310000}"/>
    <cellStyle name="20% - Énfasis6 4 15" xfId="40465" xr:uid="{00000000-0005-0000-0000-0000CD310000}"/>
    <cellStyle name="20% - Énfasis6 4 2" xfId="527" xr:uid="{00000000-0005-0000-0000-0000CE310000}"/>
    <cellStyle name="20% - Énfasis6 4 2 2" xfId="15366" xr:uid="{00000000-0005-0000-0000-0000CF310000}"/>
    <cellStyle name="20% - Énfasis6 4 2 3" xfId="15367" xr:uid="{00000000-0005-0000-0000-0000D0310000}"/>
    <cellStyle name="20% - Énfasis6 4 2 4" xfId="15368" xr:uid="{00000000-0005-0000-0000-0000D1310000}"/>
    <cellStyle name="20% - Énfasis6 4 2 5" xfId="15369" xr:uid="{00000000-0005-0000-0000-0000D2310000}"/>
    <cellStyle name="20% - Énfasis6 4 2 6" xfId="15370" xr:uid="{00000000-0005-0000-0000-0000D3310000}"/>
    <cellStyle name="20% - Énfasis6 4 3" xfId="528" xr:uid="{00000000-0005-0000-0000-0000D4310000}"/>
    <cellStyle name="20% - Énfasis6 4 3 2" xfId="15371" xr:uid="{00000000-0005-0000-0000-0000D5310000}"/>
    <cellStyle name="20% - Énfasis6 4 3 3" xfId="15372" xr:uid="{00000000-0005-0000-0000-0000D6310000}"/>
    <cellStyle name="20% - Énfasis6 4 3 4" xfId="15373" xr:uid="{00000000-0005-0000-0000-0000D7310000}"/>
    <cellStyle name="20% - Énfasis6 4 3 5" xfId="15374" xr:uid="{00000000-0005-0000-0000-0000D8310000}"/>
    <cellStyle name="20% - Énfasis6 4 3 6" xfId="15375" xr:uid="{00000000-0005-0000-0000-0000D9310000}"/>
    <cellStyle name="20% - Énfasis6 4 4" xfId="15376" xr:uid="{00000000-0005-0000-0000-0000DA310000}"/>
    <cellStyle name="20% - Énfasis6 4 4 2" xfId="15377" xr:uid="{00000000-0005-0000-0000-0000DB310000}"/>
    <cellStyle name="20% - Énfasis6 4 4 3" xfId="15378" xr:uid="{00000000-0005-0000-0000-0000DC310000}"/>
    <cellStyle name="20% - Énfasis6 4 4 4" xfId="15379" xr:uid="{00000000-0005-0000-0000-0000DD310000}"/>
    <cellStyle name="20% - Énfasis6 4 4 5" xfId="15380" xr:uid="{00000000-0005-0000-0000-0000DE310000}"/>
    <cellStyle name="20% - Énfasis6 4 4 6" xfId="15381" xr:uid="{00000000-0005-0000-0000-0000DF310000}"/>
    <cellStyle name="20% - Énfasis6 4 5" xfId="15382" xr:uid="{00000000-0005-0000-0000-0000E0310000}"/>
    <cellStyle name="20% - Énfasis6 4 5 2" xfId="15383" xr:uid="{00000000-0005-0000-0000-0000E1310000}"/>
    <cellStyle name="20% - Énfasis6 4 5 3" xfId="15384" xr:uid="{00000000-0005-0000-0000-0000E2310000}"/>
    <cellStyle name="20% - Énfasis6 4 5 4" xfId="15385" xr:uid="{00000000-0005-0000-0000-0000E3310000}"/>
    <cellStyle name="20% - Énfasis6 4 5 5" xfId="15386" xr:uid="{00000000-0005-0000-0000-0000E4310000}"/>
    <cellStyle name="20% - Énfasis6 4 5 6" xfId="15387" xr:uid="{00000000-0005-0000-0000-0000E5310000}"/>
    <cellStyle name="20% - Énfasis6 4 6" xfId="15388" xr:uid="{00000000-0005-0000-0000-0000E6310000}"/>
    <cellStyle name="20% - Énfasis6 4 6 2" xfId="15389" xr:uid="{00000000-0005-0000-0000-0000E7310000}"/>
    <cellStyle name="20% - Énfasis6 4 6 3" xfId="15390" xr:uid="{00000000-0005-0000-0000-0000E8310000}"/>
    <cellStyle name="20% - Énfasis6 4 6 4" xfId="15391" xr:uid="{00000000-0005-0000-0000-0000E9310000}"/>
    <cellStyle name="20% - Énfasis6 4 6 5" xfId="15392" xr:uid="{00000000-0005-0000-0000-0000EA310000}"/>
    <cellStyle name="20% - Énfasis6 4 6 6" xfId="15393" xr:uid="{00000000-0005-0000-0000-0000EB310000}"/>
    <cellStyle name="20% - Énfasis6 4 7" xfId="15394" xr:uid="{00000000-0005-0000-0000-0000EC310000}"/>
    <cellStyle name="20% - Énfasis6 4 7 2" xfId="15395" xr:uid="{00000000-0005-0000-0000-0000ED310000}"/>
    <cellStyle name="20% - Énfasis6 4 7 3" xfId="15396" xr:uid="{00000000-0005-0000-0000-0000EE310000}"/>
    <cellStyle name="20% - Énfasis6 4 7 4" xfId="15397" xr:uid="{00000000-0005-0000-0000-0000EF310000}"/>
    <cellStyle name="20% - Énfasis6 4 7 5" xfId="15398" xr:uid="{00000000-0005-0000-0000-0000F0310000}"/>
    <cellStyle name="20% - Énfasis6 4 7 6" xfId="15399" xr:uid="{00000000-0005-0000-0000-0000F1310000}"/>
    <cellStyle name="20% - Énfasis6 4 8" xfId="15400" xr:uid="{00000000-0005-0000-0000-0000F2310000}"/>
    <cellStyle name="20% - Énfasis6 4 8 2" xfId="15401" xr:uid="{00000000-0005-0000-0000-0000F3310000}"/>
    <cellStyle name="20% - Énfasis6 4 8 3" xfId="15402" xr:uid="{00000000-0005-0000-0000-0000F4310000}"/>
    <cellStyle name="20% - Énfasis6 4 8 4" xfId="15403" xr:uid="{00000000-0005-0000-0000-0000F5310000}"/>
    <cellStyle name="20% - Énfasis6 4 8 5" xfId="15404" xr:uid="{00000000-0005-0000-0000-0000F6310000}"/>
    <cellStyle name="20% - Énfasis6 4 8 6" xfId="15405" xr:uid="{00000000-0005-0000-0000-0000F7310000}"/>
    <cellStyle name="20% - Énfasis6 4 9" xfId="15406" xr:uid="{00000000-0005-0000-0000-0000F8310000}"/>
    <cellStyle name="20% - Énfasis6 4 9 2" xfId="15407" xr:uid="{00000000-0005-0000-0000-0000F9310000}"/>
    <cellStyle name="20% - Énfasis6 4 9 3" xfId="15408" xr:uid="{00000000-0005-0000-0000-0000FA310000}"/>
    <cellStyle name="20% - Énfasis6 4 9 4" xfId="15409" xr:uid="{00000000-0005-0000-0000-0000FB310000}"/>
    <cellStyle name="20% - Énfasis6 4 9 5" xfId="15410" xr:uid="{00000000-0005-0000-0000-0000FC310000}"/>
    <cellStyle name="20% - Énfasis6 4 9 6" xfId="15411" xr:uid="{00000000-0005-0000-0000-0000FD310000}"/>
    <cellStyle name="20% - Énfasis6 40" xfId="529" xr:uid="{00000000-0005-0000-0000-0000FE310000}"/>
    <cellStyle name="20% - Énfasis6 40 2" xfId="15412" xr:uid="{00000000-0005-0000-0000-0000FF310000}"/>
    <cellStyle name="20% - Énfasis6 40 2 2" xfId="15413" xr:uid="{00000000-0005-0000-0000-000000320000}"/>
    <cellStyle name="20% - Énfasis6 40 2 3" xfId="15414" xr:uid="{00000000-0005-0000-0000-000001320000}"/>
    <cellStyle name="20% - Énfasis6 40 2 4" xfId="15415" xr:uid="{00000000-0005-0000-0000-000002320000}"/>
    <cellStyle name="20% - Énfasis6 40 2 5" xfId="15416" xr:uid="{00000000-0005-0000-0000-000003320000}"/>
    <cellStyle name="20% - Énfasis6 40 2 6" xfId="15417" xr:uid="{00000000-0005-0000-0000-000004320000}"/>
    <cellStyle name="20% - Énfasis6 40 3" xfId="15418" xr:uid="{00000000-0005-0000-0000-000005320000}"/>
    <cellStyle name="20% - Énfasis6 40 4" xfId="15419" xr:uid="{00000000-0005-0000-0000-000006320000}"/>
    <cellStyle name="20% - Énfasis6 40 5" xfId="15420" xr:uid="{00000000-0005-0000-0000-000007320000}"/>
    <cellStyle name="20% - Énfasis6 40 6" xfId="15421" xr:uid="{00000000-0005-0000-0000-000008320000}"/>
    <cellStyle name="20% - Énfasis6 40 7" xfId="15422" xr:uid="{00000000-0005-0000-0000-000009320000}"/>
    <cellStyle name="20% - Énfasis6 40 8" xfId="40466" xr:uid="{00000000-0005-0000-0000-00000A320000}"/>
    <cellStyle name="20% - Énfasis6 41" xfId="530" xr:uid="{00000000-0005-0000-0000-00000B320000}"/>
    <cellStyle name="20% - Énfasis6 41 2" xfId="15423" xr:uid="{00000000-0005-0000-0000-00000C320000}"/>
    <cellStyle name="20% - Énfasis6 41 2 2" xfId="15424" xr:uid="{00000000-0005-0000-0000-00000D320000}"/>
    <cellStyle name="20% - Énfasis6 41 2 3" xfId="15425" xr:uid="{00000000-0005-0000-0000-00000E320000}"/>
    <cellStyle name="20% - Énfasis6 41 2 4" xfId="15426" xr:uid="{00000000-0005-0000-0000-00000F320000}"/>
    <cellStyle name="20% - Énfasis6 41 2 5" xfId="15427" xr:uid="{00000000-0005-0000-0000-000010320000}"/>
    <cellStyle name="20% - Énfasis6 41 2 6" xfId="15428" xr:uid="{00000000-0005-0000-0000-000011320000}"/>
    <cellStyle name="20% - Énfasis6 41 3" xfId="15429" xr:uid="{00000000-0005-0000-0000-000012320000}"/>
    <cellStyle name="20% - Énfasis6 41 4" xfId="15430" xr:uid="{00000000-0005-0000-0000-000013320000}"/>
    <cellStyle name="20% - Énfasis6 41 5" xfId="15431" xr:uid="{00000000-0005-0000-0000-000014320000}"/>
    <cellStyle name="20% - Énfasis6 41 6" xfId="15432" xr:uid="{00000000-0005-0000-0000-000015320000}"/>
    <cellStyle name="20% - Énfasis6 41 7" xfId="15433" xr:uid="{00000000-0005-0000-0000-000016320000}"/>
    <cellStyle name="20% - Énfasis6 41 8" xfId="40467" xr:uid="{00000000-0005-0000-0000-000017320000}"/>
    <cellStyle name="20% - Énfasis6 42" xfId="15434" xr:uid="{00000000-0005-0000-0000-000018320000}"/>
    <cellStyle name="20% - Énfasis6 42 2" xfId="15435" xr:uid="{00000000-0005-0000-0000-000019320000}"/>
    <cellStyle name="20% - Énfasis6 42 2 2" xfId="15436" xr:uid="{00000000-0005-0000-0000-00001A320000}"/>
    <cellStyle name="20% - Énfasis6 42 2 3" xfId="15437" xr:uid="{00000000-0005-0000-0000-00001B320000}"/>
    <cellStyle name="20% - Énfasis6 42 2 4" xfId="15438" xr:uid="{00000000-0005-0000-0000-00001C320000}"/>
    <cellStyle name="20% - Énfasis6 42 2 5" xfId="15439" xr:uid="{00000000-0005-0000-0000-00001D320000}"/>
    <cellStyle name="20% - Énfasis6 42 2 6" xfId="15440" xr:uid="{00000000-0005-0000-0000-00001E320000}"/>
    <cellStyle name="20% - Énfasis6 42 3" xfId="15441" xr:uid="{00000000-0005-0000-0000-00001F320000}"/>
    <cellStyle name="20% - Énfasis6 42 4" xfId="15442" xr:uid="{00000000-0005-0000-0000-000020320000}"/>
    <cellStyle name="20% - Énfasis6 42 5" xfId="15443" xr:uid="{00000000-0005-0000-0000-000021320000}"/>
    <cellStyle name="20% - Énfasis6 42 6" xfId="15444" xr:uid="{00000000-0005-0000-0000-000022320000}"/>
    <cellStyle name="20% - Énfasis6 42 7" xfId="15445" xr:uid="{00000000-0005-0000-0000-000023320000}"/>
    <cellStyle name="20% - Énfasis6 43" xfId="15446" xr:uid="{00000000-0005-0000-0000-000024320000}"/>
    <cellStyle name="20% - Énfasis6 43 2" xfId="15447" xr:uid="{00000000-0005-0000-0000-000025320000}"/>
    <cellStyle name="20% - Énfasis6 43 2 2" xfId="15448" xr:uid="{00000000-0005-0000-0000-000026320000}"/>
    <cellStyle name="20% - Énfasis6 43 2 3" xfId="15449" xr:uid="{00000000-0005-0000-0000-000027320000}"/>
    <cellStyle name="20% - Énfasis6 43 2 4" xfId="15450" xr:uid="{00000000-0005-0000-0000-000028320000}"/>
    <cellStyle name="20% - Énfasis6 43 2 5" xfId="15451" xr:uid="{00000000-0005-0000-0000-000029320000}"/>
    <cellStyle name="20% - Énfasis6 43 2 6" xfId="15452" xr:uid="{00000000-0005-0000-0000-00002A320000}"/>
    <cellStyle name="20% - Énfasis6 43 3" xfId="15453" xr:uid="{00000000-0005-0000-0000-00002B320000}"/>
    <cellStyle name="20% - Énfasis6 43 4" xfId="15454" xr:uid="{00000000-0005-0000-0000-00002C320000}"/>
    <cellStyle name="20% - Énfasis6 43 5" xfId="15455" xr:uid="{00000000-0005-0000-0000-00002D320000}"/>
    <cellStyle name="20% - Énfasis6 43 6" xfId="15456" xr:uid="{00000000-0005-0000-0000-00002E320000}"/>
    <cellStyle name="20% - Énfasis6 43 7" xfId="15457" xr:uid="{00000000-0005-0000-0000-00002F320000}"/>
    <cellStyle name="20% - Énfasis6 44" xfId="15458" xr:uid="{00000000-0005-0000-0000-000030320000}"/>
    <cellStyle name="20% - Énfasis6 44 2" xfId="15459" xr:uid="{00000000-0005-0000-0000-000031320000}"/>
    <cellStyle name="20% - Énfasis6 44 2 2" xfId="15460" xr:uid="{00000000-0005-0000-0000-000032320000}"/>
    <cellStyle name="20% - Énfasis6 44 2 3" xfId="15461" xr:uid="{00000000-0005-0000-0000-000033320000}"/>
    <cellStyle name="20% - Énfasis6 44 2 4" xfId="15462" xr:uid="{00000000-0005-0000-0000-000034320000}"/>
    <cellStyle name="20% - Énfasis6 44 2 5" xfId="15463" xr:uid="{00000000-0005-0000-0000-000035320000}"/>
    <cellStyle name="20% - Énfasis6 44 2 6" xfId="15464" xr:uid="{00000000-0005-0000-0000-000036320000}"/>
    <cellStyle name="20% - Énfasis6 44 3" xfId="15465" xr:uid="{00000000-0005-0000-0000-000037320000}"/>
    <cellStyle name="20% - Énfasis6 44 4" xfId="15466" xr:uid="{00000000-0005-0000-0000-000038320000}"/>
    <cellStyle name="20% - Énfasis6 44 5" xfId="15467" xr:uid="{00000000-0005-0000-0000-000039320000}"/>
    <cellStyle name="20% - Énfasis6 44 6" xfId="15468" xr:uid="{00000000-0005-0000-0000-00003A320000}"/>
    <cellStyle name="20% - Énfasis6 44 7" xfId="15469" xr:uid="{00000000-0005-0000-0000-00003B320000}"/>
    <cellStyle name="20% - Énfasis6 45" xfId="15470" xr:uid="{00000000-0005-0000-0000-00003C320000}"/>
    <cellStyle name="20% - Énfasis6 45 2" xfId="15471" xr:uid="{00000000-0005-0000-0000-00003D320000}"/>
    <cellStyle name="20% - Énfasis6 45 2 2" xfId="15472" xr:uid="{00000000-0005-0000-0000-00003E320000}"/>
    <cellStyle name="20% - Énfasis6 45 2 3" xfId="15473" xr:uid="{00000000-0005-0000-0000-00003F320000}"/>
    <cellStyle name="20% - Énfasis6 45 2 4" xfId="15474" xr:uid="{00000000-0005-0000-0000-000040320000}"/>
    <cellStyle name="20% - Énfasis6 45 2 5" xfId="15475" xr:uid="{00000000-0005-0000-0000-000041320000}"/>
    <cellStyle name="20% - Énfasis6 45 2 6" xfId="15476" xr:uid="{00000000-0005-0000-0000-000042320000}"/>
    <cellStyle name="20% - Énfasis6 45 3" xfId="15477" xr:uid="{00000000-0005-0000-0000-000043320000}"/>
    <cellStyle name="20% - Énfasis6 45 4" xfId="15478" xr:uid="{00000000-0005-0000-0000-000044320000}"/>
    <cellStyle name="20% - Énfasis6 45 5" xfId="15479" xr:uid="{00000000-0005-0000-0000-000045320000}"/>
    <cellStyle name="20% - Énfasis6 45 6" xfId="15480" xr:uid="{00000000-0005-0000-0000-000046320000}"/>
    <cellStyle name="20% - Énfasis6 45 7" xfId="15481" xr:uid="{00000000-0005-0000-0000-000047320000}"/>
    <cellStyle name="20% - Énfasis6 46" xfId="15482" xr:uid="{00000000-0005-0000-0000-000048320000}"/>
    <cellStyle name="20% - Énfasis6 46 2" xfId="15483" xr:uid="{00000000-0005-0000-0000-000049320000}"/>
    <cellStyle name="20% - Énfasis6 46 2 2" xfId="15484" xr:uid="{00000000-0005-0000-0000-00004A320000}"/>
    <cellStyle name="20% - Énfasis6 46 2 3" xfId="15485" xr:uid="{00000000-0005-0000-0000-00004B320000}"/>
    <cellStyle name="20% - Énfasis6 46 2 4" xfId="15486" xr:uid="{00000000-0005-0000-0000-00004C320000}"/>
    <cellStyle name="20% - Énfasis6 46 2 5" xfId="15487" xr:uid="{00000000-0005-0000-0000-00004D320000}"/>
    <cellStyle name="20% - Énfasis6 46 2 6" xfId="15488" xr:uid="{00000000-0005-0000-0000-00004E320000}"/>
    <cellStyle name="20% - Énfasis6 46 3" xfId="15489" xr:uid="{00000000-0005-0000-0000-00004F320000}"/>
    <cellStyle name="20% - Énfasis6 46 4" xfId="15490" xr:uid="{00000000-0005-0000-0000-000050320000}"/>
    <cellStyle name="20% - Énfasis6 46 5" xfId="15491" xr:uid="{00000000-0005-0000-0000-000051320000}"/>
    <cellStyle name="20% - Énfasis6 46 6" xfId="15492" xr:uid="{00000000-0005-0000-0000-000052320000}"/>
    <cellStyle name="20% - Énfasis6 46 7" xfId="15493" xr:uid="{00000000-0005-0000-0000-000053320000}"/>
    <cellStyle name="20% - Énfasis6 47" xfId="15494" xr:uid="{00000000-0005-0000-0000-000054320000}"/>
    <cellStyle name="20% - Énfasis6 47 2" xfId="15495" xr:uid="{00000000-0005-0000-0000-000055320000}"/>
    <cellStyle name="20% - Énfasis6 47 2 2" xfId="15496" xr:uid="{00000000-0005-0000-0000-000056320000}"/>
    <cellStyle name="20% - Énfasis6 47 2 3" xfId="15497" xr:uid="{00000000-0005-0000-0000-000057320000}"/>
    <cellStyle name="20% - Énfasis6 47 2 4" xfId="15498" xr:uid="{00000000-0005-0000-0000-000058320000}"/>
    <cellStyle name="20% - Énfasis6 47 2 5" xfId="15499" xr:uid="{00000000-0005-0000-0000-000059320000}"/>
    <cellStyle name="20% - Énfasis6 47 2 6" xfId="15500" xr:uid="{00000000-0005-0000-0000-00005A320000}"/>
    <cellStyle name="20% - Énfasis6 47 3" xfId="15501" xr:uid="{00000000-0005-0000-0000-00005B320000}"/>
    <cellStyle name="20% - Énfasis6 47 4" xfId="15502" xr:uid="{00000000-0005-0000-0000-00005C320000}"/>
    <cellStyle name="20% - Énfasis6 47 5" xfId="15503" xr:uid="{00000000-0005-0000-0000-00005D320000}"/>
    <cellStyle name="20% - Énfasis6 47 6" xfId="15504" xr:uid="{00000000-0005-0000-0000-00005E320000}"/>
    <cellStyle name="20% - Énfasis6 47 7" xfId="15505" xr:uid="{00000000-0005-0000-0000-00005F320000}"/>
    <cellStyle name="20% - Énfasis6 48" xfId="15506" xr:uid="{00000000-0005-0000-0000-000060320000}"/>
    <cellStyle name="20% - Énfasis6 48 2" xfId="15507" xr:uid="{00000000-0005-0000-0000-000061320000}"/>
    <cellStyle name="20% - Énfasis6 48 3" xfId="15508" xr:uid="{00000000-0005-0000-0000-000062320000}"/>
    <cellStyle name="20% - Énfasis6 48 4" xfId="15509" xr:uid="{00000000-0005-0000-0000-000063320000}"/>
    <cellStyle name="20% - Énfasis6 48 5" xfId="15510" xr:uid="{00000000-0005-0000-0000-000064320000}"/>
    <cellStyle name="20% - Énfasis6 48 6" xfId="15511" xr:uid="{00000000-0005-0000-0000-000065320000}"/>
    <cellStyle name="20% - Énfasis6 49" xfId="15512" xr:uid="{00000000-0005-0000-0000-000066320000}"/>
    <cellStyle name="20% - Énfasis6 49 2" xfId="15513" xr:uid="{00000000-0005-0000-0000-000067320000}"/>
    <cellStyle name="20% - Énfasis6 49 3" xfId="15514" xr:uid="{00000000-0005-0000-0000-000068320000}"/>
    <cellStyle name="20% - Énfasis6 49 4" xfId="15515" xr:uid="{00000000-0005-0000-0000-000069320000}"/>
    <cellStyle name="20% - Énfasis6 49 5" xfId="15516" xr:uid="{00000000-0005-0000-0000-00006A320000}"/>
    <cellStyle name="20% - Énfasis6 49 6" xfId="15517" xr:uid="{00000000-0005-0000-0000-00006B320000}"/>
    <cellStyle name="20% - Énfasis6 5" xfId="531" xr:uid="{00000000-0005-0000-0000-00006C320000}"/>
    <cellStyle name="20% - Énfasis6 5 10" xfId="15518" xr:uid="{00000000-0005-0000-0000-00006D320000}"/>
    <cellStyle name="20% - Énfasis6 5 11" xfId="15519" xr:uid="{00000000-0005-0000-0000-00006E320000}"/>
    <cellStyle name="20% - Énfasis6 5 12" xfId="15520" xr:uid="{00000000-0005-0000-0000-00006F320000}"/>
    <cellStyle name="20% - Énfasis6 5 13" xfId="15521" xr:uid="{00000000-0005-0000-0000-000070320000}"/>
    <cellStyle name="20% - Énfasis6 5 14" xfId="15522" xr:uid="{00000000-0005-0000-0000-000071320000}"/>
    <cellStyle name="20% - Énfasis6 5 15" xfId="40468" xr:uid="{00000000-0005-0000-0000-000072320000}"/>
    <cellStyle name="20% - Énfasis6 5 2" xfId="15523" xr:uid="{00000000-0005-0000-0000-000073320000}"/>
    <cellStyle name="20% - Énfasis6 5 2 2" xfId="15524" xr:uid="{00000000-0005-0000-0000-000074320000}"/>
    <cellStyle name="20% - Énfasis6 5 2 3" xfId="15525" xr:uid="{00000000-0005-0000-0000-000075320000}"/>
    <cellStyle name="20% - Énfasis6 5 2 4" xfId="15526" xr:uid="{00000000-0005-0000-0000-000076320000}"/>
    <cellStyle name="20% - Énfasis6 5 2 5" xfId="15527" xr:uid="{00000000-0005-0000-0000-000077320000}"/>
    <cellStyle name="20% - Énfasis6 5 2 6" xfId="15528" xr:uid="{00000000-0005-0000-0000-000078320000}"/>
    <cellStyle name="20% - Énfasis6 5 3" xfId="15529" xr:uid="{00000000-0005-0000-0000-000079320000}"/>
    <cellStyle name="20% - Énfasis6 5 3 2" xfId="15530" xr:uid="{00000000-0005-0000-0000-00007A320000}"/>
    <cellStyle name="20% - Énfasis6 5 3 3" xfId="15531" xr:uid="{00000000-0005-0000-0000-00007B320000}"/>
    <cellStyle name="20% - Énfasis6 5 3 4" xfId="15532" xr:uid="{00000000-0005-0000-0000-00007C320000}"/>
    <cellStyle name="20% - Énfasis6 5 3 5" xfId="15533" xr:uid="{00000000-0005-0000-0000-00007D320000}"/>
    <cellStyle name="20% - Énfasis6 5 3 6" xfId="15534" xr:uid="{00000000-0005-0000-0000-00007E320000}"/>
    <cellStyle name="20% - Énfasis6 5 4" xfId="15535" xr:uid="{00000000-0005-0000-0000-00007F320000}"/>
    <cellStyle name="20% - Énfasis6 5 4 2" xfId="15536" xr:uid="{00000000-0005-0000-0000-000080320000}"/>
    <cellStyle name="20% - Énfasis6 5 4 3" xfId="15537" xr:uid="{00000000-0005-0000-0000-000081320000}"/>
    <cellStyle name="20% - Énfasis6 5 4 4" xfId="15538" xr:uid="{00000000-0005-0000-0000-000082320000}"/>
    <cellStyle name="20% - Énfasis6 5 4 5" xfId="15539" xr:uid="{00000000-0005-0000-0000-000083320000}"/>
    <cellStyle name="20% - Énfasis6 5 4 6" xfId="15540" xr:uid="{00000000-0005-0000-0000-000084320000}"/>
    <cellStyle name="20% - Énfasis6 5 5" xfId="15541" xr:uid="{00000000-0005-0000-0000-000085320000}"/>
    <cellStyle name="20% - Énfasis6 5 5 2" xfId="15542" xr:uid="{00000000-0005-0000-0000-000086320000}"/>
    <cellStyle name="20% - Énfasis6 5 5 3" xfId="15543" xr:uid="{00000000-0005-0000-0000-000087320000}"/>
    <cellStyle name="20% - Énfasis6 5 5 4" xfId="15544" xr:uid="{00000000-0005-0000-0000-000088320000}"/>
    <cellStyle name="20% - Énfasis6 5 5 5" xfId="15545" xr:uid="{00000000-0005-0000-0000-000089320000}"/>
    <cellStyle name="20% - Énfasis6 5 5 6" xfId="15546" xr:uid="{00000000-0005-0000-0000-00008A320000}"/>
    <cellStyle name="20% - Énfasis6 5 6" xfId="15547" xr:uid="{00000000-0005-0000-0000-00008B320000}"/>
    <cellStyle name="20% - Énfasis6 5 6 2" xfId="15548" xr:uid="{00000000-0005-0000-0000-00008C320000}"/>
    <cellStyle name="20% - Énfasis6 5 6 3" xfId="15549" xr:uid="{00000000-0005-0000-0000-00008D320000}"/>
    <cellStyle name="20% - Énfasis6 5 6 4" xfId="15550" xr:uid="{00000000-0005-0000-0000-00008E320000}"/>
    <cellStyle name="20% - Énfasis6 5 6 5" xfId="15551" xr:uid="{00000000-0005-0000-0000-00008F320000}"/>
    <cellStyle name="20% - Énfasis6 5 6 6" xfId="15552" xr:uid="{00000000-0005-0000-0000-000090320000}"/>
    <cellStyle name="20% - Énfasis6 5 7" xfId="15553" xr:uid="{00000000-0005-0000-0000-000091320000}"/>
    <cellStyle name="20% - Énfasis6 5 7 2" xfId="15554" xr:uid="{00000000-0005-0000-0000-000092320000}"/>
    <cellStyle name="20% - Énfasis6 5 7 3" xfId="15555" xr:uid="{00000000-0005-0000-0000-000093320000}"/>
    <cellStyle name="20% - Énfasis6 5 7 4" xfId="15556" xr:uid="{00000000-0005-0000-0000-000094320000}"/>
    <cellStyle name="20% - Énfasis6 5 7 5" xfId="15557" xr:uid="{00000000-0005-0000-0000-000095320000}"/>
    <cellStyle name="20% - Énfasis6 5 7 6" xfId="15558" xr:uid="{00000000-0005-0000-0000-000096320000}"/>
    <cellStyle name="20% - Énfasis6 5 8" xfId="15559" xr:uid="{00000000-0005-0000-0000-000097320000}"/>
    <cellStyle name="20% - Énfasis6 5 8 2" xfId="15560" xr:uid="{00000000-0005-0000-0000-000098320000}"/>
    <cellStyle name="20% - Énfasis6 5 8 3" xfId="15561" xr:uid="{00000000-0005-0000-0000-000099320000}"/>
    <cellStyle name="20% - Énfasis6 5 8 4" xfId="15562" xr:uid="{00000000-0005-0000-0000-00009A320000}"/>
    <cellStyle name="20% - Énfasis6 5 8 5" xfId="15563" xr:uid="{00000000-0005-0000-0000-00009B320000}"/>
    <cellStyle name="20% - Énfasis6 5 8 6" xfId="15564" xr:uid="{00000000-0005-0000-0000-00009C320000}"/>
    <cellStyle name="20% - Énfasis6 5 9" xfId="15565" xr:uid="{00000000-0005-0000-0000-00009D320000}"/>
    <cellStyle name="20% - Énfasis6 5 9 2" xfId="15566" xr:uid="{00000000-0005-0000-0000-00009E320000}"/>
    <cellStyle name="20% - Énfasis6 5 9 3" xfId="15567" xr:uid="{00000000-0005-0000-0000-00009F320000}"/>
    <cellStyle name="20% - Énfasis6 5 9 4" xfId="15568" xr:uid="{00000000-0005-0000-0000-0000A0320000}"/>
    <cellStyle name="20% - Énfasis6 5 9 5" xfId="15569" xr:uid="{00000000-0005-0000-0000-0000A1320000}"/>
    <cellStyle name="20% - Énfasis6 5 9 6" xfId="15570" xr:uid="{00000000-0005-0000-0000-0000A2320000}"/>
    <cellStyle name="20% - Énfasis6 50" xfId="15571" xr:uid="{00000000-0005-0000-0000-0000A3320000}"/>
    <cellStyle name="20% - Énfasis6 50 2" xfId="15572" xr:uid="{00000000-0005-0000-0000-0000A4320000}"/>
    <cellStyle name="20% - Énfasis6 50 3" xfId="15573" xr:uid="{00000000-0005-0000-0000-0000A5320000}"/>
    <cellStyle name="20% - Énfasis6 50 4" xfId="15574" xr:uid="{00000000-0005-0000-0000-0000A6320000}"/>
    <cellStyle name="20% - Énfasis6 50 5" xfId="15575" xr:uid="{00000000-0005-0000-0000-0000A7320000}"/>
    <cellStyle name="20% - Énfasis6 50 6" xfId="15576" xr:uid="{00000000-0005-0000-0000-0000A8320000}"/>
    <cellStyle name="20% - Énfasis6 51" xfId="15577" xr:uid="{00000000-0005-0000-0000-0000A9320000}"/>
    <cellStyle name="20% - Énfasis6 51 2" xfId="15578" xr:uid="{00000000-0005-0000-0000-0000AA320000}"/>
    <cellStyle name="20% - Énfasis6 51 3" xfId="15579" xr:uid="{00000000-0005-0000-0000-0000AB320000}"/>
    <cellStyle name="20% - Énfasis6 51 4" xfId="15580" xr:uid="{00000000-0005-0000-0000-0000AC320000}"/>
    <cellStyle name="20% - Énfasis6 51 5" xfId="15581" xr:uid="{00000000-0005-0000-0000-0000AD320000}"/>
    <cellStyle name="20% - Énfasis6 51 6" xfId="15582" xr:uid="{00000000-0005-0000-0000-0000AE320000}"/>
    <cellStyle name="20% - Énfasis6 52" xfId="15583" xr:uid="{00000000-0005-0000-0000-0000AF320000}"/>
    <cellStyle name="20% - Énfasis6 52 2" xfId="15584" xr:uid="{00000000-0005-0000-0000-0000B0320000}"/>
    <cellStyle name="20% - Énfasis6 52 3" xfId="15585" xr:uid="{00000000-0005-0000-0000-0000B1320000}"/>
    <cellStyle name="20% - Énfasis6 52 4" xfId="15586" xr:uid="{00000000-0005-0000-0000-0000B2320000}"/>
    <cellStyle name="20% - Énfasis6 52 5" xfId="15587" xr:uid="{00000000-0005-0000-0000-0000B3320000}"/>
    <cellStyle name="20% - Énfasis6 52 6" xfId="15588" xr:uid="{00000000-0005-0000-0000-0000B4320000}"/>
    <cellStyle name="20% - Énfasis6 53" xfId="15589" xr:uid="{00000000-0005-0000-0000-0000B5320000}"/>
    <cellStyle name="20% - Énfasis6 53 2" xfId="15590" xr:uid="{00000000-0005-0000-0000-0000B6320000}"/>
    <cellStyle name="20% - Énfasis6 53 3" xfId="15591" xr:uid="{00000000-0005-0000-0000-0000B7320000}"/>
    <cellStyle name="20% - Énfasis6 53 4" xfId="15592" xr:uid="{00000000-0005-0000-0000-0000B8320000}"/>
    <cellStyle name="20% - Énfasis6 53 5" xfId="15593" xr:uid="{00000000-0005-0000-0000-0000B9320000}"/>
    <cellStyle name="20% - Énfasis6 53 6" xfId="15594" xr:uid="{00000000-0005-0000-0000-0000BA320000}"/>
    <cellStyle name="20% - Énfasis6 54" xfId="15595" xr:uid="{00000000-0005-0000-0000-0000BB320000}"/>
    <cellStyle name="20% - Énfasis6 54 2" xfId="15596" xr:uid="{00000000-0005-0000-0000-0000BC320000}"/>
    <cellStyle name="20% - Énfasis6 54 3" xfId="15597" xr:uid="{00000000-0005-0000-0000-0000BD320000}"/>
    <cellStyle name="20% - Énfasis6 54 4" xfId="15598" xr:uid="{00000000-0005-0000-0000-0000BE320000}"/>
    <cellStyle name="20% - Énfasis6 54 5" xfId="15599" xr:uid="{00000000-0005-0000-0000-0000BF320000}"/>
    <cellStyle name="20% - Énfasis6 54 6" xfId="15600" xr:uid="{00000000-0005-0000-0000-0000C0320000}"/>
    <cellStyle name="20% - Énfasis6 55" xfId="15601" xr:uid="{00000000-0005-0000-0000-0000C1320000}"/>
    <cellStyle name="20% - Énfasis6 55 2" xfId="15602" xr:uid="{00000000-0005-0000-0000-0000C2320000}"/>
    <cellStyle name="20% - Énfasis6 55 3" xfId="15603" xr:uid="{00000000-0005-0000-0000-0000C3320000}"/>
    <cellStyle name="20% - Énfasis6 55 4" xfId="15604" xr:uid="{00000000-0005-0000-0000-0000C4320000}"/>
    <cellStyle name="20% - Énfasis6 55 5" xfId="15605" xr:uid="{00000000-0005-0000-0000-0000C5320000}"/>
    <cellStyle name="20% - Énfasis6 55 6" xfId="15606" xr:uid="{00000000-0005-0000-0000-0000C6320000}"/>
    <cellStyle name="20% - Énfasis6 56" xfId="15607" xr:uid="{00000000-0005-0000-0000-0000C7320000}"/>
    <cellStyle name="20% - Énfasis6 56 2" xfId="15608" xr:uid="{00000000-0005-0000-0000-0000C8320000}"/>
    <cellStyle name="20% - Énfasis6 56 3" xfId="15609" xr:uid="{00000000-0005-0000-0000-0000C9320000}"/>
    <cellStyle name="20% - Énfasis6 56 4" xfId="15610" xr:uid="{00000000-0005-0000-0000-0000CA320000}"/>
    <cellStyle name="20% - Énfasis6 56 5" xfId="15611" xr:uid="{00000000-0005-0000-0000-0000CB320000}"/>
    <cellStyle name="20% - Énfasis6 56 6" xfId="15612" xr:uid="{00000000-0005-0000-0000-0000CC320000}"/>
    <cellStyle name="20% - Énfasis6 57" xfId="15613" xr:uid="{00000000-0005-0000-0000-0000CD320000}"/>
    <cellStyle name="20% - Énfasis6 57 2" xfId="15614" xr:uid="{00000000-0005-0000-0000-0000CE320000}"/>
    <cellStyle name="20% - Énfasis6 57 3" xfId="15615" xr:uid="{00000000-0005-0000-0000-0000CF320000}"/>
    <cellStyle name="20% - Énfasis6 57 4" xfId="15616" xr:uid="{00000000-0005-0000-0000-0000D0320000}"/>
    <cellStyle name="20% - Énfasis6 57 5" xfId="15617" xr:uid="{00000000-0005-0000-0000-0000D1320000}"/>
    <cellStyle name="20% - Énfasis6 57 6" xfId="15618" xr:uid="{00000000-0005-0000-0000-0000D2320000}"/>
    <cellStyle name="20% - Énfasis6 58" xfId="15619" xr:uid="{00000000-0005-0000-0000-0000D3320000}"/>
    <cellStyle name="20% - Énfasis6 58 2" xfId="15620" xr:uid="{00000000-0005-0000-0000-0000D4320000}"/>
    <cellStyle name="20% - Énfasis6 58 3" xfId="15621" xr:uid="{00000000-0005-0000-0000-0000D5320000}"/>
    <cellStyle name="20% - Énfasis6 58 4" xfId="15622" xr:uid="{00000000-0005-0000-0000-0000D6320000}"/>
    <cellStyle name="20% - Énfasis6 58 5" xfId="15623" xr:uid="{00000000-0005-0000-0000-0000D7320000}"/>
    <cellStyle name="20% - Énfasis6 58 6" xfId="15624" xr:uid="{00000000-0005-0000-0000-0000D8320000}"/>
    <cellStyle name="20% - Énfasis6 59" xfId="15625" xr:uid="{00000000-0005-0000-0000-0000D9320000}"/>
    <cellStyle name="20% - Énfasis6 6" xfId="532" xr:uid="{00000000-0005-0000-0000-0000DA320000}"/>
    <cellStyle name="20% - Énfasis6 6 10" xfId="15626" xr:uid="{00000000-0005-0000-0000-0000DB320000}"/>
    <cellStyle name="20% - Énfasis6 6 11" xfId="15627" xr:uid="{00000000-0005-0000-0000-0000DC320000}"/>
    <cellStyle name="20% - Énfasis6 6 12" xfId="15628" xr:uid="{00000000-0005-0000-0000-0000DD320000}"/>
    <cellStyle name="20% - Énfasis6 6 13" xfId="15629" xr:uid="{00000000-0005-0000-0000-0000DE320000}"/>
    <cellStyle name="20% - Énfasis6 6 14" xfId="15630" xr:uid="{00000000-0005-0000-0000-0000DF320000}"/>
    <cellStyle name="20% - Énfasis6 6 15" xfId="40469" xr:uid="{00000000-0005-0000-0000-0000E0320000}"/>
    <cellStyle name="20% - Énfasis6 6 2" xfId="15631" xr:uid="{00000000-0005-0000-0000-0000E1320000}"/>
    <cellStyle name="20% - Énfasis6 6 2 2" xfId="15632" xr:uid="{00000000-0005-0000-0000-0000E2320000}"/>
    <cellStyle name="20% - Énfasis6 6 2 3" xfId="15633" xr:uid="{00000000-0005-0000-0000-0000E3320000}"/>
    <cellStyle name="20% - Énfasis6 6 2 4" xfId="15634" xr:uid="{00000000-0005-0000-0000-0000E4320000}"/>
    <cellStyle name="20% - Énfasis6 6 2 5" xfId="15635" xr:uid="{00000000-0005-0000-0000-0000E5320000}"/>
    <cellStyle name="20% - Énfasis6 6 2 6" xfId="15636" xr:uid="{00000000-0005-0000-0000-0000E6320000}"/>
    <cellStyle name="20% - Énfasis6 6 3" xfId="15637" xr:uid="{00000000-0005-0000-0000-0000E7320000}"/>
    <cellStyle name="20% - Énfasis6 6 3 2" xfId="15638" xr:uid="{00000000-0005-0000-0000-0000E8320000}"/>
    <cellStyle name="20% - Énfasis6 6 3 3" xfId="15639" xr:uid="{00000000-0005-0000-0000-0000E9320000}"/>
    <cellStyle name="20% - Énfasis6 6 3 4" xfId="15640" xr:uid="{00000000-0005-0000-0000-0000EA320000}"/>
    <cellStyle name="20% - Énfasis6 6 3 5" xfId="15641" xr:uid="{00000000-0005-0000-0000-0000EB320000}"/>
    <cellStyle name="20% - Énfasis6 6 3 6" xfId="15642" xr:uid="{00000000-0005-0000-0000-0000EC320000}"/>
    <cellStyle name="20% - Énfasis6 6 4" xfId="15643" xr:uid="{00000000-0005-0000-0000-0000ED320000}"/>
    <cellStyle name="20% - Énfasis6 6 4 2" xfId="15644" xr:uid="{00000000-0005-0000-0000-0000EE320000}"/>
    <cellStyle name="20% - Énfasis6 6 4 3" xfId="15645" xr:uid="{00000000-0005-0000-0000-0000EF320000}"/>
    <cellStyle name="20% - Énfasis6 6 4 4" xfId="15646" xr:uid="{00000000-0005-0000-0000-0000F0320000}"/>
    <cellStyle name="20% - Énfasis6 6 4 5" xfId="15647" xr:uid="{00000000-0005-0000-0000-0000F1320000}"/>
    <cellStyle name="20% - Énfasis6 6 4 6" xfId="15648" xr:uid="{00000000-0005-0000-0000-0000F2320000}"/>
    <cellStyle name="20% - Énfasis6 6 5" xfId="15649" xr:uid="{00000000-0005-0000-0000-0000F3320000}"/>
    <cellStyle name="20% - Énfasis6 6 5 2" xfId="15650" xr:uid="{00000000-0005-0000-0000-0000F4320000}"/>
    <cellStyle name="20% - Énfasis6 6 5 3" xfId="15651" xr:uid="{00000000-0005-0000-0000-0000F5320000}"/>
    <cellStyle name="20% - Énfasis6 6 5 4" xfId="15652" xr:uid="{00000000-0005-0000-0000-0000F6320000}"/>
    <cellStyle name="20% - Énfasis6 6 5 5" xfId="15653" xr:uid="{00000000-0005-0000-0000-0000F7320000}"/>
    <cellStyle name="20% - Énfasis6 6 5 6" xfId="15654" xr:uid="{00000000-0005-0000-0000-0000F8320000}"/>
    <cellStyle name="20% - Énfasis6 6 6" xfId="15655" xr:uid="{00000000-0005-0000-0000-0000F9320000}"/>
    <cellStyle name="20% - Énfasis6 6 6 2" xfId="15656" xr:uid="{00000000-0005-0000-0000-0000FA320000}"/>
    <cellStyle name="20% - Énfasis6 6 6 3" xfId="15657" xr:uid="{00000000-0005-0000-0000-0000FB320000}"/>
    <cellStyle name="20% - Énfasis6 6 6 4" xfId="15658" xr:uid="{00000000-0005-0000-0000-0000FC320000}"/>
    <cellStyle name="20% - Énfasis6 6 6 5" xfId="15659" xr:uid="{00000000-0005-0000-0000-0000FD320000}"/>
    <cellStyle name="20% - Énfasis6 6 6 6" xfId="15660" xr:uid="{00000000-0005-0000-0000-0000FE320000}"/>
    <cellStyle name="20% - Énfasis6 6 7" xfId="15661" xr:uid="{00000000-0005-0000-0000-0000FF320000}"/>
    <cellStyle name="20% - Énfasis6 6 7 2" xfId="15662" xr:uid="{00000000-0005-0000-0000-000000330000}"/>
    <cellStyle name="20% - Énfasis6 6 7 3" xfId="15663" xr:uid="{00000000-0005-0000-0000-000001330000}"/>
    <cellStyle name="20% - Énfasis6 6 7 4" xfId="15664" xr:uid="{00000000-0005-0000-0000-000002330000}"/>
    <cellStyle name="20% - Énfasis6 6 7 5" xfId="15665" xr:uid="{00000000-0005-0000-0000-000003330000}"/>
    <cellStyle name="20% - Énfasis6 6 7 6" xfId="15666" xr:uid="{00000000-0005-0000-0000-000004330000}"/>
    <cellStyle name="20% - Énfasis6 6 8" xfId="15667" xr:uid="{00000000-0005-0000-0000-000005330000}"/>
    <cellStyle name="20% - Énfasis6 6 8 2" xfId="15668" xr:uid="{00000000-0005-0000-0000-000006330000}"/>
    <cellStyle name="20% - Énfasis6 6 8 3" xfId="15669" xr:uid="{00000000-0005-0000-0000-000007330000}"/>
    <cellStyle name="20% - Énfasis6 6 8 4" xfId="15670" xr:uid="{00000000-0005-0000-0000-000008330000}"/>
    <cellStyle name="20% - Énfasis6 6 8 5" xfId="15671" xr:uid="{00000000-0005-0000-0000-000009330000}"/>
    <cellStyle name="20% - Énfasis6 6 8 6" xfId="15672" xr:uid="{00000000-0005-0000-0000-00000A330000}"/>
    <cellStyle name="20% - Énfasis6 6 9" xfId="15673" xr:uid="{00000000-0005-0000-0000-00000B330000}"/>
    <cellStyle name="20% - Énfasis6 6 9 2" xfId="15674" xr:uid="{00000000-0005-0000-0000-00000C330000}"/>
    <cellStyle name="20% - Énfasis6 6 9 3" xfId="15675" xr:uid="{00000000-0005-0000-0000-00000D330000}"/>
    <cellStyle name="20% - Énfasis6 6 9 4" xfId="15676" xr:uid="{00000000-0005-0000-0000-00000E330000}"/>
    <cellStyle name="20% - Énfasis6 6 9 5" xfId="15677" xr:uid="{00000000-0005-0000-0000-00000F330000}"/>
    <cellStyle name="20% - Énfasis6 6 9 6" xfId="15678" xr:uid="{00000000-0005-0000-0000-000010330000}"/>
    <cellStyle name="20% - Énfasis6 60" xfId="15679" xr:uid="{00000000-0005-0000-0000-000011330000}"/>
    <cellStyle name="20% - Énfasis6 61" xfId="15680" xr:uid="{00000000-0005-0000-0000-000012330000}"/>
    <cellStyle name="20% - Énfasis6 62" xfId="15681" xr:uid="{00000000-0005-0000-0000-000013330000}"/>
    <cellStyle name="20% - Énfasis6 63" xfId="15682" xr:uid="{00000000-0005-0000-0000-000014330000}"/>
    <cellStyle name="20% - Énfasis6 7" xfId="533" xr:uid="{00000000-0005-0000-0000-000015330000}"/>
    <cellStyle name="20% - Énfasis6 7 10" xfId="15683" xr:uid="{00000000-0005-0000-0000-000016330000}"/>
    <cellStyle name="20% - Énfasis6 7 11" xfId="15684" xr:uid="{00000000-0005-0000-0000-000017330000}"/>
    <cellStyle name="20% - Énfasis6 7 12" xfId="15685" xr:uid="{00000000-0005-0000-0000-000018330000}"/>
    <cellStyle name="20% - Énfasis6 7 13" xfId="15686" xr:uid="{00000000-0005-0000-0000-000019330000}"/>
    <cellStyle name="20% - Énfasis6 7 14" xfId="15687" xr:uid="{00000000-0005-0000-0000-00001A330000}"/>
    <cellStyle name="20% - Énfasis6 7 15" xfId="40470" xr:uid="{00000000-0005-0000-0000-00001B330000}"/>
    <cellStyle name="20% - Énfasis6 7 2" xfId="15688" xr:uid="{00000000-0005-0000-0000-00001C330000}"/>
    <cellStyle name="20% - Énfasis6 7 2 2" xfId="15689" xr:uid="{00000000-0005-0000-0000-00001D330000}"/>
    <cellStyle name="20% - Énfasis6 7 2 3" xfId="15690" xr:uid="{00000000-0005-0000-0000-00001E330000}"/>
    <cellStyle name="20% - Énfasis6 7 2 4" xfId="15691" xr:uid="{00000000-0005-0000-0000-00001F330000}"/>
    <cellStyle name="20% - Énfasis6 7 2 5" xfId="15692" xr:uid="{00000000-0005-0000-0000-000020330000}"/>
    <cellStyle name="20% - Énfasis6 7 2 6" xfId="15693" xr:uid="{00000000-0005-0000-0000-000021330000}"/>
    <cellStyle name="20% - Énfasis6 7 3" xfId="15694" xr:uid="{00000000-0005-0000-0000-000022330000}"/>
    <cellStyle name="20% - Énfasis6 7 3 2" xfId="15695" xr:uid="{00000000-0005-0000-0000-000023330000}"/>
    <cellStyle name="20% - Énfasis6 7 3 3" xfId="15696" xr:uid="{00000000-0005-0000-0000-000024330000}"/>
    <cellStyle name="20% - Énfasis6 7 3 4" xfId="15697" xr:uid="{00000000-0005-0000-0000-000025330000}"/>
    <cellStyle name="20% - Énfasis6 7 3 5" xfId="15698" xr:uid="{00000000-0005-0000-0000-000026330000}"/>
    <cellStyle name="20% - Énfasis6 7 3 6" xfId="15699" xr:uid="{00000000-0005-0000-0000-000027330000}"/>
    <cellStyle name="20% - Énfasis6 7 4" xfId="15700" xr:uid="{00000000-0005-0000-0000-000028330000}"/>
    <cellStyle name="20% - Énfasis6 7 4 2" xfId="15701" xr:uid="{00000000-0005-0000-0000-000029330000}"/>
    <cellStyle name="20% - Énfasis6 7 4 3" xfId="15702" xr:uid="{00000000-0005-0000-0000-00002A330000}"/>
    <cellStyle name="20% - Énfasis6 7 4 4" xfId="15703" xr:uid="{00000000-0005-0000-0000-00002B330000}"/>
    <cellStyle name="20% - Énfasis6 7 4 5" xfId="15704" xr:uid="{00000000-0005-0000-0000-00002C330000}"/>
    <cellStyle name="20% - Énfasis6 7 4 6" xfId="15705" xr:uid="{00000000-0005-0000-0000-00002D330000}"/>
    <cellStyle name="20% - Énfasis6 7 5" xfId="15706" xr:uid="{00000000-0005-0000-0000-00002E330000}"/>
    <cellStyle name="20% - Énfasis6 7 5 2" xfId="15707" xr:uid="{00000000-0005-0000-0000-00002F330000}"/>
    <cellStyle name="20% - Énfasis6 7 5 3" xfId="15708" xr:uid="{00000000-0005-0000-0000-000030330000}"/>
    <cellStyle name="20% - Énfasis6 7 5 4" xfId="15709" xr:uid="{00000000-0005-0000-0000-000031330000}"/>
    <cellStyle name="20% - Énfasis6 7 5 5" xfId="15710" xr:uid="{00000000-0005-0000-0000-000032330000}"/>
    <cellStyle name="20% - Énfasis6 7 5 6" xfId="15711" xr:uid="{00000000-0005-0000-0000-000033330000}"/>
    <cellStyle name="20% - Énfasis6 7 6" xfId="15712" xr:uid="{00000000-0005-0000-0000-000034330000}"/>
    <cellStyle name="20% - Énfasis6 7 6 2" xfId="15713" xr:uid="{00000000-0005-0000-0000-000035330000}"/>
    <cellStyle name="20% - Énfasis6 7 6 3" xfId="15714" xr:uid="{00000000-0005-0000-0000-000036330000}"/>
    <cellStyle name="20% - Énfasis6 7 6 4" xfId="15715" xr:uid="{00000000-0005-0000-0000-000037330000}"/>
    <cellStyle name="20% - Énfasis6 7 6 5" xfId="15716" xr:uid="{00000000-0005-0000-0000-000038330000}"/>
    <cellStyle name="20% - Énfasis6 7 6 6" xfId="15717" xr:uid="{00000000-0005-0000-0000-000039330000}"/>
    <cellStyle name="20% - Énfasis6 7 7" xfId="15718" xr:uid="{00000000-0005-0000-0000-00003A330000}"/>
    <cellStyle name="20% - Énfasis6 7 7 2" xfId="15719" xr:uid="{00000000-0005-0000-0000-00003B330000}"/>
    <cellStyle name="20% - Énfasis6 7 7 3" xfId="15720" xr:uid="{00000000-0005-0000-0000-00003C330000}"/>
    <cellStyle name="20% - Énfasis6 7 7 4" xfId="15721" xr:uid="{00000000-0005-0000-0000-00003D330000}"/>
    <cellStyle name="20% - Énfasis6 7 7 5" xfId="15722" xr:uid="{00000000-0005-0000-0000-00003E330000}"/>
    <cellStyle name="20% - Énfasis6 7 7 6" xfId="15723" xr:uid="{00000000-0005-0000-0000-00003F330000}"/>
    <cellStyle name="20% - Énfasis6 7 8" xfId="15724" xr:uid="{00000000-0005-0000-0000-000040330000}"/>
    <cellStyle name="20% - Énfasis6 7 8 2" xfId="15725" xr:uid="{00000000-0005-0000-0000-000041330000}"/>
    <cellStyle name="20% - Énfasis6 7 8 3" xfId="15726" xr:uid="{00000000-0005-0000-0000-000042330000}"/>
    <cellStyle name="20% - Énfasis6 7 8 4" xfId="15727" xr:uid="{00000000-0005-0000-0000-000043330000}"/>
    <cellStyle name="20% - Énfasis6 7 8 5" xfId="15728" xr:uid="{00000000-0005-0000-0000-000044330000}"/>
    <cellStyle name="20% - Énfasis6 7 8 6" xfId="15729" xr:uid="{00000000-0005-0000-0000-000045330000}"/>
    <cellStyle name="20% - Énfasis6 7 9" xfId="15730" xr:uid="{00000000-0005-0000-0000-000046330000}"/>
    <cellStyle name="20% - Énfasis6 7 9 2" xfId="15731" xr:uid="{00000000-0005-0000-0000-000047330000}"/>
    <cellStyle name="20% - Énfasis6 7 9 3" xfId="15732" xr:uid="{00000000-0005-0000-0000-000048330000}"/>
    <cellStyle name="20% - Énfasis6 7 9 4" xfId="15733" xr:uid="{00000000-0005-0000-0000-000049330000}"/>
    <cellStyle name="20% - Énfasis6 7 9 5" xfId="15734" xr:uid="{00000000-0005-0000-0000-00004A330000}"/>
    <cellStyle name="20% - Énfasis6 7 9 6" xfId="15735" xr:uid="{00000000-0005-0000-0000-00004B330000}"/>
    <cellStyle name="20% - Énfasis6 8" xfId="534" xr:uid="{00000000-0005-0000-0000-00004C330000}"/>
    <cellStyle name="20% - Énfasis6 8 10" xfId="15736" xr:uid="{00000000-0005-0000-0000-00004D330000}"/>
    <cellStyle name="20% - Énfasis6 8 11" xfId="15737" xr:uid="{00000000-0005-0000-0000-00004E330000}"/>
    <cellStyle name="20% - Énfasis6 8 12" xfId="15738" xr:uid="{00000000-0005-0000-0000-00004F330000}"/>
    <cellStyle name="20% - Énfasis6 8 13" xfId="15739" xr:uid="{00000000-0005-0000-0000-000050330000}"/>
    <cellStyle name="20% - Énfasis6 8 14" xfId="15740" xr:uid="{00000000-0005-0000-0000-000051330000}"/>
    <cellStyle name="20% - Énfasis6 8 15" xfId="40471" xr:uid="{00000000-0005-0000-0000-000052330000}"/>
    <cellStyle name="20% - Énfasis6 8 2" xfId="15741" xr:uid="{00000000-0005-0000-0000-000053330000}"/>
    <cellStyle name="20% - Énfasis6 8 2 2" xfId="15742" xr:uid="{00000000-0005-0000-0000-000054330000}"/>
    <cellStyle name="20% - Énfasis6 8 2 3" xfId="15743" xr:uid="{00000000-0005-0000-0000-000055330000}"/>
    <cellStyle name="20% - Énfasis6 8 2 4" xfId="15744" xr:uid="{00000000-0005-0000-0000-000056330000}"/>
    <cellStyle name="20% - Énfasis6 8 2 5" xfId="15745" xr:uid="{00000000-0005-0000-0000-000057330000}"/>
    <cellStyle name="20% - Énfasis6 8 2 6" xfId="15746" xr:uid="{00000000-0005-0000-0000-000058330000}"/>
    <cellStyle name="20% - Énfasis6 8 3" xfId="15747" xr:uid="{00000000-0005-0000-0000-000059330000}"/>
    <cellStyle name="20% - Énfasis6 8 3 2" xfId="15748" xr:uid="{00000000-0005-0000-0000-00005A330000}"/>
    <cellStyle name="20% - Énfasis6 8 3 3" xfId="15749" xr:uid="{00000000-0005-0000-0000-00005B330000}"/>
    <cellStyle name="20% - Énfasis6 8 3 4" xfId="15750" xr:uid="{00000000-0005-0000-0000-00005C330000}"/>
    <cellStyle name="20% - Énfasis6 8 3 5" xfId="15751" xr:uid="{00000000-0005-0000-0000-00005D330000}"/>
    <cellStyle name="20% - Énfasis6 8 3 6" xfId="15752" xr:uid="{00000000-0005-0000-0000-00005E330000}"/>
    <cellStyle name="20% - Énfasis6 8 4" xfId="15753" xr:uid="{00000000-0005-0000-0000-00005F330000}"/>
    <cellStyle name="20% - Énfasis6 8 4 2" xfId="15754" xr:uid="{00000000-0005-0000-0000-000060330000}"/>
    <cellStyle name="20% - Énfasis6 8 4 3" xfId="15755" xr:uid="{00000000-0005-0000-0000-000061330000}"/>
    <cellStyle name="20% - Énfasis6 8 4 4" xfId="15756" xr:uid="{00000000-0005-0000-0000-000062330000}"/>
    <cellStyle name="20% - Énfasis6 8 4 5" xfId="15757" xr:uid="{00000000-0005-0000-0000-000063330000}"/>
    <cellStyle name="20% - Énfasis6 8 4 6" xfId="15758" xr:uid="{00000000-0005-0000-0000-000064330000}"/>
    <cellStyle name="20% - Énfasis6 8 5" xfId="15759" xr:uid="{00000000-0005-0000-0000-000065330000}"/>
    <cellStyle name="20% - Énfasis6 8 5 2" xfId="15760" xr:uid="{00000000-0005-0000-0000-000066330000}"/>
    <cellStyle name="20% - Énfasis6 8 5 3" xfId="15761" xr:uid="{00000000-0005-0000-0000-000067330000}"/>
    <cellStyle name="20% - Énfasis6 8 5 4" xfId="15762" xr:uid="{00000000-0005-0000-0000-000068330000}"/>
    <cellStyle name="20% - Énfasis6 8 5 5" xfId="15763" xr:uid="{00000000-0005-0000-0000-000069330000}"/>
    <cellStyle name="20% - Énfasis6 8 5 6" xfId="15764" xr:uid="{00000000-0005-0000-0000-00006A330000}"/>
    <cellStyle name="20% - Énfasis6 8 6" xfId="15765" xr:uid="{00000000-0005-0000-0000-00006B330000}"/>
    <cellStyle name="20% - Énfasis6 8 6 2" xfId="15766" xr:uid="{00000000-0005-0000-0000-00006C330000}"/>
    <cellStyle name="20% - Énfasis6 8 6 3" xfId="15767" xr:uid="{00000000-0005-0000-0000-00006D330000}"/>
    <cellStyle name="20% - Énfasis6 8 6 4" xfId="15768" xr:uid="{00000000-0005-0000-0000-00006E330000}"/>
    <cellStyle name="20% - Énfasis6 8 6 5" xfId="15769" xr:uid="{00000000-0005-0000-0000-00006F330000}"/>
    <cellStyle name="20% - Énfasis6 8 6 6" xfId="15770" xr:uid="{00000000-0005-0000-0000-000070330000}"/>
    <cellStyle name="20% - Énfasis6 8 7" xfId="15771" xr:uid="{00000000-0005-0000-0000-000071330000}"/>
    <cellStyle name="20% - Énfasis6 8 7 2" xfId="15772" xr:uid="{00000000-0005-0000-0000-000072330000}"/>
    <cellStyle name="20% - Énfasis6 8 7 3" xfId="15773" xr:uid="{00000000-0005-0000-0000-000073330000}"/>
    <cellStyle name="20% - Énfasis6 8 7 4" xfId="15774" xr:uid="{00000000-0005-0000-0000-000074330000}"/>
    <cellStyle name="20% - Énfasis6 8 7 5" xfId="15775" xr:uid="{00000000-0005-0000-0000-000075330000}"/>
    <cellStyle name="20% - Énfasis6 8 7 6" xfId="15776" xr:uid="{00000000-0005-0000-0000-000076330000}"/>
    <cellStyle name="20% - Énfasis6 8 8" xfId="15777" xr:uid="{00000000-0005-0000-0000-000077330000}"/>
    <cellStyle name="20% - Énfasis6 8 8 2" xfId="15778" xr:uid="{00000000-0005-0000-0000-000078330000}"/>
    <cellStyle name="20% - Énfasis6 8 8 3" xfId="15779" xr:uid="{00000000-0005-0000-0000-000079330000}"/>
    <cellStyle name="20% - Énfasis6 8 8 4" xfId="15780" xr:uid="{00000000-0005-0000-0000-00007A330000}"/>
    <cellStyle name="20% - Énfasis6 8 8 5" xfId="15781" xr:uid="{00000000-0005-0000-0000-00007B330000}"/>
    <cellStyle name="20% - Énfasis6 8 8 6" xfId="15782" xr:uid="{00000000-0005-0000-0000-00007C330000}"/>
    <cellStyle name="20% - Énfasis6 8 9" xfId="15783" xr:uid="{00000000-0005-0000-0000-00007D330000}"/>
    <cellStyle name="20% - Énfasis6 8 9 2" xfId="15784" xr:uid="{00000000-0005-0000-0000-00007E330000}"/>
    <cellStyle name="20% - Énfasis6 8 9 3" xfId="15785" xr:uid="{00000000-0005-0000-0000-00007F330000}"/>
    <cellStyle name="20% - Énfasis6 8 9 4" xfId="15786" xr:uid="{00000000-0005-0000-0000-000080330000}"/>
    <cellStyle name="20% - Énfasis6 8 9 5" xfId="15787" xr:uid="{00000000-0005-0000-0000-000081330000}"/>
    <cellStyle name="20% - Énfasis6 8 9 6" xfId="15788" xr:uid="{00000000-0005-0000-0000-000082330000}"/>
    <cellStyle name="20% - Énfasis6 9" xfId="535" xr:uid="{00000000-0005-0000-0000-000083330000}"/>
    <cellStyle name="20% - Énfasis6 9 10" xfId="15789" xr:uid="{00000000-0005-0000-0000-000084330000}"/>
    <cellStyle name="20% - Énfasis6 9 11" xfId="15790" xr:uid="{00000000-0005-0000-0000-000085330000}"/>
    <cellStyle name="20% - Énfasis6 9 12" xfId="15791" xr:uid="{00000000-0005-0000-0000-000086330000}"/>
    <cellStyle name="20% - Énfasis6 9 13" xfId="15792" xr:uid="{00000000-0005-0000-0000-000087330000}"/>
    <cellStyle name="20% - Énfasis6 9 14" xfId="15793" xr:uid="{00000000-0005-0000-0000-000088330000}"/>
    <cellStyle name="20% - Énfasis6 9 15" xfId="40472" xr:uid="{00000000-0005-0000-0000-000089330000}"/>
    <cellStyle name="20% - Énfasis6 9 2" xfId="15794" xr:uid="{00000000-0005-0000-0000-00008A330000}"/>
    <cellStyle name="20% - Énfasis6 9 2 2" xfId="15795" xr:uid="{00000000-0005-0000-0000-00008B330000}"/>
    <cellStyle name="20% - Énfasis6 9 2 3" xfId="15796" xr:uid="{00000000-0005-0000-0000-00008C330000}"/>
    <cellStyle name="20% - Énfasis6 9 2 4" xfId="15797" xr:uid="{00000000-0005-0000-0000-00008D330000}"/>
    <cellStyle name="20% - Énfasis6 9 2 5" xfId="15798" xr:uid="{00000000-0005-0000-0000-00008E330000}"/>
    <cellStyle name="20% - Énfasis6 9 2 6" xfId="15799" xr:uid="{00000000-0005-0000-0000-00008F330000}"/>
    <cellStyle name="20% - Énfasis6 9 3" xfId="15800" xr:uid="{00000000-0005-0000-0000-000090330000}"/>
    <cellStyle name="20% - Énfasis6 9 3 2" xfId="15801" xr:uid="{00000000-0005-0000-0000-000091330000}"/>
    <cellStyle name="20% - Énfasis6 9 3 3" xfId="15802" xr:uid="{00000000-0005-0000-0000-000092330000}"/>
    <cellStyle name="20% - Énfasis6 9 3 4" xfId="15803" xr:uid="{00000000-0005-0000-0000-000093330000}"/>
    <cellStyle name="20% - Énfasis6 9 3 5" xfId="15804" xr:uid="{00000000-0005-0000-0000-000094330000}"/>
    <cellStyle name="20% - Énfasis6 9 3 6" xfId="15805" xr:uid="{00000000-0005-0000-0000-000095330000}"/>
    <cellStyle name="20% - Énfasis6 9 4" xfId="15806" xr:uid="{00000000-0005-0000-0000-000096330000}"/>
    <cellStyle name="20% - Énfasis6 9 4 2" xfId="15807" xr:uid="{00000000-0005-0000-0000-000097330000}"/>
    <cellStyle name="20% - Énfasis6 9 4 3" xfId="15808" xr:uid="{00000000-0005-0000-0000-000098330000}"/>
    <cellStyle name="20% - Énfasis6 9 4 4" xfId="15809" xr:uid="{00000000-0005-0000-0000-000099330000}"/>
    <cellStyle name="20% - Énfasis6 9 4 5" xfId="15810" xr:uid="{00000000-0005-0000-0000-00009A330000}"/>
    <cellStyle name="20% - Énfasis6 9 4 6" xfId="15811" xr:uid="{00000000-0005-0000-0000-00009B330000}"/>
    <cellStyle name="20% - Énfasis6 9 5" xfId="15812" xr:uid="{00000000-0005-0000-0000-00009C330000}"/>
    <cellStyle name="20% - Énfasis6 9 5 2" xfId="15813" xr:uid="{00000000-0005-0000-0000-00009D330000}"/>
    <cellStyle name="20% - Énfasis6 9 5 3" xfId="15814" xr:uid="{00000000-0005-0000-0000-00009E330000}"/>
    <cellStyle name="20% - Énfasis6 9 5 4" xfId="15815" xr:uid="{00000000-0005-0000-0000-00009F330000}"/>
    <cellStyle name="20% - Énfasis6 9 5 5" xfId="15816" xr:uid="{00000000-0005-0000-0000-0000A0330000}"/>
    <cellStyle name="20% - Énfasis6 9 5 6" xfId="15817" xr:uid="{00000000-0005-0000-0000-0000A1330000}"/>
    <cellStyle name="20% - Énfasis6 9 6" xfId="15818" xr:uid="{00000000-0005-0000-0000-0000A2330000}"/>
    <cellStyle name="20% - Énfasis6 9 6 2" xfId="15819" xr:uid="{00000000-0005-0000-0000-0000A3330000}"/>
    <cellStyle name="20% - Énfasis6 9 6 3" xfId="15820" xr:uid="{00000000-0005-0000-0000-0000A4330000}"/>
    <cellStyle name="20% - Énfasis6 9 6 4" xfId="15821" xr:uid="{00000000-0005-0000-0000-0000A5330000}"/>
    <cellStyle name="20% - Énfasis6 9 6 5" xfId="15822" xr:uid="{00000000-0005-0000-0000-0000A6330000}"/>
    <cellStyle name="20% - Énfasis6 9 6 6" xfId="15823" xr:uid="{00000000-0005-0000-0000-0000A7330000}"/>
    <cellStyle name="20% - Énfasis6 9 7" xfId="15824" xr:uid="{00000000-0005-0000-0000-0000A8330000}"/>
    <cellStyle name="20% - Énfasis6 9 7 2" xfId="15825" xr:uid="{00000000-0005-0000-0000-0000A9330000}"/>
    <cellStyle name="20% - Énfasis6 9 7 3" xfId="15826" xr:uid="{00000000-0005-0000-0000-0000AA330000}"/>
    <cellStyle name="20% - Énfasis6 9 7 4" xfId="15827" xr:uid="{00000000-0005-0000-0000-0000AB330000}"/>
    <cellStyle name="20% - Énfasis6 9 7 5" xfId="15828" xr:uid="{00000000-0005-0000-0000-0000AC330000}"/>
    <cellStyle name="20% - Énfasis6 9 7 6" xfId="15829" xr:uid="{00000000-0005-0000-0000-0000AD330000}"/>
    <cellStyle name="20% - Énfasis6 9 8" xfId="15830" xr:uid="{00000000-0005-0000-0000-0000AE330000}"/>
    <cellStyle name="20% - Énfasis6 9 8 2" xfId="15831" xr:uid="{00000000-0005-0000-0000-0000AF330000}"/>
    <cellStyle name="20% - Énfasis6 9 8 3" xfId="15832" xr:uid="{00000000-0005-0000-0000-0000B0330000}"/>
    <cellStyle name="20% - Énfasis6 9 8 4" xfId="15833" xr:uid="{00000000-0005-0000-0000-0000B1330000}"/>
    <cellStyle name="20% - Énfasis6 9 8 5" xfId="15834" xr:uid="{00000000-0005-0000-0000-0000B2330000}"/>
    <cellStyle name="20% - Énfasis6 9 8 6" xfId="15835" xr:uid="{00000000-0005-0000-0000-0000B3330000}"/>
    <cellStyle name="20% - Énfasis6 9 9" xfId="15836" xr:uid="{00000000-0005-0000-0000-0000B4330000}"/>
    <cellStyle name="20% - Énfasis6 9 9 2" xfId="15837" xr:uid="{00000000-0005-0000-0000-0000B5330000}"/>
    <cellStyle name="20% - Énfasis6 9 9 3" xfId="15838" xr:uid="{00000000-0005-0000-0000-0000B6330000}"/>
    <cellStyle name="20% - Énfasis6 9 9 4" xfId="15839" xr:uid="{00000000-0005-0000-0000-0000B7330000}"/>
    <cellStyle name="20% - Énfasis6 9 9 5" xfId="15840" xr:uid="{00000000-0005-0000-0000-0000B8330000}"/>
    <cellStyle name="20% - Énfasis6 9 9 6" xfId="15841" xr:uid="{00000000-0005-0000-0000-0000B9330000}"/>
    <cellStyle name="200%" xfId="15842" xr:uid="{00000000-0005-0000-0000-0000BA330000}"/>
    <cellStyle name="40% - Accent1" xfId="536" xr:uid="{00000000-0005-0000-0000-0000BB330000}"/>
    <cellStyle name="40% - Accent2" xfId="537" xr:uid="{00000000-0005-0000-0000-0000BC330000}"/>
    <cellStyle name="40% - Accent3" xfId="538" xr:uid="{00000000-0005-0000-0000-0000BD330000}"/>
    <cellStyle name="40% - Accent4" xfId="539" xr:uid="{00000000-0005-0000-0000-0000BE330000}"/>
    <cellStyle name="40% - Accent5" xfId="540" xr:uid="{00000000-0005-0000-0000-0000BF330000}"/>
    <cellStyle name="40% - Accent6" xfId="541" xr:uid="{00000000-0005-0000-0000-0000C0330000}"/>
    <cellStyle name="40% - Énfasis1 10" xfId="542" xr:uid="{00000000-0005-0000-0000-0000C1330000}"/>
    <cellStyle name="40% - Énfasis1 10 10" xfId="15843" xr:uid="{00000000-0005-0000-0000-0000C2330000}"/>
    <cellStyle name="40% - Énfasis1 10 11" xfId="15844" xr:uid="{00000000-0005-0000-0000-0000C3330000}"/>
    <cellStyle name="40% - Énfasis1 10 12" xfId="15845" xr:uid="{00000000-0005-0000-0000-0000C4330000}"/>
    <cellStyle name="40% - Énfasis1 10 13" xfId="15846" xr:uid="{00000000-0005-0000-0000-0000C5330000}"/>
    <cellStyle name="40% - Énfasis1 10 14" xfId="15847" xr:uid="{00000000-0005-0000-0000-0000C6330000}"/>
    <cellStyle name="40% - Énfasis1 10 15" xfId="40473" xr:uid="{00000000-0005-0000-0000-0000C7330000}"/>
    <cellStyle name="40% - Énfasis1 10 2" xfId="15848" xr:uid="{00000000-0005-0000-0000-0000C8330000}"/>
    <cellStyle name="40% - Énfasis1 10 2 2" xfId="15849" xr:uid="{00000000-0005-0000-0000-0000C9330000}"/>
    <cellStyle name="40% - Énfasis1 10 2 3" xfId="15850" xr:uid="{00000000-0005-0000-0000-0000CA330000}"/>
    <cellStyle name="40% - Énfasis1 10 2 4" xfId="15851" xr:uid="{00000000-0005-0000-0000-0000CB330000}"/>
    <cellStyle name="40% - Énfasis1 10 2 5" xfId="15852" xr:uid="{00000000-0005-0000-0000-0000CC330000}"/>
    <cellStyle name="40% - Énfasis1 10 2 6" xfId="15853" xr:uid="{00000000-0005-0000-0000-0000CD330000}"/>
    <cellStyle name="40% - Énfasis1 10 3" xfId="15854" xr:uid="{00000000-0005-0000-0000-0000CE330000}"/>
    <cellStyle name="40% - Énfasis1 10 3 2" xfId="15855" xr:uid="{00000000-0005-0000-0000-0000CF330000}"/>
    <cellStyle name="40% - Énfasis1 10 3 3" xfId="15856" xr:uid="{00000000-0005-0000-0000-0000D0330000}"/>
    <cellStyle name="40% - Énfasis1 10 3 4" xfId="15857" xr:uid="{00000000-0005-0000-0000-0000D1330000}"/>
    <cellStyle name="40% - Énfasis1 10 3 5" xfId="15858" xr:uid="{00000000-0005-0000-0000-0000D2330000}"/>
    <cellStyle name="40% - Énfasis1 10 3 6" xfId="15859" xr:uid="{00000000-0005-0000-0000-0000D3330000}"/>
    <cellStyle name="40% - Énfasis1 10 4" xfId="15860" xr:uid="{00000000-0005-0000-0000-0000D4330000}"/>
    <cellStyle name="40% - Énfasis1 10 4 2" xfId="15861" xr:uid="{00000000-0005-0000-0000-0000D5330000}"/>
    <cellStyle name="40% - Énfasis1 10 4 3" xfId="15862" xr:uid="{00000000-0005-0000-0000-0000D6330000}"/>
    <cellStyle name="40% - Énfasis1 10 4 4" xfId="15863" xr:uid="{00000000-0005-0000-0000-0000D7330000}"/>
    <cellStyle name="40% - Énfasis1 10 4 5" xfId="15864" xr:uid="{00000000-0005-0000-0000-0000D8330000}"/>
    <cellStyle name="40% - Énfasis1 10 4 6" xfId="15865" xr:uid="{00000000-0005-0000-0000-0000D9330000}"/>
    <cellStyle name="40% - Énfasis1 10 5" xfId="15866" xr:uid="{00000000-0005-0000-0000-0000DA330000}"/>
    <cellStyle name="40% - Énfasis1 10 5 2" xfId="15867" xr:uid="{00000000-0005-0000-0000-0000DB330000}"/>
    <cellStyle name="40% - Énfasis1 10 5 3" xfId="15868" xr:uid="{00000000-0005-0000-0000-0000DC330000}"/>
    <cellStyle name="40% - Énfasis1 10 5 4" xfId="15869" xr:uid="{00000000-0005-0000-0000-0000DD330000}"/>
    <cellStyle name="40% - Énfasis1 10 5 5" xfId="15870" xr:uid="{00000000-0005-0000-0000-0000DE330000}"/>
    <cellStyle name="40% - Énfasis1 10 5 6" xfId="15871" xr:uid="{00000000-0005-0000-0000-0000DF330000}"/>
    <cellStyle name="40% - Énfasis1 10 6" xfId="15872" xr:uid="{00000000-0005-0000-0000-0000E0330000}"/>
    <cellStyle name="40% - Énfasis1 10 6 2" xfId="15873" xr:uid="{00000000-0005-0000-0000-0000E1330000}"/>
    <cellStyle name="40% - Énfasis1 10 6 3" xfId="15874" xr:uid="{00000000-0005-0000-0000-0000E2330000}"/>
    <cellStyle name="40% - Énfasis1 10 6 4" xfId="15875" xr:uid="{00000000-0005-0000-0000-0000E3330000}"/>
    <cellStyle name="40% - Énfasis1 10 6 5" xfId="15876" xr:uid="{00000000-0005-0000-0000-0000E4330000}"/>
    <cellStyle name="40% - Énfasis1 10 6 6" xfId="15877" xr:uid="{00000000-0005-0000-0000-0000E5330000}"/>
    <cellStyle name="40% - Énfasis1 10 7" xfId="15878" xr:uid="{00000000-0005-0000-0000-0000E6330000}"/>
    <cellStyle name="40% - Énfasis1 10 7 2" xfId="15879" xr:uid="{00000000-0005-0000-0000-0000E7330000}"/>
    <cellStyle name="40% - Énfasis1 10 7 3" xfId="15880" xr:uid="{00000000-0005-0000-0000-0000E8330000}"/>
    <cellStyle name="40% - Énfasis1 10 7 4" xfId="15881" xr:uid="{00000000-0005-0000-0000-0000E9330000}"/>
    <cellStyle name="40% - Énfasis1 10 7 5" xfId="15882" xr:uid="{00000000-0005-0000-0000-0000EA330000}"/>
    <cellStyle name="40% - Énfasis1 10 7 6" xfId="15883" xr:uid="{00000000-0005-0000-0000-0000EB330000}"/>
    <cellStyle name="40% - Énfasis1 10 8" xfId="15884" xr:uid="{00000000-0005-0000-0000-0000EC330000}"/>
    <cellStyle name="40% - Énfasis1 10 8 2" xfId="15885" xr:uid="{00000000-0005-0000-0000-0000ED330000}"/>
    <cellStyle name="40% - Énfasis1 10 8 3" xfId="15886" xr:uid="{00000000-0005-0000-0000-0000EE330000}"/>
    <cellStyle name="40% - Énfasis1 10 8 4" xfId="15887" xr:uid="{00000000-0005-0000-0000-0000EF330000}"/>
    <cellStyle name="40% - Énfasis1 10 8 5" xfId="15888" xr:uid="{00000000-0005-0000-0000-0000F0330000}"/>
    <cellStyle name="40% - Énfasis1 10 8 6" xfId="15889" xr:uid="{00000000-0005-0000-0000-0000F1330000}"/>
    <cellStyle name="40% - Énfasis1 10 9" xfId="15890" xr:uid="{00000000-0005-0000-0000-0000F2330000}"/>
    <cellStyle name="40% - Énfasis1 10 9 2" xfId="15891" xr:uid="{00000000-0005-0000-0000-0000F3330000}"/>
    <cellStyle name="40% - Énfasis1 10 9 3" xfId="15892" xr:uid="{00000000-0005-0000-0000-0000F4330000}"/>
    <cellStyle name="40% - Énfasis1 10 9 4" xfId="15893" xr:uid="{00000000-0005-0000-0000-0000F5330000}"/>
    <cellStyle name="40% - Énfasis1 10 9 5" xfId="15894" xr:uid="{00000000-0005-0000-0000-0000F6330000}"/>
    <cellStyle name="40% - Énfasis1 10 9 6" xfId="15895" xr:uid="{00000000-0005-0000-0000-0000F7330000}"/>
    <cellStyle name="40% - Énfasis1 11" xfId="543" xr:uid="{00000000-0005-0000-0000-0000F8330000}"/>
    <cellStyle name="40% - Énfasis1 11 10" xfId="15896" xr:uid="{00000000-0005-0000-0000-0000F9330000}"/>
    <cellStyle name="40% - Énfasis1 11 11" xfId="15897" xr:uid="{00000000-0005-0000-0000-0000FA330000}"/>
    <cellStyle name="40% - Énfasis1 11 12" xfId="15898" xr:uid="{00000000-0005-0000-0000-0000FB330000}"/>
    <cellStyle name="40% - Énfasis1 11 13" xfId="15899" xr:uid="{00000000-0005-0000-0000-0000FC330000}"/>
    <cellStyle name="40% - Énfasis1 11 14" xfId="15900" xr:uid="{00000000-0005-0000-0000-0000FD330000}"/>
    <cellStyle name="40% - Énfasis1 11 15" xfId="40474" xr:uid="{00000000-0005-0000-0000-0000FE330000}"/>
    <cellStyle name="40% - Énfasis1 11 2" xfId="15901" xr:uid="{00000000-0005-0000-0000-0000FF330000}"/>
    <cellStyle name="40% - Énfasis1 11 2 2" xfId="15902" xr:uid="{00000000-0005-0000-0000-000000340000}"/>
    <cellStyle name="40% - Énfasis1 11 2 3" xfId="15903" xr:uid="{00000000-0005-0000-0000-000001340000}"/>
    <cellStyle name="40% - Énfasis1 11 2 4" xfId="15904" xr:uid="{00000000-0005-0000-0000-000002340000}"/>
    <cellStyle name="40% - Énfasis1 11 2 5" xfId="15905" xr:uid="{00000000-0005-0000-0000-000003340000}"/>
    <cellStyle name="40% - Énfasis1 11 2 6" xfId="15906" xr:uid="{00000000-0005-0000-0000-000004340000}"/>
    <cellStyle name="40% - Énfasis1 11 3" xfId="15907" xr:uid="{00000000-0005-0000-0000-000005340000}"/>
    <cellStyle name="40% - Énfasis1 11 3 2" xfId="15908" xr:uid="{00000000-0005-0000-0000-000006340000}"/>
    <cellStyle name="40% - Énfasis1 11 3 3" xfId="15909" xr:uid="{00000000-0005-0000-0000-000007340000}"/>
    <cellStyle name="40% - Énfasis1 11 3 4" xfId="15910" xr:uid="{00000000-0005-0000-0000-000008340000}"/>
    <cellStyle name="40% - Énfasis1 11 3 5" xfId="15911" xr:uid="{00000000-0005-0000-0000-000009340000}"/>
    <cellStyle name="40% - Énfasis1 11 3 6" xfId="15912" xr:uid="{00000000-0005-0000-0000-00000A340000}"/>
    <cellStyle name="40% - Énfasis1 11 4" xfId="15913" xr:uid="{00000000-0005-0000-0000-00000B340000}"/>
    <cellStyle name="40% - Énfasis1 11 4 2" xfId="15914" xr:uid="{00000000-0005-0000-0000-00000C340000}"/>
    <cellStyle name="40% - Énfasis1 11 4 3" xfId="15915" xr:uid="{00000000-0005-0000-0000-00000D340000}"/>
    <cellStyle name="40% - Énfasis1 11 4 4" xfId="15916" xr:uid="{00000000-0005-0000-0000-00000E340000}"/>
    <cellStyle name="40% - Énfasis1 11 4 5" xfId="15917" xr:uid="{00000000-0005-0000-0000-00000F340000}"/>
    <cellStyle name="40% - Énfasis1 11 4 6" xfId="15918" xr:uid="{00000000-0005-0000-0000-000010340000}"/>
    <cellStyle name="40% - Énfasis1 11 5" xfId="15919" xr:uid="{00000000-0005-0000-0000-000011340000}"/>
    <cellStyle name="40% - Énfasis1 11 5 2" xfId="15920" xr:uid="{00000000-0005-0000-0000-000012340000}"/>
    <cellStyle name="40% - Énfasis1 11 5 3" xfId="15921" xr:uid="{00000000-0005-0000-0000-000013340000}"/>
    <cellStyle name="40% - Énfasis1 11 5 4" xfId="15922" xr:uid="{00000000-0005-0000-0000-000014340000}"/>
    <cellStyle name="40% - Énfasis1 11 5 5" xfId="15923" xr:uid="{00000000-0005-0000-0000-000015340000}"/>
    <cellStyle name="40% - Énfasis1 11 5 6" xfId="15924" xr:uid="{00000000-0005-0000-0000-000016340000}"/>
    <cellStyle name="40% - Énfasis1 11 6" xfId="15925" xr:uid="{00000000-0005-0000-0000-000017340000}"/>
    <cellStyle name="40% - Énfasis1 11 6 2" xfId="15926" xr:uid="{00000000-0005-0000-0000-000018340000}"/>
    <cellStyle name="40% - Énfasis1 11 6 3" xfId="15927" xr:uid="{00000000-0005-0000-0000-000019340000}"/>
    <cellStyle name="40% - Énfasis1 11 6 4" xfId="15928" xr:uid="{00000000-0005-0000-0000-00001A340000}"/>
    <cellStyle name="40% - Énfasis1 11 6 5" xfId="15929" xr:uid="{00000000-0005-0000-0000-00001B340000}"/>
    <cellStyle name="40% - Énfasis1 11 6 6" xfId="15930" xr:uid="{00000000-0005-0000-0000-00001C340000}"/>
    <cellStyle name="40% - Énfasis1 11 7" xfId="15931" xr:uid="{00000000-0005-0000-0000-00001D340000}"/>
    <cellStyle name="40% - Énfasis1 11 7 2" xfId="15932" xr:uid="{00000000-0005-0000-0000-00001E340000}"/>
    <cellStyle name="40% - Énfasis1 11 7 3" xfId="15933" xr:uid="{00000000-0005-0000-0000-00001F340000}"/>
    <cellStyle name="40% - Énfasis1 11 7 4" xfId="15934" xr:uid="{00000000-0005-0000-0000-000020340000}"/>
    <cellStyle name="40% - Énfasis1 11 7 5" xfId="15935" xr:uid="{00000000-0005-0000-0000-000021340000}"/>
    <cellStyle name="40% - Énfasis1 11 7 6" xfId="15936" xr:uid="{00000000-0005-0000-0000-000022340000}"/>
    <cellStyle name="40% - Énfasis1 11 8" xfId="15937" xr:uid="{00000000-0005-0000-0000-000023340000}"/>
    <cellStyle name="40% - Énfasis1 11 8 2" xfId="15938" xr:uid="{00000000-0005-0000-0000-000024340000}"/>
    <cellStyle name="40% - Énfasis1 11 8 3" xfId="15939" xr:uid="{00000000-0005-0000-0000-000025340000}"/>
    <cellStyle name="40% - Énfasis1 11 8 4" xfId="15940" xr:uid="{00000000-0005-0000-0000-000026340000}"/>
    <cellStyle name="40% - Énfasis1 11 8 5" xfId="15941" xr:uid="{00000000-0005-0000-0000-000027340000}"/>
    <cellStyle name="40% - Énfasis1 11 8 6" xfId="15942" xr:uid="{00000000-0005-0000-0000-000028340000}"/>
    <cellStyle name="40% - Énfasis1 11 9" xfId="15943" xr:uid="{00000000-0005-0000-0000-000029340000}"/>
    <cellStyle name="40% - Énfasis1 11 9 2" xfId="15944" xr:uid="{00000000-0005-0000-0000-00002A340000}"/>
    <cellStyle name="40% - Énfasis1 11 9 3" xfId="15945" xr:uid="{00000000-0005-0000-0000-00002B340000}"/>
    <cellStyle name="40% - Énfasis1 11 9 4" xfId="15946" xr:uid="{00000000-0005-0000-0000-00002C340000}"/>
    <cellStyle name="40% - Énfasis1 11 9 5" xfId="15947" xr:uid="{00000000-0005-0000-0000-00002D340000}"/>
    <cellStyle name="40% - Énfasis1 11 9 6" xfId="15948" xr:uid="{00000000-0005-0000-0000-00002E340000}"/>
    <cellStyle name="40% - Énfasis1 12" xfId="544" xr:uid="{00000000-0005-0000-0000-00002F340000}"/>
    <cellStyle name="40% - Énfasis1 12 10" xfId="15949" xr:uid="{00000000-0005-0000-0000-000030340000}"/>
    <cellStyle name="40% - Énfasis1 12 11" xfId="15950" xr:uid="{00000000-0005-0000-0000-000031340000}"/>
    <cellStyle name="40% - Énfasis1 12 12" xfId="15951" xr:uid="{00000000-0005-0000-0000-000032340000}"/>
    <cellStyle name="40% - Énfasis1 12 13" xfId="15952" xr:uid="{00000000-0005-0000-0000-000033340000}"/>
    <cellStyle name="40% - Énfasis1 12 14" xfId="15953" xr:uid="{00000000-0005-0000-0000-000034340000}"/>
    <cellStyle name="40% - Énfasis1 12 15" xfId="40475" xr:uid="{00000000-0005-0000-0000-000035340000}"/>
    <cellStyle name="40% - Énfasis1 12 2" xfId="15954" xr:uid="{00000000-0005-0000-0000-000036340000}"/>
    <cellStyle name="40% - Énfasis1 12 2 2" xfId="15955" xr:uid="{00000000-0005-0000-0000-000037340000}"/>
    <cellStyle name="40% - Énfasis1 12 2 3" xfId="15956" xr:uid="{00000000-0005-0000-0000-000038340000}"/>
    <cellStyle name="40% - Énfasis1 12 2 4" xfId="15957" xr:uid="{00000000-0005-0000-0000-000039340000}"/>
    <cellStyle name="40% - Énfasis1 12 2 5" xfId="15958" xr:uid="{00000000-0005-0000-0000-00003A340000}"/>
    <cellStyle name="40% - Énfasis1 12 2 6" xfId="15959" xr:uid="{00000000-0005-0000-0000-00003B340000}"/>
    <cellStyle name="40% - Énfasis1 12 3" xfId="15960" xr:uid="{00000000-0005-0000-0000-00003C340000}"/>
    <cellStyle name="40% - Énfasis1 12 3 2" xfId="15961" xr:uid="{00000000-0005-0000-0000-00003D340000}"/>
    <cellStyle name="40% - Énfasis1 12 3 3" xfId="15962" xr:uid="{00000000-0005-0000-0000-00003E340000}"/>
    <cellStyle name="40% - Énfasis1 12 3 4" xfId="15963" xr:uid="{00000000-0005-0000-0000-00003F340000}"/>
    <cellStyle name="40% - Énfasis1 12 3 5" xfId="15964" xr:uid="{00000000-0005-0000-0000-000040340000}"/>
    <cellStyle name="40% - Énfasis1 12 3 6" xfId="15965" xr:uid="{00000000-0005-0000-0000-000041340000}"/>
    <cellStyle name="40% - Énfasis1 12 4" xfId="15966" xr:uid="{00000000-0005-0000-0000-000042340000}"/>
    <cellStyle name="40% - Énfasis1 12 4 2" xfId="15967" xr:uid="{00000000-0005-0000-0000-000043340000}"/>
    <cellStyle name="40% - Énfasis1 12 4 3" xfId="15968" xr:uid="{00000000-0005-0000-0000-000044340000}"/>
    <cellStyle name="40% - Énfasis1 12 4 4" xfId="15969" xr:uid="{00000000-0005-0000-0000-000045340000}"/>
    <cellStyle name="40% - Énfasis1 12 4 5" xfId="15970" xr:uid="{00000000-0005-0000-0000-000046340000}"/>
    <cellStyle name="40% - Énfasis1 12 4 6" xfId="15971" xr:uid="{00000000-0005-0000-0000-000047340000}"/>
    <cellStyle name="40% - Énfasis1 12 5" xfId="15972" xr:uid="{00000000-0005-0000-0000-000048340000}"/>
    <cellStyle name="40% - Énfasis1 12 5 2" xfId="15973" xr:uid="{00000000-0005-0000-0000-000049340000}"/>
    <cellStyle name="40% - Énfasis1 12 5 3" xfId="15974" xr:uid="{00000000-0005-0000-0000-00004A340000}"/>
    <cellStyle name="40% - Énfasis1 12 5 4" xfId="15975" xr:uid="{00000000-0005-0000-0000-00004B340000}"/>
    <cellStyle name="40% - Énfasis1 12 5 5" xfId="15976" xr:uid="{00000000-0005-0000-0000-00004C340000}"/>
    <cellStyle name="40% - Énfasis1 12 5 6" xfId="15977" xr:uid="{00000000-0005-0000-0000-00004D340000}"/>
    <cellStyle name="40% - Énfasis1 12 6" xfId="15978" xr:uid="{00000000-0005-0000-0000-00004E340000}"/>
    <cellStyle name="40% - Énfasis1 12 6 2" xfId="15979" xr:uid="{00000000-0005-0000-0000-00004F340000}"/>
    <cellStyle name="40% - Énfasis1 12 6 3" xfId="15980" xr:uid="{00000000-0005-0000-0000-000050340000}"/>
    <cellStyle name="40% - Énfasis1 12 6 4" xfId="15981" xr:uid="{00000000-0005-0000-0000-000051340000}"/>
    <cellStyle name="40% - Énfasis1 12 6 5" xfId="15982" xr:uid="{00000000-0005-0000-0000-000052340000}"/>
    <cellStyle name="40% - Énfasis1 12 6 6" xfId="15983" xr:uid="{00000000-0005-0000-0000-000053340000}"/>
    <cellStyle name="40% - Énfasis1 12 7" xfId="15984" xr:uid="{00000000-0005-0000-0000-000054340000}"/>
    <cellStyle name="40% - Énfasis1 12 7 2" xfId="15985" xr:uid="{00000000-0005-0000-0000-000055340000}"/>
    <cellStyle name="40% - Énfasis1 12 7 3" xfId="15986" xr:uid="{00000000-0005-0000-0000-000056340000}"/>
    <cellStyle name="40% - Énfasis1 12 7 4" xfId="15987" xr:uid="{00000000-0005-0000-0000-000057340000}"/>
    <cellStyle name="40% - Énfasis1 12 7 5" xfId="15988" xr:uid="{00000000-0005-0000-0000-000058340000}"/>
    <cellStyle name="40% - Énfasis1 12 7 6" xfId="15989" xr:uid="{00000000-0005-0000-0000-000059340000}"/>
    <cellStyle name="40% - Énfasis1 12 8" xfId="15990" xr:uid="{00000000-0005-0000-0000-00005A340000}"/>
    <cellStyle name="40% - Énfasis1 12 8 2" xfId="15991" xr:uid="{00000000-0005-0000-0000-00005B340000}"/>
    <cellStyle name="40% - Énfasis1 12 8 3" xfId="15992" xr:uid="{00000000-0005-0000-0000-00005C340000}"/>
    <cellStyle name="40% - Énfasis1 12 8 4" xfId="15993" xr:uid="{00000000-0005-0000-0000-00005D340000}"/>
    <cellStyle name="40% - Énfasis1 12 8 5" xfId="15994" xr:uid="{00000000-0005-0000-0000-00005E340000}"/>
    <cellStyle name="40% - Énfasis1 12 8 6" xfId="15995" xr:uid="{00000000-0005-0000-0000-00005F340000}"/>
    <cellStyle name="40% - Énfasis1 12 9" xfId="15996" xr:uid="{00000000-0005-0000-0000-000060340000}"/>
    <cellStyle name="40% - Énfasis1 12 9 2" xfId="15997" xr:uid="{00000000-0005-0000-0000-000061340000}"/>
    <cellStyle name="40% - Énfasis1 12 9 3" xfId="15998" xr:uid="{00000000-0005-0000-0000-000062340000}"/>
    <cellStyle name="40% - Énfasis1 12 9 4" xfId="15999" xr:uid="{00000000-0005-0000-0000-000063340000}"/>
    <cellStyle name="40% - Énfasis1 12 9 5" xfId="16000" xr:uid="{00000000-0005-0000-0000-000064340000}"/>
    <cellStyle name="40% - Énfasis1 12 9 6" xfId="16001" xr:uid="{00000000-0005-0000-0000-000065340000}"/>
    <cellStyle name="40% - Énfasis1 13" xfId="545" xr:uid="{00000000-0005-0000-0000-000066340000}"/>
    <cellStyle name="40% - Énfasis1 13 10" xfId="16002" xr:uid="{00000000-0005-0000-0000-000067340000}"/>
    <cellStyle name="40% - Énfasis1 13 11" xfId="16003" xr:uid="{00000000-0005-0000-0000-000068340000}"/>
    <cellStyle name="40% - Énfasis1 13 12" xfId="16004" xr:uid="{00000000-0005-0000-0000-000069340000}"/>
    <cellStyle name="40% - Énfasis1 13 13" xfId="16005" xr:uid="{00000000-0005-0000-0000-00006A340000}"/>
    <cellStyle name="40% - Énfasis1 13 14" xfId="16006" xr:uid="{00000000-0005-0000-0000-00006B340000}"/>
    <cellStyle name="40% - Énfasis1 13 15" xfId="40476" xr:uid="{00000000-0005-0000-0000-00006C340000}"/>
    <cellStyle name="40% - Énfasis1 13 2" xfId="16007" xr:uid="{00000000-0005-0000-0000-00006D340000}"/>
    <cellStyle name="40% - Énfasis1 13 2 2" xfId="16008" xr:uid="{00000000-0005-0000-0000-00006E340000}"/>
    <cellStyle name="40% - Énfasis1 13 2 3" xfId="16009" xr:uid="{00000000-0005-0000-0000-00006F340000}"/>
    <cellStyle name="40% - Énfasis1 13 2 4" xfId="16010" xr:uid="{00000000-0005-0000-0000-000070340000}"/>
    <cellStyle name="40% - Énfasis1 13 2 5" xfId="16011" xr:uid="{00000000-0005-0000-0000-000071340000}"/>
    <cellStyle name="40% - Énfasis1 13 2 6" xfId="16012" xr:uid="{00000000-0005-0000-0000-000072340000}"/>
    <cellStyle name="40% - Énfasis1 13 3" xfId="16013" xr:uid="{00000000-0005-0000-0000-000073340000}"/>
    <cellStyle name="40% - Énfasis1 13 3 2" xfId="16014" xr:uid="{00000000-0005-0000-0000-000074340000}"/>
    <cellStyle name="40% - Énfasis1 13 3 3" xfId="16015" xr:uid="{00000000-0005-0000-0000-000075340000}"/>
    <cellStyle name="40% - Énfasis1 13 3 4" xfId="16016" xr:uid="{00000000-0005-0000-0000-000076340000}"/>
    <cellStyle name="40% - Énfasis1 13 3 5" xfId="16017" xr:uid="{00000000-0005-0000-0000-000077340000}"/>
    <cellStyle name="40% - Énfasis1 13 3 6" xfId="16018" xr:uid="{00000000-0005-0000-0000-000078340000}"/>
    <cellStyle name="40% - Énfasis1 13 4" xfId="16019" xr:uid="{00000000-0005-0000-0000-000079340000}"/>
    <cellStyle name="40% - Énfasis1 13 4 2" xfId="16020" xr:uid="{00000000-0005-0000-0000-00007A340000}"/>
    <cellStyle name="40% - Énfasis1 13 4 3" xfId="16021" xr:uid="{00000000-0005-0000-0000-00007B340000}"/>
    <cellStyle name="40% - Énfasis1 13 4 4" xfId="16022" xr:uid="{00000000-0005-0000-0000-00007C340000}"/>
    <cellStyle name="40% - Énfasis1 13 4 5" xfId="16023" xr:uid="{00000000-0005-0000-0000-00007D340000}"/>
    <cellStyle name="40% - Énfasis1 13 4 6" xfId="16024" xr:uid="{00000000-0005-0000-0000-00007E340000}"/>
    <cellStyle name="40% - Énfasis1 13 5" xfId="16025" xr:uid="{00000000-0005-0000-0000-00007F340000}"/>
    <cellStyle name="40% - Énfasis1 13 5 2" xfId="16026" xr:uid="{00000000-0005-0000-0000-000080340000}"/>
    <cellStyle name="40% - Énfasis1 13 5 3" xfId="16027" xr:uid="{00000000-0005-0000-0000-000081340000}"/>
    <cellStyle name="40% - Énfasis1 13 5 4" xfId="16028" xr:uid="{00000000-0005-0000-0000-000082340000}"/>
    <cellStyle name="40% - Énfasis1 13 5 5" xfId="16029" xr:uid="{00000000-0005-0000-0000-000083340000}"/>
    <cellStyle name="40% - Énfasis1 13 5 6" xfId="16030" xr:uid="{00000000-0005-0000-0000-000084340000}"/>
    <cellStyle name="40% - Énfasis1 13 6" xfId="16031" xr:uid="{00000000-0005-0000-0000-000085340000}"/>
    <cellStyle name="40% - Énfasis1 13 6 2" xfId="16032" xr:uid="{00000000-0005-0000-0000-000086340000}"/>
    <cellStyle name="40% - Énfasis1 13 6 3" xfId="16033" xr:uid="{00000000-0005-0000-0000-000087340000}"/>
    <cellStyle name="40% - Énfasis1 13 6 4" xfId="16034" xr:uid="{00000000-0005-0000-0000-000088340000}"/>
    <cellStyle name="40% - Énfasis1 13 6 5" xfId="16035" xr:uid="{00000000-0005-0000-0000-000089340000}"/>
    <cellStyle name="40% - Énfasis1 13 6 6" xfId="16036" xr:uid="{00000000-0005-0000-0000-00008A340000}"/>
    <cellStyle name="40% - Énfasis1 13 7" xfId="16037" xr:uid="{00000000-0005-0000-0000-00008B340000}"/>
    <cellStyle name="40% - Énfasis1 13 7 2" xfId="16038" xr:uid="{00000000-0005-0000-0000-00008C340000}"/>
    <cellStyle name="40% - Énfasis1 13 7 3" xfId="16039" xr:uid="{00000000-0005-0000-0000-00008D340000}"/>
    <cellStyle name="40% - Énfasis1 13 7 4" xfId="16040" xr:uid="{00000000-0005-0000-0000-00008E340000}"/>
    <cellStyle name="40% - Énfasis1 13 7 5" xfId="16041" xr:uid="{00000000-0005-0000-0000-00008F340000}"/>
    <cellStyle name="40% - Énfasis1 13 7 6" xfId="16042" xr:uid="{00000000-0005-0000-0000-000090340000}"/>
    <cellStyle name="40% - Énfasis1 13 8" xfId="16043" xr:uid="{00000000-0005-0000-0000-000091340000}"/>
    <cellStyle name="40% - Énfasis1 13 8 2" xfId="16044" xr:uid="{00000000-0005-0000-0000-000092340000}"/>
    <cellStyle name="40% - Énfasis1 13 8 3" xfId="16045" xr:uid="{00000000-0005-0000-0000-000093340000}"/>
    <cellStyle name="40% - Énfasis1 13 8 4" xfId="16046" xr:uid="{00000000-0005-0000-0000-000094340000}"/>
    <cellStyle name="40% - Énfasis1 13 8 5" xfId="16047" xr:uid="{00000000-0005-0000-0000-000095340000}"/>
    <cellStyle name="40% - Énfasis1 13 8 6" xfId="16048" xr:uid="{00000000-0005-0000-0000-000096340000}"/>
    <cellStyle name="40% - Énfasis1 13 9" xfId="16049" xr:uid="{00000000-0005-0000-0000-000097340000}"/>
    <cellStyle name="40% - Énfasis1 13 9 2" xfId="16050" xr:uid="{00000000-0005-0000-0000-000098340000}"/>
    <cellStyle name="40% - Énfasis1 13 9 3" xfId="16051" xr:uid="{00000000-0005-0000-0000-000099340000}"/>
    <cellStyle name="40% - Énfasis1 13 9 4" xfId="16052" xr:uid="{00000000-0005-0000-0000-00009A340000}"/>
    <cellStyle name="40% - Énfasis1 13 9 5" xfId="16053" xr:uid="{00000000-0005-0000-0000-00009B340000}"/>
    <cellStyle name="40% - Énfasis1 13 9 6" xfId="16054" xr:uid="{00000000-0005-0000-0000-00009C340000}"/>
    <cellStyle name="40% - Énfasis1 14" xfId="546" xr:uid="{00000000-0005-0000-0000-00009D340000}"/>
    <cellStyle name="40% - Énfasis1 14 10" xfId="16055" xr:uid="{00000000-0005-0000-0000-00009E340000}"/>
    <cellStyle name="40% - Énfasis1 14 11" xfId="16056" xr:uid="{00000000-0005-0000-0000-00009F340000}"/>
    <cellStyle name="40% - Énfasis1 14 12" xfId="16057" xr:uid="{00000000-0005-0000-0000-0000A0340000}"/>
    <cellStyle name="40% - Énfasis1 14 13" xfId="16058" xr:uid="{00000000-0005-0000-0000-0000A1340000}"/>
    <cellStyle name="40% - Énfasis1 14 14" xfId="16059" xr:uid="{00000000-0005-0000-0000-0000A2340000}"/>
    <cellStyle name="40% - Énfasis1 14 2" xfId="16060" xr:uid="{00000000-0005-0000-0000-0000A3340000}"/>
    <cellStyle name="40% - Énfasis1 14 2 2" xfId="16061" xr:uid="{00000000-0005-0000-0000-0000A4340000}"/>
    <cellStyle name="40% - Énfasis1 14 2 3" xfId="16062" xr:uid="{00000000-0005-0000-0000-0000A5340000}"/>
    <cellStyle name="40% - Énfasis1 14 2 4" xfId="16063" xr:uid="{00000000-0005-0000-0000-0000A6340000}"/>
    <cellStyle name="40% - Énfasis1 14 2 5" xfId="16064" xr:uid="{00000000-0005-0000-0000-0000A7340000}"/>
    <cellStyle name="40% - Énfasis1 14 2 6" xfId="16065" xr:uid="{00000000-0005-0000-0000-0000A8340000}"/>
    <cellStyle name="40% - Énfasis1 14 3" xfId="16066" xr:uid="{00000000-0005-0000-0000-0000A9340000}"/>
    <cellStyle name="40% - Énfasis1 14 3 2" xfId="16067" xr:uid="{00000000-0005-0000-0000-0000AA340000}"/>
    <cellStyle name="40% - Énfasis1 14 3 3" xfId="16068" xr:uid="{00000000-0005-0000-0000-0000AB340000}"/>
    <cellStyle name="40% - Énfasis1 14 3 4" xfId="16069" xr:uid="{00000000-0005-0000-0000-0000AC340000}"/>
    <cellStyle name="40% - Énfasis1 14 3 5" xfId="16070" xr:uid="{00000000-0005-0000-0000-0000AD340000}"/>
    <cellStyle name="40% - Énfasis1 14 3 6" xfId="16071" xr:uid="{00000000-0005-0000-0000-0000AE340000}"/>
    <cellStyle name="40% - Énfasis1 14 4" xfId="16072" xr:uid="{00000000-0005-0000-0000-0000AF340000}"/>
    <cellStyle name="40% - Énfasis1 14 4 2" xfId="16073" xr:uid="{00000000-0005-0000-0000-0000B0340000}"/>
    <cellStyle name="40% - Énfasis1 14 4 3" xfId="16074" xr:uid="{00000000-0005-0000-0000-0000B1340000}"/>
    <cellStyle name="40% - Énfasis1 14 4 4" xfId="16075" xr:uid="{00000000-0005-0000-0000-0000B2340000}"/>
    <cellStyle name="40% - Énfasis1 14 4 5" xfId="16076" xr:uid="{00000000-0005-0000-0000-0000B3340000}"/>
    <cellStyle name="40% - Énfasis1 14 4 6" xfId="16077" xr:uid="{00000000-0005-0000-0000-0000B4340000}"/>
    <cellStyle name="40% - Énfasis1 14 5" xfId="16078" xr:uid="{00000000-0005-0000-0000-0000B5340000}"/>
    <cellStyle name="40% - Énfasis1 14 5 2" xfId="16079" xr:uid="{00000000-0005-0000-0000-0000B6340000}"/>
    <cellStyle name="40% - Énfasis1 14 5 3" xfId="16080" xr:uid="{00000000-0005-0000-0000-0000B7340000}"/>
    <cellStyle name="40% - Énfasis1 14 5 4" xfId="16081" xr:uid="{00000000-0005-0000-0000-0000B8340000}"/>
    <cellStyle name="40% - Énfasis1 14 5 5" xfId="16082" xr:uid="{00000000-0005-0000-0000-0000B9340000}"/>
    <cellStyle name="40% - Énfasis1 14 5 6" xfId="16083" xr:uid="{00000000-0005-0000-0000-0000BA340000}"/>
    <cellStyle name="40% - Énfasis1 14 6" xfId="16084" xr:uid="{00000000-0005-0000-0000-0000BB340000}"/>
    <cellStyle name="40% - Énfasis1 14 6 2" xfId="16085" xr:uid="{00000000-0005-0000-0000-0000BC340000}"/>
    <cellStyle name="40% - Énfasis1 14 6 3" xfId="16086" xr:uid="{00000000-0005-0000-0000-0000BD340000}"/>
    <cellStyle name="40% - Énfasis1 14 6 4" xfId="16087" xr:uid="{00000000-0005-0000-0000-0000BE340000}"/>
    <cellStyle name="40% - Énfasis1 14 6 5" xfId="16088" xr:uid="{00000000-0005-0000-0000-0000BF340000}"/>
    <cellStyle name="40% - Énfasis1 14 6 6" xfId="16089" xr:uid="{00000000-0005-0000-0000-0000C0340000}"/>
    <cellStyle name="40% - Énfasis1 14 7" xfId="16090" xr:uid="{00000000-0005-0000-0000-0000C1340000}"/>
    <cellStyle name="40% - Énfasis1 14 7 2" xfId="16091" xr:uid="{00000000-0005-0000-0000-0000C2340000}"/>
    <cellStyle name="40% - Énfasis1 14 7 3" xfId="16092" xr:uid="{00000000-0005-0000-0000-0000C3340000}"/>
    <cellStyle name="40% - Énfasis1 14 7 4" xfId="16093" xr:uid="{00000000-0005-0000-0000-0000C4340000}"/>
    <cellStyle name="40% - Énfasis1 14 7 5" xfId="16094" xr:uid="{00000000-0005-0000-0000-0000C5340000}"/>
    <cellStyle name="40% - Énfasis1 14 7 6" xfId="16095" xr:uid="{00000000-0005-0000-0000-0000C6340000}"/>
    <cellStyle name="40% - Énfasis1 14 8" xfId="16096" xr:uid="{00000000-0005-0000-0000-0000C7340000}"/>
    <cellStyle name="40% - Énfasis1 14 8 2" xfId="16097" xr:uid="{00000000-0005-0000-0000-0000C8340000}"/>
    <cellStyle name="40% - Énfasis1 14 8 3" xfId="16098" xr:uid="{00000000-0005-0000-0000-0000C9340000}"/>
    <cellStyle name="40% - Énfasis1 14 8 4" xfId="16099" xr:uid="{00000000-0005-0000-0000-0000CA340000}"/>
    <cellStyle name="40% - Énfasis1 14 8 5" xfId="16100" xr:uid="{00000000-0005-0000-0000-0000CB340000}"/>
    <cellStyle name="40% - Énfasis1 14 8 6" xfId="16101" xr:uid="{00000000-0005-0000-0000-0000CC340000}"/>
    <cellStyle name="40% - Énfasis1 14 9" xfId="16102" xr:uid="{00000000-0005-0000-0000-0000CD340000}"/>
    <cellStyle name="40% - Énfasis1 14 9 2" xfId="16103" xr:uid="{00000000-0005-0000-0000-0000CE340000}"/>
    <cellStyle name="40% - Énfasis1 14 9 3" xfId="16104" xr:uid="{00000000-0005-0000-0000-0000CF340000}"/>
    <cellStyle name="40% - Énfasis1 14 9 4" xfId="16105" xr:uid="{00000000-0005-0000-0000-0000D0340000}"/>
    <cellStyle name="40% - Énfasis1 14 9 5" xfId="16106" xr:uid="{00000000-0005-0000-0000-0000D1340000}"/>
    <cellStyle name="40% - Énfasis1 14 9 6" xfId="16107" xr:uid="{00000000-0005-0000-0000-0000D2340000}"/>
    <cellStyle name="40% - Énfasis1 15" xfId="547" xr:uid="{00000000-0005-0000-0000-0000D3340000}"/>
    <cellStyle name="40% - Énfasis1 15 10" xfId="16108" xr:uid="{00000000-0005-0000-0000-0000D4340000}"/>
    <cellStyle name="40% - Énfasis1 15 11" xfId="16109" xr:uid="{00000000-0005-0000-0000-0000D5340000}"/>
    <cellStyle name="40% - Énfasis1 15 12" xfId="16110" xr:uid="{00000000-0005-0000-0000-0000D6340000}"/>
    <cellStyle name="40% - Énfasis1 15 13" xfId="16111" xr:uid="{00000000-0005-0000-0000-0000D7340000}"/>
    <cellStyle name="40% - Énfasis1 15 14" xfId="16112" xr:uid="{00000000-0005-0000-0000-0000D8340000}"/>
    <cellStyle name="40% - Énfasis1 15 2" xfId="16113" xr:uid="{00000000-0005-0000-0000-0000D9340000}"/>
    <cellStyle name="40% - Énfasis1 15 2 2" xfId="16114" xr:uid="{00000000-0005-0000-0000-0000DA340000}"/>
    <cellStyle name="40% - Énfasis1 15 2 3" xfId="16115" xr:uid="{00000000-0005-0000-0000-0000DB340000}"/>
    <cellStyle name="40% - Énfasis1 15 2 4" xfId="16116" xr:uid="{00000000-0005-0000-0000-0000DC340000}"/>
    <cellStyle name="40% - Énfasis1 15 2 5" xfId="16117" xr:uid="{00000000-0005-0000-0000-0000DD340000}"/>
    <cellStyle name="40% - Énfasis1 15 2 6" xfId="16118" xr:uid="{00000000-0005-0000-0000-0000DE340000}"/>
    <cellStyle name="40% - Énfasis1 15 3" xfId="16119" xr:uid="{00000000-0005-0000-0000-0000DF340000}"/>
    <cellStyle name="40% - Énfasis1 15 3 2" xfId="16120" xr:uid="{00000000-0005-0000-0000-0000E0340000}"/>
    <cellStyle name="40% - Énfasis1 15 3 3" xfId="16121" xr:uid="{00000000-0005-0000-0000-0000E1340000}"/>
    <cellStyle name="40% - Énfasis1 15 3 4" xfId="16122" xr:uid="{00000000-0005-0000-0000-0000E2340000}"/>
    <cellStyle name="40% - Énfasis1 15 3 5" xfId="16123" xr:uid="{00000000-0005-0000-0000-0000E3340000}"/>
    <cellStyle name="40% - Énfasis1 15 3 6" xfId="16124" xr:uid="{00000000-0005-0000-0000-0000E4340000}"/>
    <cellStyle name="40% - Énfasis1 15 4" xfId="16125" xr:uid="{00000000-0005-0000-0000-0000E5340000}"/>
    <cellStyle name="40% - Énfasis1 15 4 2" xfId="16126" xr:uid="{00000000-0005-0000-0000-0000E6340000}"/>
    <cellStyle name="40% - Énfasis1 15 4 3" xfId="16127" xr:uid="{00000000-0005-0000-0000-0000E7340000}"/>
    <cellStyle name="40% - Énfasis1 15 4 4" xfId="16128" xr:uid="{00000000-0005-0000-0000-0000E8340000}"/>
    <cellStyle name="40% - Énfasis1 15 4 5" xfId="16129" xr:uid="{00000000-0005-0000-0000-0000E9340000}"/>
    <cellStyle name="40% - Énfasis1 15 4 6" xfId="16130" xr:uid="{00000000-0005-0000-0000-0000EA340000}"/>
    <cellStyle name="40% - Énfasis1 15 5" xfId="16131" xr:uid="{00000000-0005-0000-0000-0000EB340000}"/>
    <cellStyle name="40% - Énfasis1 15 5 2" xfId="16132" xr:uid="{00000000-0005-0000-0000-0000EC340000}"/>
    <cellStyle name="40% - Énfasis1 15 5 3" xfId="16133" xr:uid="{00000000-0005-0000-0000-0000ED340000}"/>
    <cellStyle name="40% - Énfasis1 15 5 4" xfId="16134" xr:uid="{00000000-0005-0000-0000-0000EE340000}"/>
    <cellStyle name="40% - Énfasis1 15 5 5" xfId="16135" xr:uid="{00000000-0005-0000-0000-0000EF340000}"/>
    <cellStyle name="40% - Énfasis1 15 5 6" xfId="16136" xr:uid="{00000000-0005-0000-0000-0000F0340000}"/>
    <cellStyle name="40% - Énfasis1 15 6" xfId="16137" xr:uid="{00000000-0005-0000-0000-0000F1340000}"/>
    <cellStyle name="40% - Énfasis1 15 6 2" xfId="16138" xr:uid="{00000000-0005-0000-0000-0000F2340000}"/>
    <cellStyle name="40% - Énfasis1 15 6 3" xfId="16139" xr:uid="{00000000-0005-0000-0000-0000F3340000}"/>
    <cellStyle name="40% - Énfasis1 15 6 4" xfId="16140" xr:uid="{00000000-0005-0000-0000-0000F4340000}"/>
    <cellStyle name="40% - Énfasis1 15 6 5" xfId="16141" xr:uid="{00000000-0005-0000-0000-0000F5340000}"/>
    <cellStyle name="40% - Énfasis1 15 6 6" xfId="16142" xr:uid="{00000000-0005-0000-0000-0000F6340000}"/>
    <cellStyle name="40% - Énfasis1 15 7" xfId="16143" xr:uid="{00000000-0005-0000-0000-0000F7340000}"/>
    <cellStyle name="40% - Énfasis1 15 7 2" xfId="16144" xr:uid="{00000000-0005-0000-0000-0000F8340000}"/>
    <cellStyle name="40% - Énfasis1 15 7 3" xfId="16145" xr:uid="{00000000-0005-0000-0000-0000F9340000}"/>
    <cellStyle name="40% - Énfasis1 15 7 4" xfId="16146" xr:uid="{00000000-0005-0000-0000-0000FA340000}"/>
    <cellStyle name="40% - Énfasis1 15 7 5" xfId="16147" xr:uid="{00000000-0005-0000-0000-0000FB340000}"/>
    <cellStyle name="40% - Énfasis1 15 7 6" xfId="16148" xr:uid="{00000000-0005-0000-0000-0000FC340000}"/>
    <cellStyle name="40% - Énfasis1 15 8" xfId="16149" xr:uid="{00000000-0005-0000-0000-0000FD340000}"/>
    <cellStyle name="40% - Énfasis1 15 8 2" xfId="16150" xr:uid="{00000000-0005-0000-0000-0000FE340000}"/>
    <cellStyle name="40% - Énfasis1 15 8 3" xfId="16151" xr:uid="{00000000-0005-0000-0000-0000FF340000}"/>
    <cellStyle name="40% - Énfasis1 15 8 4" xfId="16152" xr:uid="{00000000-0005-0000-0000-000000350000}"/>
    <cellStyle name="40% - Énfasis1 15 8 5" xfId="16153" xr:uid="{00000000-0005-0000-0000-000001350000}"/>
    <cellStyle name="40% - Énfasis1 15 8 6" xfId="16154" xr:uid="{00000000-0005-0000-0000-000002350000}"/>
    <cellStyle name="40% - Énfasis1 15 9" xfId="16155" xr:uid="{00000000-0005-0000-0000-000003350000}"/>
    <cellStyle name="40% - Énfasis1 15 9 2" xfId="16156" xr:uid="{00000000-0005-0000-0000-000004350000}"/>
    <cellStyle name="40% - Énfasis1 15 9 3" xfId="16157" xr:uid="{00000000-0005-0000-0000-000005350000}"/>
    <cellStyle name="40% - Énfasis1 15 9 4" xfId="16158" xr:uid="{00000000-0005-0000-0000-000006350000}"/>
    <cellStyle name="40% - Énfasis1 15 9 5" xfId="16159" xr:uid="{00000000-0005-0000-0000-000007350000}"/>
    <cellStyle name="40% - Énfasis1 15 9 6" xfId="16160" xr:uid="{00000000-0005-0000-0000-000008350000}"/>
    <cellStyle name="40% - Énfasis1 16" xfId="548" xr:uid="{00000000-0005-0000-0000-000009350000}"/>
    <cellStyle name="40% - Énfasis1 16 10" xfId="16161" xr:uid="{00000000-0005-0000-0000-00000A350000}"/>
    <cellStyle name="40% - Énfasis1 16 11" xfId="16162" xr:uid="{00000000-0005-0000-0000-00000B350000}"/>
    <cellStyle name="40% - Énfasis1 16 12" xfId="16163" xr:uid="{00000000-0005-0000-0000-00000C350000}"/>
    <cellStyle name="40% - Énfasis1 16 13" xfId="16164" xr:uid="{00000000-0005-0000-0000-00000D350000}"/>
    <cellStyle name="40% - Énfasis1 16 14" xfId="16165" xr:uid="{00000000-0005-0000-0000-00000E350000}"/>
    <cellStyle name="40% - Énfasis1 16 2" xfId="16166" xr:uid="{00000000-0005-0000-0000-00000F350000}"/>
    <cellStyle name="40% - Énfasis1 16 2 2" xfId="16167" xr:uid="{00000000-0005-0000-0000-000010350000}"/>
    <cellStyle name="40% - Énfasis1 16 2 3" xfId="16168" xr:uid="{00000000-0005-0000-0000-000011350000}"/>
    <cellStyle name="40% - Énfasis1 16 2 4" xfId="16169" xr:uid="{00000000-0005-0000-0000-000012350000}"/>
    <cellStyle name="40% - Énfasis1 16 2 5" xfId="16170" xr:uid="{00000000-0005-0000-0000-000013350000}"/>
    <cellStyle name="40% - Énfasis1 16 2 6" xfId="16171" xr:uid="{00000000-0005-0000-0000-000014350000}"/>
    <cellStyle name="40% - Énfasis1 16 3" xfId="16172" xr:uid="{00000000-0005-0000-0000-000015350000}"/>
    <cellStyle name="40% - Énfasis1 16 3 2" xfId="16173" xr:uid="{00000000-0005-0000-0000-000016350000}"/>
    <cellStyle name="40% - Énfasis1 16 3 3" xfId="16174" xr:uid="{00000000-0005-0000-0000-000017350000}"/>
    <cellStyle name="40% - Énfasis1 16 3 4" xfId="16175" xr:uid="{00000000-0005-0000-0000-000018350000}"/>
    <cellStyle name="40% - Énfasis1 16 3 5" xfId="16176" xr:uid="{00000000-0005-0000-0000-000019350000}"/>
    <cellStyle name="40% - Énfasis1 16 3 6" xfId="16177" xr:uid="{00000000-0005-0000-0000-00001A350000}"/>
    <cellStyle name="40% - Énfasis1 16 4" xfId="16178" xr:uid="{00000000-0005-0000-0000-00001B350000}"/>
    <cellStyle name="40% - Énfasis1 16 4 2" xfId="16179" xr:uid="{00000000-0005-0000-0000-00001C350000}"/>
    <cellStyle name="40% - Énfasis1 16 4 3" xfId="16180" xr:uid="{00000000-0005-0000-0000-00001D350000}"/>
    <cellStyle name="40% - Énfasis1 16 4 4" xfId="16181" xr:uid="{00000000-0005-0000-0000-00001E350000}"/>
    <cellStyle name="40% - Énfasis1 16 4 5" xfId="16182" xr:uid="{00000000-0005-0000-0000-00001F350000}"/>
    <cellStyle name="40% - Énfasis1 16 4 6" xfId="16183" xr:uid="{00000000-0005-0000-0000-000020350000}"/>
    <cellStyle name="40% - Énfasis1 16 5" xfId="16184" xr:uid="{00000000-0005-0000-0000-000021350000}"/>
    <cellStyle name="40% - Énfasis1 16 5 2" xfId="16185" xr:uid="{00000000-0005-0000-0000-000022350000}"/>
    <cellStyle name="40% - Énfasis1 16 5 3" xfId="16186" xr:uid="{00000000-0005-0000-0000-000023350000}"/>
    <cellStyle name="40% - Énfasis1 16 5 4" xfId="16187" xr:uid="{00000000-0005-0000-0000-000024350000}"/>
    <cellStyle name="40% - Énfasis1 16 5 5" xfId="16188" xr:uid="{00000000-0005-0000-0000-000025350000}"/>
    <cellStyle name="40% - Énfasis1 16 5 6" xfId="16189" xr:uid="{00000000-0005-0000-0000-000026350000}"/>
    <cellStyle name="40% - Énfasis1 16 6" xfId="16190" xr:uid="{00000000-0005-0000-0000-000027350000}"/>
    <cellStyle name="40% - Énfasis1 16 6 2" xfId="16191" xr:uid="{00000000-0005-0000-0000-000028350000}"/>
    <cellStyle name="40% - Énfasis1 16 6 3" xfId="16192" xr:uid="{00000000-0005-0000-0000-000029350000}"/>
    <cellStyle name="40% - Énfasis1 16 6 4" xfId="16193" xr:uid="{00000000-0005-0000-0000-00002A350000}"/>
    <cellStyle name="40% - Énfasis1 16 6 5" xfId="16194" xr:uid="{00000000-0005-0000-0000-00002B350000}"/>
    <cellStyle name="40% - Énfasis1 16 6 6" xfId="16195" xr:uid="{00000000-0005-0000-0000-00002C350000}"/>
    <cellStyle name="40% - Énfasis1 16 7" xfId="16196" xr:uid="{00000000-0005-0000-0000-00002D350000}"/>
    <cellStyle name="40% - Énfasis1 16 7 2" xfId="16197" xr:uid="{00000000-0005-0000-0000-00002E350000}"/>
    <cellStyle name="40% - Énfasis1 16 7 3" xfId="16198" xr:uid="{00000000-0005-0000-0000-00002F350000}"/>
    <cellStyle name="40% - Énfasis1 16 7 4" xfId="16199" xr:uid="{00000000-0005-0000-0000-000030350000}"/>
    <cellStyle name="40% - Énfasis1 16 7 5" xfId="16200" xr:uid="{00000000-0005-0000-0000-000031350000}"/>
    <cellStyle name="40% - Énfasis1 16 7 6" xfId="16201" xr:uid="{00000000-0005-0000-0000-000032350000}"/>
    <cellStyle name="40% - Énfasis1 16 8" xfId="16202" xr:uid="{00000000-0005-0000-0000-000033350000}"/>
    <cellStyle name="40% - Énfasis1 16 8 2" xfId="16203" xr:uid="{00000000-0005-0000-0000-000034350000}"/>
    <cellStyle name="40% - Énfasis1 16 8 3" xfId="16204" xr:uid="{00000000-0005-0000-0000-000035350000}"/>
    <cellStyle name="40% - Énfasis1 16 8 4" xfId="16205" xr:uid="{00000000-0005-0000-0000-000036350000}"/>
    <cellStyle name="40% - Énfasis1 16 8 5" xfId="16206" xr:uid="{00000000-0005-0000-0000-000037350000}"/>
    <cellStyle name="40% - Énfasis1 16 8 6" xfId="16207" xr:uid="{00000000-0005-0000-0000-000038350000}"/>
    <cellStyle name="40% - Énfasis1 16 9" xfId="16208" xr:uid="{00000000-0005-0000-0000-000039350000}"/>
    <cellStyle name="40% - Énfasis1 16 9 2" xfId="16209" xr:uid="{00000000-0005-0000-0000-00003A350000}"/>
    <cellStyle name="40% - Énfasis1 16 9 3" xfId="16210" xr:uid="{00000000-0005-0000-0000-00003B350000}"/>
    <cellStyle name="40% - Énfasis1 16 9 4" xfId="16211" xr:uid="{00000000-0005-0000-0000-00003C350000}"/>
    <cellStyle name="40% - Énfasis1 16 9 5" xfId="16212" xr:uid="{00000000-0005-0000-0000-00003D350000}"/>
    <cellStyle name="40% - Énfasis1 16 9 6" xfId="16213" xr:uid="{00000000-0005-0000-0000-00003E350000}"/>
    <cellStyle name="40% - Énfasis1 17" xfId="549" xr:uid="{00000000-0005-0000-0000-00003F350000}"/>
    <cellStyle name="40% - Énfasis1 17 10" xfId="16214" xr:uid="{00000000-0005-0000-0000-000040350000}"/>
    <cellStyle name="40% - Énfasis1 17 11" xfId="16215" xr:uid="{00000000-0005-0000-0000-000041350000}"/>
    <cellStyle name="40% - Énfasis1 17 12" xfId="16216" xr:uid="{00000000-0005-0000-0000-000042350000}"/>
    <cellStyle name="40% - Énfasis1 17 13" xfId="16217" xr:uid="{00000000-0005-0000-0000-000043350000}"/>
    <cellStyle name="40% - Énfasis1 17 14" xfId="16218" xr:uid="{00000000-0005-0000-0000-000044350000}"/>
    <cellStyle name="40% - Énfasis1 17 2" xfId="16219" xr:uid="{00000000-0005-0000-0000-000045350000}"/>
    <cellStyle name="40% - Énfasis1 17 2 2" xfId="16220" xr:uid="{00000000-0005-0000-0000-000046350000}"/>
    <cellStyle name="40% - Énfasis1 17 2 3" xfId="16221" xr:uid="{00000000-0005-0000-0000-000047350000}"/>
    <cellStyle name="40% - Énfasis1 17 2 4" xfId="16222" xr:uid="{00000000-0005-0000-0000-000048350000}"/>
    <cellStyle name="40% - Énfasis1 17 2 5" xfId="16223" xr:uid="{00000000-0005-0000-0000-000049350000}"/>
    <cellStyle name="40% - Énfasis1 17 2 6" xfId="16224" xr:uid="{00000000-0005-0000-0000-00004A350000}"/>
    <cellStyle name="40% - Énfasis1 17 3" xfId="16225" xr:uid="{00000000-0005-0000-0000-00004B350000}"/>
    <cellStyle name="40% - Énfasis1 17 3 2" xfId="16226" xr:uid="{00000000-0005-0000-0000-00004C350000}"/>
    <cellStyle name="40% - Énfasis1 17 3 3" xfId="16227" xr:uid="{00000000-0005-0000-0000-00004D350000}"/>
    <cellStyle name="40% - Énfasis1 17 3 4" xfId="16228" xr:uid="{00000000-0005-0000-0000-00004E350000}"/>
    <cellStyle name="40% - Énfasis1 17 3 5" xfId="16229" xr:uid="{00000000-0005-0000-0000-00004F350000}"/>
    <cellStyle name="40% - Énfasis1 17 3 6" xfId="16230" xr:uid="{00000000-0005-0000-0000-000050350000}"/>
    <cellStyle name="40% - Énfasis1 17 4" xfId="16231" xr:uid="{00000000-0005-0000-0000-000051350000}"/>
    <cellStyle name="40% - Énfasis1 17 4 2" xfId="16232" xr:uid="{00000000-0005-0000-0000-000052350000}"/>
    <cellStyle name="40% - Énfasis1 17 4 3" xfId="16233" xr:uid="{00000000-0005-0000-0000-000053350000}"/>
    <cellStyle name="40% - Énfasis1 17 4 4" xfId="16234" xr:uid="{00000000-0005-0000-0000-000054350000}"/>
    <cellStyle name="40% - Énfasis1 17 4 5" xfId="16235" xr:uid="{00000000-0005-0000-0000-000055350000}"/>
    <cellStyle name="40% - Énfasis1 17 4 6" xfId="16236" xr:uid="{00000000-0005-0000-0000-000056350000}"/>
    <cellStyle name="40% - Énfasis1 17 5" xfId="16237" xr:uid="{00000000-0005-0000-0000-000057350000}"/>
    <cellStyle name="40% - Énfasis1 17 5 2" xfId="16238" xr:uid="{00000000-0005-0000-0000-000058350000}"/>
    <cellStyle name="40% - Énfasis1 17 5 3" xfId="16239" xr:uid="{00000000-0005-0000-0000-000059350000}"/>
    <cellStyle name="40% - Énfasis1 17 5 4" xfId="16240" xr:uid="{00000000-0005-0000-0000-00005A350000}"/>
    <cellStyle name="40% - Énfasis1 17 5 5" xfId="16241" xr:uid="{00000000-0005-0000-0000-00005B350000}"/>
    <cellStyle name="40% - Énfasis1 17 5 6" xfId="16242" xr:uid="{00000000-0005-0000-0000-00005C350000}"/>
    <cellStyle name="40% - Énfasis1 17 6" xfId="16243" xr:uid="{00000000-0005-0000-0000-00005D350000}"/>
    <cellStyle name="40% - Énfasis1 17 6 2" xfId="16244" xr:uid="{00000000-0005-0000-0000-00005E350000}"/>
    <cellStyle name="40% - Énfasis1 17 6 3" xfId="16245" xr:uid="{00000000-0005-0000-0000-00005F350000}"/>
    <cellStyle name="40% - Énfasis1 17 6 4" xfId="16246" xr:uid="{00000000-0005-0000-0000-000060350000}"/>
    <cellStyle name="40% - Énfasis1 17 6 5" xfId="16247" xr:uid="{00000000-0005-0000-0000-000061350000}"/>
    <cellStyle name="40% - Énfasis1 17 6 6" xfId="16248" xr:uid="{00000000-0005-0000-0000-000062350000}"/>
    <cellStyle name="40% - Énfasis1 17 7" xfId="16249" xr:uid="{00000000-0005-0000-0000-000063350000}"/>
    <cellStyle name="40% - Énfasis1 17 7 2" xfId="16250" xr:uid="{00000000-0005-0000-0000-000064350000}"/>
    <cellStyle name="40% - Énfasis1 17 7 3" xfId="16251" xr:uid="{00000000-0005-0000-0000-000065350000}"/>
    <cellStyle name="40% - Énfasis1 17 7 4" xfId="16252" xr:uid="{00000000-0005-0000-0000-000066350000}"/>
    <cellStyle name="40% - Énfasis1 17 7 5" xfId="16253" xr:uid="{00000000-0005-0000-0000-000067350000}"/>
    <cellStyle name="40% - Énfasis1 17 7 6" xfId="16254" xr:uid="{00000000-0005-0000-0000-000068350000}"/>
    <cellStyle name="40% - Énfasis1 17 8" xfId="16255" xr:uid="{00000000-0005-0000-0000-000069350000}"/>
    <cellStyle name="40% - Énfasis1 17 8 2" xfId="16256" xr:uid="{00000000-0005-0000-0000-00006A350000}"/>
    <cellStyle name="40% - Énfasis1 17 8 3" xfId="16257" xr:uid="{00000000-0005-0000-0000-00006B350000}"/>
    <cellStyle name="40% - Énfasis1 17 8 4" xfId="16258" xr:uid="{00000000-0005-0000-0000-00006C350000}"/>
    <cellStyle name="40% - Énfasis1 17 8 5" xfId="16259" xr:uid="{00000000-0005-0000-0000-00006D350000}"/>
    <cellStyle name="40% - Énfasis1 17 8 6" xfId="16260" xr:uid="{00000000-0005-0000-0000-00006E350000}"/>
    <cellStyle name="40% - Énfasis1 17 9" xfId="16261" xr:uid="{00000000-0005-0000-0000-00006F350000}"/>
    <cellStyle name="40% - Énfasis1 17 9 2" xfId="16262" xr:uid="{00000000-0005-0000-0000-000070350000}"/>
    <cellStyle name="40% - Énfasis1 17 9 3" xfId="16263" xr:uid="{00000000-0005-0000-0000-000071350000}"/>
    <cellStyle name="40% - Énfasis1 17 9 4" xfId="16264" xr:uid="{00000000-0005-0000-0000-000072350000}"/>
    <cellStyle name="40% - Énfasis1 17 9 5" xfId="16265" xr:uid="{00000000-0005-0000-0000-000073350000}"/>
    <cellStyle name="40% - Énfasis1 17 9 6" xfId="16266" xr:uid="{00000000-0005-0000-0000-000074350000}"/>
    <cellStyle name="40% - Énfasis1 18" xfId="550" xr:uid="{00000000-0005-0000-0000-000075350000}"/>
    <cellStyle name="40% - Énfasis1 18 10" xfId="16267" xr:uid="{00000000-0005-0000-0000-000076350000}"/>
    <cellStyle name="40% - Énfasis1 18 11" xfId="16268" xr:uid="{00000000-0005-0000-0000-000077350000}"/>
    <cellStyle name="40% - Énfasis1 18 12" xfId="16269" xr:uid="{00000000-0005-0000-0000-000078350000}"/>
    <cellStyle name="40% - Énfasis1 18 13" xfId="16270" xr:uid="{00000000-0005-0000-0000-000079350000}"/>
    <cellStyle name="40% - Énfasis1 18 14" xfId="16271" xr:uid="{00000000-0005-0000-0000-00007A350000}"/>
    <cellStyle name="40% - Énfasis1 18 2" xfId="16272" xr:uid="{00000000-0005-0000-0000-00007B350000}"/>
    <cellStyle name="40% - Énfasis1 18 2 2" xfId="16273" xr:uid="{00000000-0005-0000-0000-00007C350000}"/>
    <cellStyle name="40% - Énfasis1 18 2 3" xfId="16274" xr:uid="{00000000-0005-0000-0000-00007D350000}"/>
    <cellStyle name="40% - Énfasis1 18 2 4" xfId="16275" xr:uid="{00000000-0005-0000-0000-00007E350000}"/>
    <cellStyle name="40% - Énfasis1 18 2 5" xfId="16276" xr:uid="{00000000-0005-0000-0000-00007F350000}"/>
    <cellStyle name="40% - Énfasis1 18 2 6" xfId="16277" xr:uid="{00000000-0005-0000-0000-000080350000}"/>
    <cellStyle name="40% - Énfasis1 18 3" xfId="16278" xr:uid="{00000000-0005-0000-0000-000081350000}"/>
    <cellStyle name="40% - Énfasis1 18 3 2" xfId="16279" xr:uid="{00000000-0005-0000-0000-000082350000}"/>
    <cellStyle name="40% - Énfasis1 18 3 3" xfId="16280" xr:uid="{00000000-0005-0000-0000-000083350000}"/>
    <cellStyle name="40% - Énfasis1 18 3 4" xfId="16281" xr:uid="{00000000-0005-0000-0000-000084350000}"/>
    <cellStyle name="40% - Énfasis1 18 3 5" xfId="16282" xr:uid="{00000000-0005-0000-0000-000085350000}"/>
    <cellStyle name="40% - Énfasis1 18 3 6" xfId="16283" xr:uid="{00000000-0005-0000-0000-000086350000}"/>
    <cellStyle name="40% - Énfasis1 18 4" xfId="16284" xr:uid="{00000000-0005-0000-0000-000087350000}"/>
    <cellStyle name="40% - Énfasis1 18 4 2" xfId="16285" xr:uid="{00000000-0005-0000-0000-000088350000}"/>
    <cellStyle name="40% - Énfasis1 18 4 3" xfId="16286" xr:uid="{00000000-0005-0000-0000-000089350000}"/>
    <cellStyle name="40% - Énfasis1 18 4 4" xfId="16287" xr:uid="{00000000-0005-0000-0000-00008A350000}"/>
    <cellStyle name="40% - Énfasis1 18 4 5" xfId="16288" xr:uid="{00000000-0005-0000-0000-00008B350000}"/>
    <cellStyle name="40% - Énfasis1 18 4 6" xfId="16289" xr:uid="{00000000-0005-0000-0000-00008C350000}"/>
    <cellStyle name="40% - Énfasis1 18 5" xfId="16290" xr:uid="{00000000-0005-0000-0000-00008D350000}"/>
    <cellStyle name="40% - Énfasis1 18 5 2" xfId="16291" xr:uid="{00000000-0005-0000-0000-00008E350000}"/>
    <cellStyle name="40% - Énfasis1 18 5 3" xfId="16292" xr:uid="{00000000-0005-0000-0000-00008F350000}"/>
    <cellStyle name="40% - Énfasis1 18 5 4" xfId="16293" xr:uid="{00000000-0005-0000-0000-000090350000}"/>
    <cellStyle name="40% - Énfasis1 18 5 5" xfId="16294" xr:uid="{00000000-0005-0000-0000-000091350000}"/>
    <cellStyle name="40% - Énfasis1 18 5 6" xfId="16295" xr:uid="{00000000-0005-0000-0000-000092350000}"/>
    <cellStyle name="40% - Énfasis1 18 6" xfId="16296" xr:uid="{00000000-0005-0000-0000-000093350000}"/>
    <cellStyle name="40% - Énfasis1 18 6 2" xfId="16297" xr:uid="{00000000-0005-0000-0000-000094350000}"/>
    <cellStyle name="40% - Énfasis1 18 6 3" xfId="16298" xr:uid="{00000000-0005-0000-0000-000095350000}"/>
    <cellStyle name="40% - Énfasis1 18 6 4" xfId="16299" xr:uid="{00000000-0005-0000-0000-000096350000}"/>
    <cellStyle name="40% - Énfasis1 18 6 5" xfId="16300" xr:uid="{00000000-0005-0000-0000-000097350000}"/>
    <cellStyle name="40% - Énfasis1 18 6 6" xfId="16301" xr:uid="{00000000-0005-0000-0000-000098350000}"/>
    <cellStyle name="40% - Énfasis1 18 7" xfId="16302" xr:uid="{00000000-0005-0000-0000-000099350000}"/>
    <cellStyle name="40% - Énfasis1 18 7 2" xfId="16303" xr:uid="{00000000-0005-0000-0000-00009A350000}"/>
    <cellStyle name="40% - Énfasis1 18 7 3" xfId="16304" xr:uid="{00000000-0005-0000-0000-00009B350000}"/>
    <cellStyle name="40% - Énfasis1 18 7 4" xfId="16305" xr:uid="{00000000-0005-0000-0000-00009C350000}"/>
    <cellStyle name="40% - Énfasis1 18 7 5" xfId="16306" xr:uid="{00000000-0005-0000-0000-00009D350000}"/>
    <cellStyle name="40% - Énfasis1 18 7 6" xfId="16307" xr:uid="{00000000-0005-0000-0000-00009E350000}"/>
    <cellStyle name="40% - Énfasis1 18 8" xfId="16308" xr:uid="{00000000-0005-0000-0000-00009F350000}"/>
    <cellStyle name="40% - Énfasis1 18 8 2" xfId="16309" xr:uid="{00000000-0005-0000-0000-0000A0350000}"/>
    <cellStyle name="40% - Énfasis1 18 8 3" xfId="16310" xr:uid="{00000000-0005-0000-0000-0000A1350000}"/>
    <cellStyle name="40% - Énfasis1 18 8 4" xfId="16311" xr:uid="{00000000-0005-0000-0000-0000A2350000}"/>
    <cellStyle name="40% - Énfasis1 18 8 5" xfId="16312" xr:uid="{00000000-0005-0000-0000-0000A3350000}"/>
    <cellStyle name="40% - Énfasis1 18 8 6" xfId="16313" xr:uid="{00000000-0005-0000-0000-0000A4350000}"/>
    <cellStyle name="40% - Énfasis1 18 9" xfId="16314" xr:uid="{00000000-0005-0000-0000-0000A5350000}"/>
    <cellStyle name="40% - Énfasis1 18 9 2" xfId="16315" xr:uid="{00000000-0005-0000-0000-0000A6350000}"/>
    <cellStyle name="40% - Énfasis1 18 9 3" xfId="16316" xr:uid="{00000000-0005-0000-0000-0000A7350000}"/>
    <cellStyle name="40% - Énfasis1 18 9 4" xfId="16317" xr:uid="{00000000-0005-0000-0000-0000A8350000}"/>
    <cellStyle name="40% - Énfasis1 18 9 5" xfId="16318" xr:uid="{00000000-0005-0000-0000-0000A9350000}"/>
    <cellStyle name="40% - Énfasis1 18 9 6" xfId="16319" xr:uid="{00000000-0005-0000-0000-0000AA350000}"/>
    <cellStyle name="40% - Énfasis1 19" xfId="551" xr:uid="{00000000-0005-0000-0000-0000AB350000}"/>
    <cellStyle name="40% - Énfasis1 19 10" xfId="16320" xr:uid="{00000000-0005-0000-0000-0000AC350000}"/>
    <cellStyle name="40% - Énfasis1 19 11" xfId="16321" xr:uid="{00000000-0005-0000-0000-0000AD350000}"/>
    <cellStyle name="40% - Énfasis1 19 12" xfId="16322" xr:uid="{00000000-0005-0000-0000-0000AE350000}"/>
    <cellStyle name="40% - Énfasis1 19 13" xfId="16323" xr:uid="{00000000-0005-0000-0000-0000AF350000}"/>
    <cellStyle name="40% - Énfasis1 19 14" xfId="16324" xr:uid="{00000000-0005-0000-0000-0000B0350000}"/>
    <cellStyle name="40% - Énfasis1 19 2" xfId="16325" xr:uid="{00000000-0005-0000-0000-0000B1350000}"/>
    <cellStyle name="40% - Énfasis1 19 2 2" xfId="16326" xr:uid="{00000000-0005-0000-0000-0000B2350000}"/>
    <cellStyle name="40% - Énfasis1 19 2 3" xfId="16327" xr:uid="{00000000-0005-0000-0000-0000B3350000}"/>
    <cellStyle name="40% - Énfasis1 19 2 4" xfId="16328" xr:uid="{00000000-0005-0000-0000-0000B4350000}"/>
    <cellStyle name="40% - Énfasis1 19 2 5" xfId="16329" xr:uid="{00000000-0005-0000-0000-0000B5350000}"/>
    <cellStyle name="40% - Énfasis1 19 2 6" xfId="16330" xr:uid="{00000000-0005-0000-0000-0000B6350000}"/>
    <cellStyle name="40% - Énfasis1 19 3" xfId="16331" xr:uid="{00000000-0005-0000-0000-0000B7350000}"/>
    <cellStyle name="40% - Énfasis1 19 3 2" xfId="16332" xr:uid="{00000000-0005-0000-0000-0000B8350000}"/>
    <cellStyle name="40% - Énfasis1 19 3 3" xfId="16333" xr:uid="{00000000-0005-0000-0000-0000B9350000}"/>
    <cellStyle name="40% - Énfasis1 19 3 4" xfId="16334" xr:uid="{00000000-0005-0000-0000-0000BA350000}"/>
    <cellStyle name="40% - Énfasis1 19 3 5" xfId="16335" xr:uid="{00000000-0005-0000-0000-0000BB350000}"/>
    <cellStyle name="40% - Énfasis1 19 3 6" xfId="16336" xr:uid="{00000000-0005-0000-0000-0000BC350000}"/>
    <cellStyle name="40% - Énfasis1 19 4" xfId="16337" xr:uid="{00000000-0005-0000-0000-0000BD350000}"/>
    <cellStyle name="40% - Énfasis1 19 4 2" xfId="16338" xr:uid="{00000000-0005-0000-0000-0000BE350000}"/>
    <cellStyle name="40% - Énfasis1 19 4 3" xfId="16339" xr:uid="{00000000-0005-0000-0000-0000BF350000}"/>
    <cellStyle name="40% - Énfasis1 19 4 4" xfId="16340" xr:uid="{00000000-0005-0000-0000-0000C0350000}"/>
    <cellStyle name="40% - Énfasis1 19 4 5" xfId="16341" xr:uid="{00000000-0005-0000-0000-0000C1350000}"/>
    <cellStyle name="40% - Énfasis1 19 4 6" xfId="16342" xr:uid="{00000000-0005-0000-0000-0000C2350000}"/>
    <cellStyle name="40% - Énfasis1 19 5" xfId="16343" xr:uid="{00000000-0005-0000-0000-0000C3350000}"/>
    <cellStyle name="40% - Énfasis1 19 5 2" xfId="16344" xr:uid="{00000000-0005-0000-0000-0000C4350000}"/>
    <cellStyle name="40% - Énfasis1 19 5 3" xfId="16345" xr:uid="{00000000-0005-0000-0000-0000C5350000}"/>
    <cellStyle name="40% - Énfasis1 19 5 4" xfId="16346" xr:uid="{00000000-0005-0000-0000-0000C6350000}"/>
    <cellStyle name="40% - Énfasis1 19 5 5" xfId="16347" xr:uid="{00000000-0005-0000-0000-0000C7350000}"/>
    <cellStyle name="40% - Énfasis1 19 5 6" xfId="16348" xr:uid="{00000000-0005-0000-0000-0000C8350000}"/>
    <cellStyle name="40% - Énfasis1 19 6" xfId="16349" xr:uid="{00000000-0005-0000-0000-0000C9350000}"/>
    <cellStyle name="40% - Énfasis1 19 6 2" xfId="16350" xr:uid="{00000000-0005-0000-0000-0000CA350000}"/>
    <cellStyle name="40% - Énfasis1 19 6 3" xfId="16351" xr:uid="{00000000-0005-0000-0000-0000CB350000}"/>
    <cellStyle name="40% - Énfasis1 19 6 4" xfId="16352" xr:uid="{00000000-0005-0000-0000-0000CC350000}"/>
    <cellStyle name="40% - Énfasis1 19 6 5" xfId="16353" xr:uid="{00000000-0005-0000-0000-0000CD350000}"/>
    <cellStyle name="40% - Énfasis1 19 6 6" xfId="16354" xr:uid="{00000000-0005-0000-0000-0000CE350000}"/>
    <cellStyle name="40% - Énfasis1 19 7" xfId="16355" xr:uid="{00000000-0005-0000-0000-0000CF350000}"/>
    <cellStyle name="40% - Énfasis1 19 7 2" xfId="16356" xr:uid="{00000000-0005-0000-0000-0000D0350000}"/>
    <cellStyle name="40% - Énfasis1 19 7 3" xfId="16357" xr:uid="{00000000-0005-0000-0000-0000D1350000}"/>
    <cellStyle name="40% - Énfasis1 19 7 4" xfId="16358" xr:uid="{00000000-0005-0000-0000-0000D2350000}"/>
    <cellStyle name="40% - Énfasis1 19 7 5" xfId="16359" xr:uid="{00000000-0005-0000-0000-0000D3350000}"/>
    <cellStyle name="40% - Énfasis1 19 7 6" xfId="16360" xr:uid="{00000000-0005-0000-0000-0000D4350000}"/>
    <cellStyle name="40% - Énfasis1 19 8" xfId="16361" xr:uid="{00000000-0005-0000-0000-0000D5350000}"/>
    <cellStyle name="40% - Énfasis1 19 8 2" xfId="16362" xr:uid="{00000000-0005-0000-0000-0000D6350000}"/>
    <cellStyle name="40% - Énfasis1 19 8 3" xfId="16363" xr:uid="{00000000-0005-0000-0000-0000D7350000}"/>
    <cellStyle name="40% - Énfasis1 19 8 4" xfId="16364" xr:uid="{00000000-0005-0000-0000-0000D8350000}"/>
    <cellStyle name="40% - Énfasis1 19 8 5" xfId="16365" xr:uid="{00000000-0005-0000-0000-0000D9350000}"/>
    <cellStyle name="40% - Énfasis1 19 8 6" xfId="16366" xr:uid="{00000000-0005-0000-0000-0000DA350000}"/>
    <cellStyle name="40% - Énfasis1 19 9" xfId="16367" xr:uid="{00000000-0005-0000-0000-0000DB350000}"/>
    <cellStyle name="40% - Énfasis1 19 9 2" xfId="16368" xr:uid="{00000000-0005-0000-0000-0000DC350000}"/>
    <cellStyle name="40% - Énfasis1 19 9 3" xfId="16369" xr:uid="{00000000-0005-0000-0000-0000DD350000}"/>
    <cellStyle name="40% - Énfasis1 19 9 4" xfId="16370" xr:uid="{00000000-0005-0000-0000-0000DE350000}"/>
    <cellStyle name="40% - Énfasis1 19 9 5" xfId="16371" xr:uid="{00000000-0005-0000-0000-0000DF350000}"/>
    <cellStyle name="40% - Énfasis1 19 9 6" xfId="16372" xr:uid="{00000000-0005-0000-0000-0000E0350000}"/>
    <cellStyle name="40% - Énfasis1 2" xfId="552" xr:uid="{00000000-0005-0000-0000-0000E1350000}"/>
    <cellStyle name="40% - Énfasis1 2 10" xfId="16373" xr:uid="{00000000-0005-0000-0000-0000E2350000}"/>
    <cellStyle name="40% - Énfasis1 2 10 2" xfId="16374" xr:uid="{00000000-0005-0000-0000-0000E3350000}"/>
    <cellStyle name="40% - Énfasis1 2 10 3" xfId="16375" xr:uid="{00000000-0005-0000-0000-0000E4350000}"/>
    <cellStyle name="40% - Énfasis1 2 10 4" xfId="16376" xr:uid="{00000000-0005-0000-0000-0000E5350000}"/>
    <cellStyle name="40% - Énfasis1 2 10 5" xfId="16377" xr:uid="{00000000-0005-0000-0000-0000E6350000}"/>
    <cellStyle name="40% - Énfasis1 2 10 6" xfId="16378" xr:uid="{00000000-0005-0000-0000-0000E7350000}"/>
    <cellStyle name="40% - Énfasis1 2 11" xfId="16379" xr:uid="{00000000-0005-0000-0000-0000E8350000}"/>
    <cellStyle name="40% - Énfasis1 2 11 2" xfId="16380" xr:uid="{00000000-0005-0000-0000-0000E9350000}"/>
    <cellStyle name="40% - Énfasis1 2 11 3" xfId="16381" xr:uid="{00000000-0005-0000-0000-0000EA350000}"/>
    <cellStyle name="40% - Énfasis1 2 11 4" xfId="16382" xr:uid="{00000000-0005-0000-0000-0000EB350000}"/>
    <cellStyle name="40% - Énfasis1 2 11 5" xfId="16383" xr:uid="{00000000-0005-0000-0000-0000EC350000}"/>
    <cellStyle name="40% - Énfasis1 2 11 6" xfId="16384" xr:uid="{00000000-0005-0000-0000-0000ED350000}"/>
    <cellStyle name="40% - Énfasis1 2 12" xfId="16385" xr:uid="{00000000-0005-0000-0000-0000EE350000}"/>
    <cellStyle name="40% - Énfasis1 2 12 2" xfId="16386" xr:uid="{00000000-0005-0000-0000-0000EF350000}"/>
    <cellStyle name="40% - Énfasis1 2 12 3" xfId="16387" xr:uid="{00000000-0005-0000-0000-0000F0350000}"/>
    <cellStyle name="40% - Énfasis1 2 12 4" xfId="16388" xr:uid="{00000000-0005-0000-0000-0000F1350000}"/>
    <cellStyle name="40% - Énfasis1 2 12 5" xfId="16389" xr:uid="{00000000-0005-0000-0000-0000F2350000}"/>
    <cellStyle name="40% - Énfasis1 2 12 6" xfId="16390" xr:uid="{00000000-0005-0000-0000-0000F3350000}"/>
    <cellStyle name="40% - Énfasis1 2 13" xfId="16391" xr:uid="{00000000-0005-0000-0000-0000F4350000}"/>
    <cellStyle name="40% - Énfasis1 2 13 2" xfId="16392" xr:uid="{00000000-0005-0000-0000-0000F5350000}"/>
    <cellStyle name="40% - Énfasis1 2 13 3" xfId="16393" xr:uid="{00000000-0005-0000-0000-0000F6350000}"/>
    <cellStyle name="40% - Énfasis1 2 13 4" xfId="16394" xr:uid="{00000000-0005-0000-0000-0000F7350000}"/>
    <cellStyle name="40% - Énfasis1 2 13 5" xfId="16395" xr:uid="{00000000-0005-0000-0000-0000F8350000}"/>
    <cellStyle name="40% - Énfasis1 2 13 6" xfId="16396" xr:uid="{00000000-0005-0000-0000-0000F9350000}"/>
    <cellStyle name="40% - Énfasis1 2 14" xfId="16397" xr:uid="{00000000-0005-0000-0000-0000FA350000}"/>
    <cellStyle name="40% - Énfasis1 2 14 2" xfId="16398" xr:uid="{00000000-0005-0000-0000-0000FB350000}"/>
    <cellStyle name="40% - Énfasis1 2 14 3" xfId="16399" xr:uid="{00000000-0005-0000-0000-0000FC350000}"/>
    <cellStyle name="40% - Énfasis1 2 14 4" xfId="16400" xr:uid="{00000000-0005-0000-0000-0000FD350000}"/>
    <cellStyle name="40% - Énfasis1 2 14 5" xfId="16401" xr:uid="{00000000-0005-0000-0000-0000FE350000}"/>
    <cellStyle name="40% - Énfasis1 2 14 6" xfId="16402" xr:uid="{00000000-0005-0000-0000-0000FF350000}"/>
    <cellStyle name="40% - Énfasis1 2 15" xfId="16403" xr:uid="{00000000-0005-0000-0000-000000360000}"/>
    <cellStyle name="40% - Énfasis1 2 16" xfId="16404" xr:uid="{00000000-0005-0000-0000-000001360000}"/>
    <cellStyle name="40% - Énfasis1 2 17" xfId="16405" xr:uid="{00000000-0005-0000-0000-000002360000}"/>
    <cellStyle name="40% - Énfasis1 2 18" xfId="16406" xr:uid="{00000000-0005-0000-0000-000003360000}"/>
    <cellStyle name="40% - Énfasis1 2 19" xfId="16407" xr:uid="{00000000-0005-0000-0000-000004360000}"/>
    <cellStyle name="40% - Énfasis1 2 2" xfId="553" xr:uid="{00000000-0005-0000-0000-000005360000}"/>
    <cellStyle name="40% - Énfasis1 2 2 10" xfId="16408" xr:uid="{00000000-0005-0000-0000-000006360000}"/>
    <cellStyle name="40% - Énfasis1 2 2 11" xfId="16409" xr:uid="{00000000-0005-0000-0000-000007360000}"/>
    <cellStyle name="40% - Énfasis1 2 2 12" xfId="16410" xr:uid="{00000000-0005-0000-0000-000008360000}"/>
    <cellStyle name="40% - Énfasis1 2 2 13" xfId="16411" xr:uid="{00000000-0005-0000-0000-000009360000}"/>
    <cellStyle name="40% - Énfasis1 2 2 14" xfId="16412" xr:uid="{00000000-0005-0000-0000-00000A360000}"/>
    <cellStyle name="40% - Énfasis1 2 2 2" xfId="16413" xr:uid="{00000000-0005-0000-0000-00000B360000}"/>
    <cellStyle name="40% - Énfasis1 2 2 2 2" xfId="16414" xr:uid="{00000000-0005-0000-0000-00000C360000}"/>
    <cellStyle name="40% - Énfasis1 2 2 2 3" xfId="16415" xr:uid="{00000000-0005-0000-0000-00000D360000}"/>
    <cellStyle name="40% - Énfasis1 2 2 2 4" xfId="16416" xr:uid="{00000000-0005-0000-0000-00000E360000}"/>
    <cellStyle name="40% - Énfasis1 2 2 2 5" xfId="16417" xr:uid="{00000000-0005-0000-0000-00000F360000}"/>
    <cellStyle name="40% - Énfasis1 2 2 2 6" xfId="16418" xr:uid="{00000000-0005-0000-0000-000010360000}"/>
    <cellStyle name="40% - Énfasis1 2 2 3" xfId="16419" xr:uid="{00000000-0005-0000-0000-000011360000}"/>
    <cellStyle name="40% - Énfasis1 2 2 3 2" xfId="16420" xr:uid="{00000000-0005-0000-0000-000012360000}"/>
    <cellStyle name="40% - Énfasis1 2 2 3 3" xfId="16421" xr:uid="{00000000-0005-0000-0000-000013360000}"/>
    <cellStyle name="40% - Énfasis1 2 2 3 4" xfId="16422" xr:uid="{00000000-0005-0000-0000-000014360000}"/>
    <cellStyle name="40% - Énfasis1 2 2 3 5" xfId="16423" xr:uid="{00000000-0005-0000-0000-000015360000}"/>
    <cellStyle name="40% - Énfasis1 2 2 3 6" xfId="16424" xr:uid="{00000000-0005-0000-0000-000016360000}"/>
    <cellStyle name="40% - Énfasis1 2 2 4" xfId="16425" xr:uid="{00000000-0005-0000-0000-000017360000}"/>
    <cellStyle name="40% - Énfasis1 2 2 4 2" xfId="16426" xr:uid="{00000000-0005-0000-0000-000018360000}"/>
    <cellStyle name="40% - Énfasis1 2 2 4 3" xfId="16427" xr:uid="{00000000-0005-0000-0000-000019360000}"/>
    <cellStyle name="40% - Énfasis1 2 2 4 4" xfId="16428" xr:uid="{00000000-0005-0000-0000-00001A360000}"/>
    <cellStyle name="40% - Énfasis1 2 2 4 5" xfId="16429" xr:uid="{00000000-0005-0000-0000-00001B360000}"/>
    <cellStyle name="40% - Énfasis1 2 2 4 6" xfId="16430" xr:uid="{00000000-0005-0000-0000-00001C360000}"/>
    <cellStyle name="40% - Énfasis1 2 2 5" xfId="16431" xr:uid="{00000000-0005-0000-0000-00001D360000}"/>
    <cellStyle name="40% - Énfasis1 2 2 5 2" xfId="16432" xr:uid="{00000000-0005-0000-0000-00001E360000}"/>
    <cellStyle name="40% - Énfasis1 2 2 5 3" xfId="16433" xr:uid="{00000000-0005-0000-0000-00001F360000}"/>
    <cellStyle name="40% - Énfasis1 2 2 5 4" xfId="16434" xr:uid="{00000000-0005-0000-0000-000020360000}"/>
    <cellStyle name="40% - Énfasis1 2 2 5 5" xfId="16435" xr:uid="{00000000-0005-0000-0000-000021360000}"/>
    <cellStyle name="40% - Énfasis1 2 2 5 6" xfId="16436" xr:uid="{00000000-0005-0000-0000-000022360000}"/>
    <cellStyle name="40% - Énfasis1 2 2 6" xfId="16437" xr:uid="{00000000-0005-0000-0000-000023360000}"/>
    <cellStyle name="40% - Énfasis1 2 2 6 2" xfId="16438" xr:uid="{00000000-0005-0000-0000-000024360000}"/>
    <cellStyle name="40% - Énfasis1 2 2 6 3" xfId="16439" xr:uid="{00000000-0005-0000-0000-000025360000}"/>
    <cellStyle name="40% - Énfasis1 2 2 6 4" xfId="16440" xr:uid="{00000000-0005-0000-0000-000026360000}"/>
    <cellStyle name="40% - Énfasis1 2 2 6 5" xfId="16441" xr:uid="{00000000-0005-0000-0000-000027360000}"/>
    <cellStyle name="40% - Énfasis1 2 2 6 6" xfId="16442" xr:uid="{00000000-0005-0000-0000-000028360000}"/>
    <cellStyle name="40% - Énfasis1 2 2 7" xfId="16443" xr:uid="{00000000-0005-0000-0000-000029360000}"/>
    <cellStyle name="40% - Énfasis1 2 2 7 2" xfId="16444" xr:uid="{00000000-0005-0000-0000-00002A360000}"/>
    <cellStyle name="40% - Énfasis1 2 2 7 3" xfId="16445" xr:uid="{00000000-0005-0000-0000-00002B360000}"/>
    <cellStyle name="40% - Énfasis1 2 2 7 4" xfId="16446" xr:uid="{00000000-0005-0000-0000-00002C360000}"/>
    <cellStyle name="40% - Énfasis1 2 2 7 5" xfId="16447" xr:uid="{00000000-0005-0000-0000-00002D360000}"/>
    <cellStyle name="40% - Énfasis1 2 2 7 6" xfId="16448" xr:uid="{00000000-0005-0000-0000-00002E360000}"/>
    <cellStyle name="40% - Énfasis1 2 2 8" xfId="16449" xr:uid="{00000000-0005-0000-0000-00002F360000}"/>
    <cellStyle name="40% - Énfasis1 2 2 8 2" xfId="16450" xr:uid="{00000000-0005-0000-0000-000030360000}"/>
    <cellStyle name="40% - Énfasis1 2 2 8 3" xfId="16451" xr:uid="{00000000-0005-0000-0000-000031360000}"/>
    <cellStyle name="40% - Énfasis1 2 2 8 4" xfId="16452" xr:uid="{00000000-0005-0000-0000-000032360000}"/>
    <cellStyle name="40% - Énfasis1 2 2 8 5" xfId="16453" xr:uid="{00000000-0005-0000-0000-000033360000}"/>
    <cellStyle name="40% - Énfasis1 2 2 8 6" xfId="16454" xr:uid="{00000000-0005-0000-0000-000034360000}"/>
    <cellStyle name="40% - Énfasis1 2 2 9" xfId="16455" xr:uid="{00000000-0005-0000-0000-000035360000}"/>
    <cellStyle name="40% - Énfasis1 2 2 9 2" xfId="16456" xr:uid="{00000000-0005-0000-0000-000036360000}"/>
    <cellStyle name="40% - Énfasis1 2 2 9 3" xfId="16457" xr:uid="{00000000-0005-0000-0000-000037360000}"/>
    <cellStyle name="40% - Énfasis1 2 2 9 4" xfId="16458" xr:uid="{00000000-0005-0000-0000-000038360000}"/>
    <cellStyle name="40% - Énfasis1 2 2 9 5" xfId="16459" xr:uid="{00000000-0005-0000-0000-000039360000}"/>
    <cellStyle name="40% - Énfasis1 2 2 9 6" xfId="16460" xr:uid="{00000000-0005-0000-0000-00003A360000}"/>
    <cellStyle name="40% - Énfasis1 2 20" xfId="40477" xr:uid="{00000000-0005-0000-0000-00003B360000}"/>
    <cellStyle name="40% - Énfasis1 2 3" xfId="554" xr:uid="{00000000-0005-0000-0000-00003C360000}"/>
    <cellStyle name="40% - Énfasis1 2 3 10" xfId="16461" xr:uid="{00000000-0005-0000-0000-00003D360000}"/>
    <cellStyle name="40% - Énfasis1 2 3 11" xfId="16462" xr:uid="{00000000-0005-0000-0000-00003E360000}"/>
    <cellStyle name="40% - Énfasis1 2 3 12" xfId="16463" xr:uid="{00000000-0005-0000-0000-00003F360000}"/>
    <cellStyle name="40% - Énfasis1 2 3 13" xfId="16464" xr:uid="{00000000-0005-0000-0000-000040360000}"/>
    <cellStyle name="40% - Énfasis1 2 3 14" xfId="16465" xr:uid="{00000000-0005-0000-0000-000041360000}"/>
    <cellStyle name="40% - Énfasis1 2 3 2" xfId="16466" xr:uid="{00000000-0005-0000-0000-000042360000}"/>
    <cellStyle name="40% - Énfasis1 2 3 2 2" xfId="16467" xr:uid="{00000000-0005-0000-0000-000043360000}"/>
    <cellStyle name="40% - Énfasis1 2 3 2 3" xfId="16468" xr:uid="{00000000-0005-0000-0000-000044360000}"/>
    <cellStyle name="40% - Énfasis1 2 3 2 4" xfId="16469" xr:uid="{00000000-0005-0000-0000-000045360000}"/>
    <cellStyle name="40% - Énfasis1 2 3 2 5" xfId="16470" xr:uid="{00000000-0005-0000-0000-000046360000}"/>
    <cellStyle name="40% - Énfasis1 2 3 2 6" xfId="16471" xr:uid="{00000000-0005-0000-0000-000047360000}"/>
    <cellStyle name="40% - Énfasis1 2 3 3" xfId="16472" xr:uid="{00000000-0005-0000-0000-000048360000}"/>
    <cellStyle name="40% - Énfasis1 2 3 3 2" xfId="16473" xr:uid="{00000000-0005-0000-0000-000049360000}"/>
    <cellStyle name="40% - Énfasis1 2 3 3 3" xfId="16474" xr:uid="{00000000-0005-0000-0000-00004A360000}"/>
    <cellStyle name="40% - Énfasis1 2 3 3 4" xfId="16475" xr:uid="{00000000-0005-0000-0000-00004B360000}"/>
    <cellStyle name="40% - Énfasis1 2 3 3 5" xfId="16476" xr:uid="{00000000-0005-0000-0000-00004C360000}"/>
    <cellStyle name="40% - Énfasis1 2 3 3 6" xfId="16477" xr:uid="{00000000-0005-0000-0000-00004D360000}"/>
    <cellStyle name="40% - Énfasis1 2 3 4" xfId="16478" xr:uid="{00000000-0005-0000-0000-00004E360000}"/>
    <cellStyle name="40% - Énfasis1 2 3 4 2" xfId="16479" xr:uid="{00000000-0005-0000-0000-00004F360000}"/>
    <cellStyle name="40% - Énfasis1 2 3 4 3" xfId="16480" xr:uid="{00000000-0005-0000-0000-000050360000}"/>
    <cellStyle name="40% - Énfasis1 2 3 4 4" xfId="16481" xr:uid="{00000000-0005-0000-0000-000051360000}"/>
    <cellStyle name="40% - Énfasis1 2 3 4 5" xfId="16482" xr:uid="{00000000-0005-0000-0000-000052360000}"/>
    <cellStyle name="40% - Énfasis1 2 3 4 6" xfId="16483" xr:uid="{00000000-0005-0000-0000-000053360000}"/>
    <cellStyle name="40% - Énfasis1 2 3 5" xfId="16484" xr:uid="{00000000-0005-0000-0000-000054360000}"/>
    <cellStyle name="40% - Énfasis1 2 3 5 2" xfId="16485" xr:uid="{00000000-0005-0000-0000-000055360000}"/>
    <cellStyle name="40% - Énfasis1 2 3 5 3" xfId="16486" xr:uid="{00000000-0005-0000-0000-000056360000}"/>
    <cellStyle name="40% - Énfasis1 2 3 5 4" xfId="16487" xr:uid="{00000000-0005-0000-0000-000057360000}"/>
    <cellStyle name="40% - Énfasis1 2 3 5 5" xfId="16488" xr:uid="{00000000-0005-0000-0000-000058360000}"/>
    <cellStyle name="40% - Énfasis1 2 3 5 6" xfId="16489" xr:uid="{00000000-0005-0000-0000-000059360000}"/>
    <cellStyle name="40% - Énfasis1 2 3 6" xfId="16490" xr:uid="{00000000-0005-0000-0000-00005A360000}"/>
    <cellStyle name="40% - Énfasis1 2 3 6 2" xfId="16491" xr:uid="{00000000-0005-0000-0000-00005B360000}"/>
    <cellStyle name="40% - Énfasis1 2 3 6 3" xfId="16492" xr:uid="{00000000-0005-0000-0000-00005C360000}"/>
    <cellStyle name="40% - Énfasis1 2 3 6 4" xfId="16493" xr:uid="{00000000-0005-0000-0000-00005D360000}"/>
    <cellStyle name="40% - Énfasis1 2 3 6 5" xfId="16494" xr:uid="{00000000-0005-0000-0000-00005E360000}"/>
    <cellStyle name="40% - Énfasis1 2 3 6 6" xfId="16495" xr:uid="{00000000-0005-0000-0000-00005F360000}"/>
    <cellStyle name="40% - Énfasis1 2 3 7" xfId="16496" xr:uid="{00000000-0005-0000-0000-000060360000}"/>
    <cellStyle name="40% - Énfasis1 2 3 7 2" xfId="16497" xr:uid="{00000000-0005-0000-0000-000061360000}"/>
    <cellStyle name="40% - Énfasis1 2 3 7 3" xfId="16498" xr:uid="{00000000-0005-0000-0000-000062360000}"/>
    <cellStyle name="40% - Énfasis1 2 3 7 4" xfId="16499" xr:uid="{00000000-0005-0000-0000-000063360000}"/>
    <cellStyle name="40% - Énfasis1 2 3 7 5" xfId="16500" xr:uid="{00000000-0005-0000-0000-000064360000}"/>
    <cellStyle name="40% - Énfasis1 2 3 7 6" xfId="16501" xr:uid="{00000000-0005-0000-0000-000065360000}"/>
    <cellStyle name="40% - Énfasis1 2 3 8" xfId="16502" xr:uid="{00000000-0005-0000-0000-000066360000}"/>
    <cellStyle name="40% - Énfasis1 2 3 8 2" xfId="16503" xr:uid="{00000000-0005-0000-0000-000067360000}"/>
    <cellStyle name="40% - Énfasis1 2 3 8 3" xfId="16504" xr:uid="{00000000-0005-0000-0000-000068360000}"/>
    <cellStyle name="40% - Énfasis1 2 3 8 4" xfId="16505" xr:uid="{00000000-0005-0000-0000-000069360000}"/>
    <cellStyle name="40% - Énfasis1 2 3 8 5" xfId="16506" xr:uid="{00000000-0005-0000-0000-00006A360000}"/>
    <cellStyle name="40% - Énfasis1 2 3 8 6" xfId="16507" xr:uid="{00000000-0005-0000-0000-00006B360000}"/>
    <cellStyle name="40% - Énfasis1 2 3 9" xfId="16508" xr:uid="{00000000-0005-0000-0000-00006C360000}"/>
    <cellStyle name="40% - Énfasis1 2 3 9 2" xfId="16509" xr:uid="{00000000-0005-0000-0000-00006D360000}"/>
    <cellStyle name="40% - Énfasis1 2 3 9 3" xfId="16510" xr:uid="{00000000-0005-0000-0000-00006E360000}"/>
    <cellStyle name="40% - Énfasis1 2 3 9 4" xfId="16511" xr:uid="{00000000-0005-0000-0000-00006F360000}"/>
    <cellStyle name="40% - Énfasis1 2 3 9 5" xfId="16512" xr:uid="{00000000-0005-0000-0000-000070360000}"/>
    <cellStyle name="40% - Énfasis1 2 3 9 6" xfId="16513" xr:uid="{00000000-0005-0000-0000-000071360000}"/>
    <cellStyle name="40% - Énfasis1 2 4" xfId="555" xr:uid="{00000000-0005-0000-0000-000072360000}"/>
    <cellStyle name="40% - Énfasis1 2 4 10" xfId="16514" xr:uid="{00000000-0005-0000-0000-000073360000}"/>
    <cellStyle name="40% - Énfasis1 2 4 11" xfId="16515" xr:uid="{00000000-0005-0000-0000-000074360000}"/>
    <cellStyle name="40% - Énfasis1 2 4 12" xfId="16516" xr:uid="{00000000-0005-0000-0000-000075360000}"/>
    <cellStyle name="40% - Énfasis1 2 4 13" xfId="16517" xr:uid="{00000000-0005-0000-0000-000076360000}"/>
    <cellStyle name="40% - Énfasis1 2 4 14" xfId="16518" xr:uid="{00000000-0005-0000-0000-000077360000}"/>
    <cellStyle name="40% - Énfasis1 2 4 2" xfId="16519" xr:uid="{00000000-0005-0000-0000-000078360000}"/>
    <cellStyle name="40% - Énfasis1 2 4 2 2" xfId="16520" xr:uid="{00000000-0005-0000-0000-000079360000}"/>
    <cellStyle name="40% - Énfasis1 2 4 2 3" xfId="16521" xr:uid="{00000000-0005-0000-0000-00007A360000}"/>
    <cellStyle name="40% - Énfasis1 2 4 2 4" xfId="16522" xr:uid="{00000000-0005-0000-0000-00007B360000}"/>
    <cellStyle name="40% - Énfasis1 2 4 2 5" xfId="16523" xr:uid="{00000000-0005-0000-0000-00007C360000}"/>
    <cellStyle name="40% - Énfasis1 2 4 2 6" xfId="16524" xr:uid="{00000000-0005-0000-0000-00007D360000}"/>
    <cellStyle name="40% - Énfasis1 2 4 3" xfId="16525" xr:uid="{00000000-0005-0000-0000-00007E360000}"/>
    <cellStyle name="40% - Énfasis1 2 4 3 2" xfId="16526" xr:uid="{00000000-0005-0000-0000-00007F360000}"/>
    <cellStyle name="40% - Énfasis1 2 4 3 3" xfId="16527" xr:uid="{00000000-0005-0000-0000-000080360000}"/>
    <cellStyle name="40% - Énfasis1 2 4 3 4" xfId="16528" xr:uid="{00000000-0005-0000-0000-000081360000}"/>
    <cellStyle name="40% - Énfasis1 2 4 3 5" xfId="16529" xr:uid="{00000000-0005-0000-0000-000082360000}"/>
    <cellStyle name="40% - Énfasis1 2 4 3 6" xfId="16530" xr:uid="{00000000-0005-0000-0000-000083360000}"/>
    <cellStyle name="40% - Énfasis1 2 4 4" xfId="16531" xr:uid="{00000000-0005-0000-0000-000084360000}"/>
    <cellStyle name="40% - Énfasis1 2 4 4 2" xfId="16532" xr:uid="{00000000-0005-0000-0000-000085360000}"/>
    <cellStyle name="40% - Énfasis1 2 4 4 3" xfId="16533" xr:uid="{00000000-0005-0000-0000-000086360000}"/>
    <cellStyle name="40% - Énfasis1 2 4 4 4" xfId="16534" xr:uid="{00000000-0005-0000-0000-000087360000}"/>
    <cellStyle name="40% - Énfasis1 2 4 4 5" xfId="16535" xr:uid="{00000000-0005-0000-0000-000088360000}"/>
    <cellStyle name="40% - Énfasis1 2 4 4 6" xfId="16536" xr:uid="{00000000-0005-0000-0000-000089360000}"/>
    <cellStyle name="40% - Énfasis1 2 4 5" xfId="16537" xr:uid="{00000000-0005-0000-0000-00008A360000}"/>
    <cellStyle name="40% - Énfasis1 2 4 5 2" xfId="16538" xr:uid="{00000000-0005-0000-0000-00008B360000}"/>
    <cellStyle name="40% - Énfasis1 2 4 5 3" xfId="16539" xr:uid="{00000000-0005-0000-0000-00008C360000}"/>
    <cellStyle name="40% - Énfasis1 2 4 5 4" xfId="16540" xr:uid="{00000000-0005-0000-0000-00008D360000}"/>
    <cellStyle name="40% - Énfasis1 2 4 5 5" xfId="16541" xr:uid="{00000000-0005-0000-0000-00008E360000}"/>
    <cellStyle name="40% - Énfasis1 2 4 5 6" xfId="16542" xr:uid="{00000000-0005-0000-0000-00008F360000}"/>
    <cellStyle name="40% - Énfasis1 2 4 6" xfId="16543" xr:uid="{00000000-0005-0000-0000-000090360000}"/>
    <cellStyle name="40% - Énfasis1 2 4 6 2" xfId="16544" xr:uid="{00000000-0005-0000-0000-000091360000}"/>
    <cellStyle name="40% - Énfasis1 2 4 6 3" xfId="16545" xr:uid="{00000000-0005-0000-0000-000092360000}"/>
    <cellStyle name="40% - Énfasis1 2 4 6 4" xfId="16546" xr:uid="{00000000-0005-0000-0000-000093360000}"/>
    <cellStyle name="40% - Énfasis1 2 4 6 5" xfId="16547" xr:uid="{00000000-0005-0000-0000-000094360000}"/>
    <cellStyle name="40% - Énfasis1 2 4 6 6" xfId="16548" xr:uid="{00000000-0005-0000-0000-000095360000}"/>
    <cellStyle name="40% - Énfasis1 2 4 7" xfId="16549" xr:uid="{00000000-0005-0000-0000-000096360000}"/>
    <cellStyle name="40% - Énfasis1 2 4 7 2" xfId="16550" xr:uid="{00000000-0005-0000-0000-000097360000}"/>
    <cellStyle name="40% - Énfasis1 2 4 7 3" xfId="16551" xr:uid="{00000000-0005-0000-0000-000098360000}"/>
    <cellStyle name="40% - Énfasis1 2 4 7 4" xfId="16552" xr:uid="{00000000-0005-0000-0000-000099360000}"/>
    <cellStyle name="40% - Énfasis1 2 4 7 5" xfId="16553" xr:uid="{00000000-0005-0000-0000-00009A360000}"/>
    <cellStyle name="40% - Énfasis1 2 4 7 6" xfId="16554" xr:uid="{00000000-0005-0000-0000-00009B360000}"/>
    <cellStyle name="40% - Énfasis1 2 4 8" xfId="16555" xr:uid="{00000000-0005-0000-0000-00009C360000}"/>
    <cellStyle name="40% - Énfasis1 2 4 8 2" xfId="16556" xr:uid="{00000000-0005-0000-0000-00009D360000}"/>
    <cellStyle name="40% - Énfasis1 2 4 8 3" xfId="16557" xr:uid="{00000000-0005-0000-0000-00009E360000}"/>
    <cellStyle name="40% - Énfasis1 2 4 8 4" xfId="16558" xr:uid="{00000000-0005-0000-0000-00009F360000}"/>
    <cellStyle name="40% - Énfasis1 2 4 8 5" xfId="16559" xr:uid="{00000000-0005-0000-0000-0000A0360000}"/>
    <cellStyle name="40% - Énfasis1 2 4 8 6" xfId="16560" xr:uid="{00000000-0005-0000-0000-0000A1360000}"/>
    <cellStyle name="40% - Énfasis1 2 4 9" xfId="16561" xr:uid="{00000000-0005-0000-0000-0000A2360000}"/>
    <cellStyle name="40% - Énfasis1 2 4 9 2" xfId="16562" xr:uid="{00000000-0005-0000-0000-0000A3360000}"/>
    <cellStyle name="40% - Énfasis1 2 4 9 3" xfId="16563" xr:uid="{00000000-0005-0000-0000-0000A4360000}"/>
    <cellStyle name="40% - Énfasis1 2 4 9 4" xfId="16564" xr:uid="{00000000-0005-0000-0000-0000A5360000}"/>
    <cellStyle name="40% - Énfasis1 2 4 9 5" xfId="16565" xr:uid="{00000000-0005-0000-0000-0000A6360000}"/>
    <cellStyle name="40% - Énfasis1 2 4 9 6" xfId="16566" xr:uid="{00000000-0005-0000-0000-0000A7360000}"/>
    <cellStyle name="40% - Énfasis1 2 5" xfId="556" xr:uid="{00000000-0005-0000-0000-0000A8360000}"/>
    <cellStyle name="40% - Énfasis1 2 5 10" xfId="16567" xr:uid="{00000000-0005-0000-0000-0000A9360000}"/>
    <cellStyle name="40% - Énfasis1 2 5 11" xfId="16568" xr:uid="{00000000-0005-0000-0000-0000AA360000}"/>
    <cellStyle name="40% - Énfasis1 2 5 12" xfId="16569" xr:uid="{00000000-0005-0000-0000-0000AB360000}"/>
    <cellStyle name="40% - Énfasis1 2 5 13" xfId="16570" xr:uid="{00000000-0005-0000-0000-0000AC360000}"/>
    <cellStyle name="40% - Énfasis1 2 5 14" xfId="16571" xr:uid="{00000000-0005-0000-0000-0000AD360000}"/>
    <cellStyle name="40% - Énfasis1 2 5 2" xfId="16572" xr:uid="{00000000-0005-0000-0000-0000AE360000}"/>
    <cellStyle name="40% - Énfasis1 2 5 2 2" xfId="16573" xr:uid="{00000000-0005-0000-0000-0000AF360000}"/>
    <cellStyle name="40% - Énfasis1 2 5 2 3" xfId="16574" xr:uid="{00000000-0005-0000-0000-0000B0360000}"/>
    <cellStyle name="40% - Énfasis1 2 5 2 4" xfId="16575" xr:uid="{00000000-0005-0000-0000-0000B1360000}"/>
    <cellStyle name="40% - Énfasis1 2 5 2 5" xfId="16576" xr:uid="{00000000-0005-0000-0000-0000B2360000}"/>
    <cellStyle name="40% - Énfasis1 2 5 2 6" xfId="16577" xr:uid="{00000000-0005-0000-0000-0000B3360000}"/>
    <cellStyle name="40% - Énfasis1 2 5 3" xfId="16578" xr:uid="{00000000-0005-0000-0000-0000B4360000}"/>
    <cellStyle name="40% - Énfasis1 2 5 3 2" xfId="16579" xr:uid="{00000000-0005-0000-0000-0000B5360000}"/>
    <cellStyle name="40% - Énfasis1 2 5 3 3" xfId="16580" xr:uid="{00000000-0005-0000-0000-0000B6360000}"/>
    <cellStyle name="40% - Énfasis1 2 5 3 4" xfId="16581" xr:uid="{00000000-0005-0000-0000-0000B7360000}"/>
    <cellStyle name="40% - Énfasis1 2 5 3 5" xfId="16582" xr:uid="{00000000-0005-0000-0000-0000B8360000}"/>
    <cellStyle name="40% - Énfasis1 2 5 3 6" xfId="16583" xr:uid="{00000000-0005-0000-0000-0000B9360000}"/>
    <cellStyle name="40% - Énfasis1 2 5 4" xfId="16584" xr:uid="{00000000-0005-0000-0000-0000BA360000}"/>
    <cellStyle name="40% - Énfasis1 2 5 4 2" xfId="16585" xr:uid="{00000000-0005-0000-0000-0000BB360000}"/>
    <cellStyle name="40% - Énfasis1 2 5 4 3" xfId="16586" xr:uid="{00000000-0005-0000-0000-0000BC360000}"/>
    <cellStyle name="40% - Énfasis1 2 5 4 4" xfId="16587" xr:uid="{00000000-0005-0000-0000-0000BD360000}"/>
    <cellStyle name="40% - Énfasis1 2 5 4 5" xfId="16588" xr:uid="{00000000-0005-0000-0000-0000BE360000}"/>
    <cellStyle name="40% - Énfasis1 2 5 4 6" xfId="16589" xr:uid="{00000000-0005-0000-0000-0000BF360000}"/>
    <cellStyle name="40% - Énfasis1 2 5 5" xfId="16590" xr:uid="{00000000-0005-0000-0000-0000C0360000}"/>
    <cellStyle name="40% - Énfasis1 2 5 5 2" xfId="16591" xr:uid="{00000000-0005-0000-0000-0000C1360000}"/>
    <cellStyle name="40% - Énfasis1 2 5 5 3" xfId="16592" xr:uid="{00000000-0005-0000-0000-0000C2360000}"/>
    <cellStyle name="40% - Énfasis1 2 5 5 4" xfId="16593" xr:uid="{00000000-0005-0000-0000-0000C3360000}"/>
    <cellStyle name="40% - Énfasis1 2 5 5 5" xfId="16594" xr:uid="{00000000-0005-0000-0000-0000C4360000}"/>
    <cellStyle name="40% - Énfasis1 2 5 5 6" xfId="16595" xr:uid="{00000000-0005-0000-0000-0000C5360000}"/>
    <cellStyle name="40% - Énfasis1 2 5 6" xfId="16596" xr:uid="{00000000-0005-0000-0000-0000C6360000}"/>
    <cellStyle name="40% - Énfasis1 2 5 6 2" xfId="16597" xr:uid="{00000000-0005-0000-0000-0000C7360000}"/>
    <cellStyle name="40% - Énfasis1 2 5 6 3" xfId="16598" xr:uid="{00000000-0005-0000-0000-0000C8360000}"/>
    <cellStyle name="40% - Énfasis1 2 5 6 4" xfId="16599" xr:uid="{00000000-0005-0000-0000-0000C9360000}"/>
    <cellStyle name="40% - Énfasis1 2 5 6 5" xfId="16600" xr:uid="{00000000-0005-0000-0000-0000CA360000}"/>
    <cellStyle name="40% - Énfasis1 2 5 6 6" xfId="16601" xr:uid="{00000000-0005-0000-0000-0000CB360000}"/>
    <cellStyle name="40% - Énfasis1 2 5 7" xfId="16602" xr:uid="{00000000-0005-0000-0000-0000CC360000}"/>
    <cellStyle name="40% - Énfasis1 2 5 7 2" xfId="16603" xr:uid="{00000000-0005-0000-0000-0000CD360000}"/>
    <cellStyle name="40% - Énfasis1 2 5 7 3" xfId="16604" xr:uid="{00000000-0005-0000-0000-0000CE360000}"/>
    <cellStyle name="40% - Énfasis1 2 5 7 4" xfId="16605" xr:uid="{00000000-0005-0000-0000-0000CF360000}"/>
    <cellStyle name="40% - Énfasis1 2 5 7 5" xfId="16606" xr:uid="{00000000-0005-0000-0000-0000D0360000}"/>
    <cellStyle name="40% - Énfasis1 2 5 7 6" xfId="16607" xr:uid="{00000000-0005-0000-0000-0000D1360000}"/>
    <cellStyle name="40% - Énfasis1 2 5 8" xfId="16608" xr:uid="{00000000-0005-0000-0000-0000D2360000}"/>
    <cellStyle name="40% - Énfasis1 2 5 8 2" xfId="16609" xr:uid="{00000000-0005-0000-0000-0000D3360000}"/>
    <cellStyle name="40% - Énfasis1 2 5 8 3" xfId="16610" xr:uid="{00000000-0005-0000-0000-0000D4360000}"/>
    <cellStyle name="40% - Énfasis1 2 5 8 4" xfId="16611" xr:uid="{00000000-0005-0000-0000-0000D5360000}"/>
    <cellStyle name="40% - Énfasis1 2 5 8 5" xfId="16612" xr:uid="{00000000-0005-0000-0000-0000D6360000}"/>
    <cellStyle name="40% - Énfasis1 2 5 8 6" xfId="16613" xr:uid="{00000000-0005-0000-0000-0000D7360000}"/>
    <cellStyle name="40% - Énfasis1 2 5 9" xfId="16614" xr:uid="{00000000-0005-0000-0000-0000D8360000}"/>
    <cellStyle name="40% - Énfasis1 2 5 9 2" xfId="16615" xr:uid="{00000000-0005-0000-0000-0000D9360000}"/>
    <cellStyle name="40% - Énfasis1 2 5 9 3" xfId="16616" xr:uid="{00000000-0005-0000-0000-0000DA360000}"/>
    <cellStyle name="40% - Énfasis1 2 5 9 4" xfId="16617" xr:uid="{00000000-0005-0000-0000-0000DB360000}"/>
    <cellStyle name="40% - Énfasis1 2 5 9 5" xfId="16618" xr:uid="{00000000-0005-0000-0000-0000DC360000}"/>
    <cellStyle name="40% - Énfasis1 2 5 9 6" xfId="16619" xr:uid="{00000000-0005-0000-0000-0000DD360000}"/>
    <cellStyle name="40% - Énfasis1 2 6" xfId="16620" xr:uid="{00000000-0005-0000-0000-0000DE360000}"/>
    <cellStyle name="40% - Énfasis1 2 6 10" xfId="16621" xr:uid="{00000000-0005-0000-0000-0000DF360000}"/>
    <cellStyle name="40% - Énfasis1 2 6 11" xfId="16622" xr:uid="{00000000-0005-0000-0000-0000E0360000}"/>
    <cellStyle name="40% - Énfasis1 2 6 12" xfId="16623" xr:uid="{00000000-0005-0000-0000-0000E1360000}"/>
    <cellStyle name="40% - Énfasis1 2 6 13" xfId="16624" xr:uid="{00000000-0005-0000-0000-0000E2360000}"/>
    <cellStyle name="40% - Énfasis1 2 6 14" xfId="16625" xr:uid="{00000000-0005-0000-0000-0000E3360000}"/>
    <cellStyle name="40% - Énfasis1 2 6 2" xfId="16626" xr:uid="{00000000-0005-0000-0000-0000E4360000}"/>
    <cellStyle name="40% - Énfasis1 2 6 2 2" xfId="16627" xr:uid="{00000000-0005-0000-0000-0000E5360000}"/>
    <cellStyle name="40% - Énfasis1 2 6 2 3" xfId="16628" xr:uid="{00000000-0005-0000-0000-0000E6360000}"/>
    <cellStyle name="40% - Énfasis1 2 6 2 4" xfId="16629" xr:uid="{00000000-0005-0000-0000-0000E7360000}"/>
    <cellStyle name="40% - Énfasis1 2 6 2 5" xfId="16630" xr:uid="{00000000-0005-0000-0000-0000E8360000}"/>
    <cellStyle name="40% - Énfasis1 2 6 2 6" xfId="16631" xr:uid="{00000000-0005-0000-0000-0000E9360000}"/>
    <cellStyle name="40% - Énfasis1 2 6 3" xfId="16632" xr:uid="{00000000-0005-0000-0000-0000EA360000}"/>
    <cellStyle name="40% - Énfasis1 2 6 3 2" xfId="16633" xr:uid="{00000000-0005-0000-0000-0000EB360000}"/>
    <cellStyle name="40% - Énfasis1 2 6 3 3" xfId="16634" xr:uid="{00000000-0005-0000-0000-0000EC360000}"/>
    <cellStyle name="40% - Énfasis1 2 6 3 4" xfId="16635" xr:uid="{00000000-0005-0000-0000-0000ED360000}"/>
    <cellStyle name="40% - Énfasis1 2 6 3 5" xfId="16636" xr:uid="{00000000-0005-0000-0000-0000EE360000}"/>
    <cellStyle name="40% - Énfasis1 2 6 3 6" xfId="16637" xr:uid="{00000000-0005-0000-0000-0000EF360000}"/>
    <cellStyle name="40% - Énfasis1 2 6 4" xfId="16638" xr:uid="{00000000-0005-0000-0000-0000F0360000}"/>
    <cellStyle name="40% - Énfasis1 2 6 4 2" xfId="16639" xr:uid="{00000000-0005-0000-0000-0000F1360000}"/>
    <cellStyle name="40% - Énfasis1 2 6 4 3" xfId="16640" xr:uid="{00000000-0005-0000-0000-0000F2360000}"/>
    <cellStyle name="40% - Énfasis1 2 6 4 4" xfId="16641" xr:uid="{00000000-0005-0000-0000-0000F3360000}"/>
    <cellStyle name="40% - Énfasis1 2 6 4 5" xfId="16642" xr:uid="{00000000-0005-0000-0000-0000F4360000}"/>
    <cellStyle name="40% - Énfasis1 2 6 4 6" xfId="16643" xr:uid="{00000000-0005-0000-0000-0000F5360000}"/>
    <cellStyle name="40% - Énfasis1 2 6 5" xfId="16644" xr:uid="{00000000-0005-0000-0000-0000F6360000}"/>
    <cellStyle name="40% - Énfasis1 2 6 5 2" xfId="16645" xr:uid="{00000000-0005-0000-0000-0000F7360000}"/>
    <cellStyle name="40% - Énfasis1 2 6 5 3" xfId="16646" xr:uid="{00000000-0005-0000-0000-0000F8360000}"/>
    <cellStyle name="40% - Énfasis1 2 6 5 4" xfId="16647" xr:uid="{00000000-0005-0000-0000-0000F9360000}"/>
    <cellStyle name="40% - Énfasis1 2 6 5 5" xfId="16648" xr:uid="{00000000-0005-0000-0000-0000FA360000}"/>
    <cellStyle name="40% - Énfasis1 2 6 5 6" xfId="16649" xr:uid="{00000000-0005-0000-0000-0000FB360000}"/>
    <cellStyle name="40% - Énfasis1 2 6 6" xfId="16650" xr:uid="{00000000-0005-0000-0000-0000FC360000}"/>
    <cellStyle name="40% - Énfasis1 2 6 6 2" xfId="16651" xr:uid="{00000000-0005-0000-0000-0000FD360000}"/>
    <cellStyle name="40% - Énfasis1 2 6 6 3" xfId="16652" xr:uid="{00000000-0005-0000-0000-0000FE360000}"/>
    <cellStyle name="40% - Énfasis1 2 6 6 4" xfId="16653" xr:uid="{00000000-0005-0000-0000-0000FF360000}"/>
    <cellStyle name="40% - Énfasis1 2 6 6 5" xfId="16654" xr:uid="{00000000-0005-0000-0000-000000370000}"/>
    <cellStyle name="40% - Énfasis1 2 6 6 6" xfId="16655" xr:uid="{00000000-0005-0000-0000-000001370000}"/>
    <cellStyle name="40% - Énfasis1 2 6 7" xfId="16656" xr:uid="{00000000-0005-0000-0000-000002370000}"/>
    <cellStyle name="40% - Énfasis1 2 6 7 2" xfId="16657" xr:uid="{00000000-0005-0000-0000-000003370000}"/>
    <cellStyle name="40% - Énfasis1 2 6 7 3" xfId="16658" xr:uid="{00000000-0005-0000-0000-000004370000}"/>
    <cellStyle name="40% - Énfasis1 2 6 7 4" xfId="16659" xr:uid="{00000000-0005-0000-0000-000005370000}"/>
    <cellStyle name="40% - Énfasis1 2 6 7 5" xfId="16660" xr:uid="{00000000-0005-0000-0000-000006370000}"/>
    <cellStyle name="40% - Énfasis1 2 6 7 6" xfId="16661" xr:uid="{00000000-0005-0000-0000-000007370000}"/>
    <cellStyle name="40% - Énfasis1 2 6 8" xfId="16662" xr:uid="{00000000-0005-0000-0000-000008370000}"/>
    <cellStyle name="40% - Énfasis1 2 6 8 2" xfId="16663" xr:uid="{00000000-0005-0000-0000-000009370000}"/>
    <cellStyle name="40% - Énfasis1 2 6 8 3" xfId="16664" xr:uid="{00000000-0005-0000-0000-00000A370000}"/>
    <cellStyle name="40% - Énfasis1 2 6 8 4" xfId="16665" xr:uid="{00000000-0005-0000-0000-00000B370000}"/>
    <cellStyle name="40% - Énfasis1 2 6 8 5" xfId="16666" xr:uid="{00000000-0005-0000-0000-00000C370000}"/>
    <cellStyle name="40% - Énfasis1 2 6 8 6" xfId="16667" xr:uid="{00000000-0005-0000-0000-00000D370000}"/>
    <cellStyle name="40% - Énfasis1 2 6 9" xfId="16668" xr:uid="{00000000-0005-0000-0000-00000E370000}"/>
    <cellStyle name="40% - Énfasis1 2 6 9 2" xfId="16669" xr:uid="{00000000-0005-0000-0000-00000F370000}"/>
    <cellStyle name="40% - Énfasis1 2 6 9 3" xfId="16670" xr:uid="{00000000-0005-0000-0000-000010370000}"/>
    <cellStyle name="40% - Énfasis1 2 6 9 4" xfId="16671" xr:uid="{00000000-0005-0000-0000-000011370000}"/>
    <cellStyle name="40% - Énfasis1 2 6 9 5" xfId="16672" xr:uid="{00000000-0005-0000-0000-000012370000}"/>
    <cellStyle name="40% - Énfasis1 2 6 9 6" xfId="16673" xr:uid="{00000000-0005-0000-0000-000013370000}"/>
    <cellStyle name="40% - Énfasis1 2 7" xfId="16674" xr:uid="{00000000-0005-0000-0000-000014370000}"/>
    <cellStyle name="40% - Énfasis1 2 7 2" xfId="16675" xr:uid="{00000000-0005-0000-0000-000015370000}"/>
    <cellStyle name="40% - Énfasis1 2 7 3" xfId="16676" xr:uid="{00000000-0005-0000-0000-000016370000}"/>
    <cellStyle name="40% - Énfasis1 2 7 4" xfId="16677" xr:uid="{00000000-0005-0000-0000-000017370000}"/>
    <cellStyle name="40% - Énfasis1 2 7 5" xfId="16678" xr:uid="{00000000-0005-0000-0000-000018370000}"/>
    <cellStyle name="40% - Énfasis1 2 7 6" xfId="16679" xr:uid="{00000000-0005-0000-0000-000019370000}"/>
    <cellStyle name="40% - Énfasis1 2 8" xfId="16680" xr:uid="{00000000-0005-0000-0000-00001A370000}"/>
    <cellStyle name="40% - Énfasis1 2 8 2" xfId="16681" xr:uid="{00000000-0005-0000-0000-00001B370000}"/>
    <cellStyle name="40% - Énfasis1 2 8 3" xfId="16682" xr:uid="{00000000-0005-0000-0000-00001C370000}"/>
    <cellStyle name="40% - Énfasis1 2 8 4" xfId="16683" xr:uid="{00000000-0005-0000-0000-00001D370000}"/>
    <cellStyle name="40% - Énfasis1 2 8 5" xfId="16684" xr:uid="{00000000-0005-0000-0000-00001E370000}"/>
    <cellStyle name="40% - Énfasis1 2 8 6" xfId="16685" xr:uid="{00000000-0005-0000-0000-00001F370000}"/>
    <cellStyle name="40% - Énfasis1 2 9" xfId="16686" xr:uid="{00000000-0005-0000-0000-000020370000}"/>
    <cellStyle name="40% - Énfasis1 2 9 2" xfId="16687" xr:uid="{00000000-0005-0000-0000-000021370000}"/>
    <cellStyle name="40% - Énfasis1 2 9 3" xfId="16688" xr:uid="{00000000-0005-0000-0000-000022370000}"/>
    <cellStyle name="40% - Énfasis1 2 9 4" xfId="16689" xr:uid="{00000000-0005-0000-0000-000023370000}"/>
    <cellStyle name="40% - Énfasis1 2 9 5" xfId="16690" xr:uid="{00000000-0005-0000-0000-000024370000}"/>
    <cellStyle name="40% - Énfasis1 2 9 6" xfId="16691" xr:uid="{00000000-0005-0000-0000-000025370000}"/>
    <cellStyle name="40% - Énfasis1 20" xfId="557" xr:uid="{00000000-0005-0000-0000-000026370000}"/>
    <cellStyle name="40% - Énfasis1 20 10" xfId="16692" xr:uid="{00000000-0005-0000-0000-000027370000}"/>
    <cellStyle name="40% - Énfasis1 20 11" xfId="16693" xr:uid="{00000000-0005-0000-0000-000028370000}"/>
    <cellStyle name="40% - Énfasis1 20 12" xfId="16694" xr:uid="{00000000-0005-0000-0000-000029370000}"/>
    <cellStyle name="40% - Énfasis1 20 13" xfId="16695" xr:uid="{00000000-0005-0000-0000-00002A370000}"/>
    <cellStyle name="40% - Énfasis1 20 14" xfId="16696" xr:uid="{00000000-0005-0000-0000-00002B370000}"/>
    <cellStyle name="40% - Énfasis1 20 2" xfId="16697" xr:uid="{00000000-0005-0000-0000-00002C370000}"/>
    <cellStyle name="40% - Énfasis1 20 2 2" xfId="16698" xr:uid="{00000000-0005-0000-0000-00002D370000}"/>
    <cellStyle name="40% - Énfasis1 20 2 3" xfId="16699" xr:uid="{00000000-0005-0000-0000-00002E370000}"/>
    <cellStyle name="40% - Énfasis1 20 2 4" xfId="16700" xr:uid="{00000000-0005-0000-0000-00002F370000}"/>
    <cellStyle name="40% - Énfasis1 20 2 5" xfId="16701" xr:uid="{00000000-0005-0000-0000-000030370000}"/>
    <cellStyle name="40% - Énfasis1 20 2 6" xfId="16702" xr:uid="{00000000-0005-0000-0000-000031370000}"/>
    <cellStyle name="40% - Énfasis1 20 3" xfId="16703" xr:uid="{00000000-0005-0000-0000-000032370000}"/>
    <cellStyle name="40% - Énfasis1 20 3 2" xfId="16704" xr:uid="{00000000-0005-0000-0000-000033370000}"/>
    <cellStyle name="40% - Énfasis1 20 3 3" xfId="16705" xr:uid="{00000000-0005-0000-0000-000034370000}"/>
    <cellStyle name="40% - Énfasis1 20 3 4" xfId="16706" xr:uid="{00000000-0005-0000-0000-000035370000}"/>
    <cellStyle name="40% - Énfasis1 20 3 5" xfId="16707" xr:uid="{00000000-0005-0000-0000-000036370000}"/>
    <cellStyle name="40% - Énfasis1 20 3 6" xfId="16708" xr:uid="{00000000-0005-0000-0000-000037370000}"/>
    <cellStyle name="40% - Énfasis1 20 4" xfId="16709" xr:uid="{00000000-0005-0000-0000-000038370000}"/>
    <cellStyle name="40% - Énfasis1 20 4 2" xfId="16710" xr:uid="{00000000-0005-0000-0000-000039370000}"/>
    <cellStyle name="40% - Énfasis1 20 4 3" xfId="16711" xr:uid="{00000000-0005-0000-0000-00003A370000}"/>
    <cellStyle name="40% - Énfasis1 20 4 4" xfId="16712" xr:uid="{00000000-0005-0000-0000-00003B370000}"/>
    <cellStyle name="40% - Énfasis1 20 4 5" xfId="16713" xr:uid="{00000000-0005-0000-0000-00003C370000}"/>
    <cellStyle name="40% - Énfasis1 20 4 6" xfId="16714" xr:uid="{00000000-0005-0000-0000-00003D370000}"/>
    <cellStyle name="40% - Énfasis1 20 5" xfId="16715" xr:uid="{00000000-0005-0000-0000-00003E370000}"/>
    <cellStyle name="40% - Énfasis1 20 5 2" xfId="16716" xr:uid="{00000000-0005-0000-0000-00003F370000}"/>
    <cellStyle name="40% - Énfasis1 20 5 3" xfId="16717" xr:uid="{00000000-0005-0000-0000-000040370000}"/>
    <cellStyle name="40% - Énfasis1 20 5 4" xfId="16718" xr:uid="{00000000-0005-0000-0000-000041370000}"/>
    <cellStyle name="40% - Énfasis1 20 5 5" xfId="16719" xr:uid="{00000000-0005-0000-0000-000042370000}"/>
    <cellStyle name="40% - Énfasis1 20 5 6" xfId="16720" xr:uid="{00000000-0005-0000-0000-000043370000}"/>
    <cellStyle name="40% - Énfasis1 20 6" xfId="16721" xr:uid="{00000000-0005-0000-0000-000044370000}"/>
    <cellStyle name="40% - Énfasis1 20 6 2" xfId="16722" xr:uid="{00000000-0005-0000-0000-000045370000}"/>
    <cellStyle name="40% - Énfasis1 20 6 3" xfId="16723" xr:uid="{00000000-0005-0000-0000-000046370000}"/>
    <cellStyle name="40% - Énfasis1 20 6 4" xfId="16724" xr:uid="{00000000-0005-0000-0000-000047370000}"/>
    <cellStyle name="40% - Énfasis1 20 6 5" xfId="16725" xr:uid="{00000000-0005-0000-0000-000048370000}"/>
    <cellStyle name="40% - Énfasis1 20 6 6" xfId="16726" xr:uid="{00000000-0005-0000-0000-000049370000}"/>
    <cellStyle name="40% - Énfasis1 20 7" xfId="16727" xr:uid="{00000000-0005-0000-0000-00004A370000}"/>
    <cellStyle name="40% - Énfasis1 20 7 2" xfId="16728" xr:uid="{00000000-0005-0000-0000-00004B370000}"/>
    <cellStyle name="40% - Énfasis1 20 7 3" xfId="16729" xr:uid="{00000000-0005-0000-0000-00004C370000}"/>
    <cellStyle name="40% - Énfasis1 20 7 4" xfId="16730" xr:uid="{00000000-0005-0000-0000-00004D370000}"/>
    <cellStyle name="40% - Énfasis1 20 7 5" xfId="16731" xr:uid="{00000000-0005-0000-0000-00004E370000}"/>
    <cellStyle name="40% - Énfasis1 20 7 6" xfId="16732" xr:uid="{00000000-0005-0000-0000-00004F370000}"/>
    <cellStyle name="40% - Énfasis1 20 8" xfId="16733" xr:uid="{00000000-0005-0000-0000-000050370000}"/>
    <cellStyle name="40% - Énfasis1 20 8 2" xfId="16734" xr:uid="{00000000-0005-0000-0000-000051370000}"/>
    <cellStyle name="40% - Énfasis1 20 8 3" xfId="16735" xr:uid="{00000000-0005-0000-0000-000052370000}"/>
    <cellStyle name="40% - Énfasis1 20 8 4" xfId="16736" xr:uid="{00000000-0005-0000-0000-000053370000}"/>
    <cellStyle name="40% - Énfasis1 20 8 5" xfId="16737" xr:uid="{00000000-0005-0000-0000-000054370000}"/>
    <cellStyle name="40% - Énfasis1 20 8 6" xfId="16738" xr:uid="{00000000-0005-0000-0000-000055370000}"/>
    <cellStyle name="40% - Énfasis1 20 9" xfId="16739" xr:uid="{00000000-0005-0000-0000-000056370000}"/>
    <cellStyle name="40% - Énfasis1 20 9 2" xfId="16740" xr:uid="{00000000-0005-0000-0000-000057370000}"/>
    <cellStyle name="40% - Énfasis1 20 9 3" xfId="16741" xr:uid="{00000000-0005-0000-0000-000058370000}"/>
    <cellStyle name="40% - Énfasis1 20 9 4" xfId="16742" xr:uid="{00000000-0005-0000-0000-000059370000}"/>
    <cellStyle name="40% - Énfasis1 20 9 5" xfId="16743" xr:uid="{00000000-0005-0000-0000-00005A370000}"/>
    <cellStyle name="40% - Énfasis1 20 9 6" xfId="16744" xr:uid="{00000000-0005-0000-0000-00005B370000}"/>
    <cellStyle name="40% - Énfasis1 21" xfId="558" xr:uid="{00000000-0005-0000-0000-00005C370000}"/>
    <cellStyle name="40% - Énfasis1 21 10" xfId="16745" xr:uid="{00000000-0005-0000-0000-00005D370000}"/>
    <cellStyle name="40% - Énfasis1 21 11" xfId="16746" xr:uid="{00000000-0005-0000-0000-00005E370000}"/>
    <cellStyle name="40% - Énfasis1 21 12" xfId="16747" xr:uid="{00000000-0005-0000-0000-00005F370000}"/>
    <cellStyle name="40% - Énfasis1 21 13" xfId="16748" xr:uid="{00000000-0005-0000-0000-000060370000}"/>
    <cellStyle name="40% - Énfasis1 21 14" xfId="16749" xr:uid="{00000000-0005-0000-0000-000061370000}"/>
    <cellStyle name="40% - Énfasis1 21 2" xfId="16750" xr:uid="{00000000-0005-0000-0000-000062370000}"/>
    <cellStyle name="40% - Énfasis1 21 2 2" xfId="16751" xr:uid="{00000000-0005-0000-0000-000063370000}"/>
    <cellStyle name="40% - Énfasis1 21 2 3" xfId="16752" xr:uid="{00000000-0005-0000-0000-000064370000}"/>
    <cellStyle name="40% - Énfasis1 21 2 4" xfId="16753" xr:uid="{00000000-0005-0000-0000-000065370000}"/>
    <cellStyle name="40% - Énfasis1 21 2 5" xfId="16754" xr:uid="{00000000-0005-0000-0000-000066370000}"/>
    <cellStyle name="40% - Énfasis1 21 2 6" xfId="16755" xr:uid="{00000000-0005-0000-0000-000067370000}"/>
    <cellStyle name="40% - Énfasis1 21 3" xfId="16756" xr:uid="{00000000-0005-0000-0000-000068370000}"/>
    <cellStyle name="40% - Énfasis1 21 3 2" xfId="16757" xr:uid="{00000000-0005-0000-0000-000069370000}"/>
    <cellStyle name="40% - Énfasis1 21 3 3" xfId="16758" xr:uid="{00000000-0005-0000-0000-00006A370000}"/>
    <cellStyle name="40% - Énfasis1 21 3 4" xfId="16759" xr:uid="{00000000-0005-0000-0000-00006B370000}"/>
    <cellStyle name="40% - Énfasis1 21 3 5" xfId="16760" xr:uid="{00000000-0005-0000-0000-00006C370000}"/>
    <cellStyle name="40% - Énfasis1 21 3 6" xfId="16761" xr:uid="{00000000-0005-0000-0000-00006D370000}"/>
    <cellStyle name="40% - Énfasis1 21 4" xfId="16762" xr:uid="{00000000-0005-0000-0000-00006E370000}"/>
    <cellStyle name="40% - Énfasis1 21 4 2" xfId="16763" xr:uid="{00000000-0005-0000-0000-00006F370000}"/>
    <cellStyle name="40% - Énfasis1 21 4 3" xfId="16764" xr:uid="{00000000-0005-0000-0000-000070370000}"/>
    <cellStyle name="40% - Énfasis1 21 4 4" xfId="16765" xr:uid="{00000000-0005-0000-0000-000071370000}"/>
    <cellStyle name="40% - Énfasis1 21 4 5" xfId="16766" xr:uid="{00000000-0005-0000-0000-000072370000}"/>
    <cellStyle name="40% - Énfasis1 21 4 6" xfId="16767" xr:uid="{00000000-0005-0000-0000-000073370000}"/>
    <cellStyle name="40% - Énfasis1 21 5" xfId="16768" xr:uid="{00000000-0005-0000-0000-000074370000}"/>
    <cellStyle name="40% - Énfasis1 21 5 2" xfId="16769" xr:uid="{00000000-0005-0000-0000-000075370000}"/>
    <cellStyle name="40% - Énfasis1 21 5 3" xfId="16770" xr:uid="{00000000-0005-0000-0000-000076370000}"/>
    <cellStyle name="40% - Énfasis1 21 5 4" xfId="16771" xr:uid="{00000000-0005-0000-0000-000077370000}"/>
    <cellStyle name="40% - Énfasis1 21 5 5" xfId="16772" xr:uid="{00000000-0005-0000-0000-000078370000}"/>
    <cellStyle name="40% - Énfasis1 21 5 6" xfId="16773" xr:uid="{00000000-0005-0000-0000-000079370000}"/>
    <cellStyle name="40% - Énfasis1 21 6" xfId="16774" xr:uid="{00000000-0005-0000-0000-00007A370000}"/>
    <cellStyle name="40% - Énfasis1 21 6 2" xfId="16775" xr:uid="{00000000-0005-0000-0000-00007B370000}"/>
    <cellStyle name="40% - Énfasis1 21 6 3" xfId="16776" xr:uid="{00000000-0005-0000-0000-00007C370000}"/>
    <cellStyle name="40% - Énfasis1 21 6 4" xfId="16777" xr:uid="{00000000-0005-0000-0000-00007D370000}"/>
    <cellStyle name="40% - Énfasis1 21 6 5" xfId="16778" xr:uid="{00000000-0005-0000-0000-00007E370000}"/>
    <cellStyle name="40% - Énfasis1 21 6 6" xfId="16779" xr:uid="{00000000-0005-0000-0000-00007F370000}"/>
    <cellStyle name="40% - Énfasis1 21 7" xfId="16780" xr:uid="{00000000-0005-0000-0000-000080370000}"/>
    <cellStyle name="40% - Énfasis1 21 7 2" xfId="16781" xr:uid="{00000000-0005-0000-0000-000081370000}"/>
    <cellStyle name="40% - Énfasis1 21 7 3" xfId="16782" xr:uid="{00000000-0005-0000-0000-000082370000}"/>
    <cellStyle name="40% - Énfasis1 21 7 4" xfId="16783" xr:uid="{00000000-0005-0000-0000-000083370000}"/>
    <cellStyle name="40% - Énfasis1 21 7 5" xfId="16784" xr:uid="{00000000-0005-0000-0000-000084370000}"/>
    <cellStyle name="40% - Énfasis1 21 7 6" xfId="16785" xr:uid="{00000000-0005-0000-0000-000085370000}"/>
    <cellStyle name="40% - Énfasis1 21 8" xfId="16786" xr:uid="{00000000-0005-0000-0000-000086370000}"/>
    <cellStyle name="40% - Énfasis1 21 8 2" xfId="16787" xr:uid="{00000000-0005-0000-0000-000087370000}"/>
    <cellStyle name="40% - Énfasis1 21 8 3" xfId="16788" xr:uid="{00000000-0005-0000-0000-000088370000}"/>
    <cellStyle name="40% - Énfasis1 21 8 4" xfId="16789" xr:uid="{00000000-0005-0000-0000-000089370000}"/>
    <cellStyle name="40% - Énfasis1 21 8 5" xfId="16790" xr:uid="{00000000-0005-0000-0000-00008A370000}"/>
    <cellStyle name="40% - Énfasis1 21 8 6" xfId="16791" xr:uid="{00000000-0005-0000-0000-00008B370000}"/>
    <cellStyle name="40% - Énfasis1 21 9" xfId="16792" xr:uid="{00000000-0005-0000-0000-00008C370000}"/>
    <cellStyle name="40% - Énfasis1 21 9 2" xfId="16793" xr:uid="{00000000-0005-0000-0000-00008D370000}"/>
    <cellStyle name="40% - Énfasis1 21 9 3" xfId="16794" xr:uid="{00000000-0005-0000-0000-00008E370000}"/>
    <cellStyle name="40% - Énfasis1 21 9 4" xfId="16795" xr:uid="{00000000-0005-0000-0000-00008F370000}"/>
    <cellStyle name="40% - Énfasis1 21 9 5" xfId="16796" xr:uid="{00000000-0005-0000-0000-000090370000}"/>
    <cellStyle name="40% - Énfasis1 21 9 6" xfId="16797" xr:uid="{00000000-0005-0000-0000-000091370000}"/>
    <cellStyle name="40% - Énfasis1 22" xfId="559" xr:uid="{00000000-0005-0000-0000-000092370000}"/>
    <cellStyle name="40% - Énfasis1 22 10" xfId="16798" xr:uid="{00000000-0005-0000-0000-000093370000}"/>
    <cellStyle name="40% - Énfasis1 22 11" xfId="16799" xr:uid="{00000000-0005-0000-0000-000094370000}"/>
    <cellStyle name="40% - Énfasis1 22 12" xfId="16800" xr:uid="{00000000-0005-0000-0000-000095370000}"/>
    <cellStyle name="40% - Énfasis1 22 13" xfId="16801" xr:uid="{00000000-0005-0000-0000-000096370000}"/>
    <cellStyle name="40% - Énfasis1 22 14" xfId="16802" xr:uid="{00000000-0005-0000-0000-000097370000}"/>
    <cellStyle name="40% - Énfasis1 22 2" xfId="16803" xr:uid="{00000000-0005-0000-0000-000098370000}"/>
    <cellStyle name="40% - Énfasis1 22 2 2" xfId="16804" xr:uid="{00000000-0005-0000-0000-000099370000}"/>
    <cellStyle name="40% - Énfasis1 22 2 3" xfId="16805" xr:uid="{00000000-0005-0000-0000-00009A370000}"/>
    <cellStyle name="40% - Énfasis1 22 2 4" xfId="16806" xr:uid="{00000000-0005-0000-0000-00009B370000}"/>
    <cellStyle name="40% - Énfasis1 22 2 5" xfId="16807" xr:uid="{00000000-0005-0000-0000-00009C370000}"/>
    <cellStyle name="40% - Énfasis1 22 2 6" xfId="16808" xr:uid="{00000000-0005-0000-0000-00009D370000}"/>
    <cellStyle name="40% - Énfasis1 22 3" xfId="16809" xr:uid="{00000000-0005-0000-0000-00009E370000}"/>
    <cellStyle name="40% - Énfasis1 22 3 2" xfId="16810" xr:uid="{00000000-0005-0000-0000-00009F370000}"/>
    <cellStyle name="40% - Énfasis1 22 3 3" xfId="16811" xr:uid="{00000000-0005-0000-0000-0000A0370000}"/>
    <cellStyle name="40% - Énfasis1 22 3 4" xfId="16812" xr:uid="{00000000-0005-0000-0000-0000A1370000}"/>
    <cellStyle name="40% - Énfasis1 22 3 5" xfId="16813" xr:uid="{00000000-0005-0000-0000-0000A2370000}"/>
    <cellStyle name="40% - Énfasis1 22 3 6" xfId="16814" xr:uid="{00000000-0005-0000-0000-0000A3370000}"/>
    <cellStyle name="40% - Énfasis1 22 4" xfId="16815" xr:uid="{00000000-0005-0000-0000-0000A4370000}"/>
    <cellStyle name="40% - Énfasis1 22 4 2" xfId="16816" xr:uid="{00000000-0005-0000-0000-0000A5370000}"/>
    <cellStyle name="40% - Énfasis1 22 4 3" xfId="16817" xr:uid="{00000000-0005-0000-0000-0000A6370000}"/>
    <cellStyle name="40% - Énfasis1 22 4 4" xfId="16818" xr:uid="{00000000-0005-0000-0000-0000A7370000}"/>
    <cellStyle name="40% - Énfasis1 22 4 5" xfId="16819" xr:uid="{00000000-0005-0000-0000-0000A8370000}"/>
    <cellStyle name="40% - Énfasis1 22 4 6" xfId="16820" xr:uid="{00000000-0005-0000-0000-0000A9370000}"/>
    <cellStyle name="40% - Énfasis1 22 5" xfId="16821" xr:uid="{00000000-0005-0000-0000-0000AA370000}"/>
    <cellStyle name="40% - Énfasis1 22 5 2" xfId="16822" xr:uid="{00000000-0005-0000-0000-0000AB370000}"/>
    <cellStyle name="40% - Énfasis1 22 5 3" xfId="16823" xr:uid="{00000000-0005-0000-0000-0000AC370000}"/>
    <cellStyle name="40% - Énfasis1 22 5 4" xfId="16824" xr:uid="{00000000-0005-0000-0000-0000AD370000}"/>
    <cellStyle name="40% - Énfasis1 22 5 5" xfId="16825" xr:uid="{00000000-0005-0000-0000-0000AE370000}"/>
    <cellStyle name="40% - Énfasis1 22 5 6" xfId="16826" xr:uid="{00000000-0005-0000-0000-0000AF370000}"/>
    <cellStyle name="40% - Énfasis1 22 6" xfId="16827" xr:uid="{00000000-0005-0000-0000-0000B0370000}"/>
    <cellStyle name="40% - Énfasis1 22 6 2" xfId="16828" xr:uid="{00000000-0005-0000-0000-0000B1370000}"/>
    <cellStyle name="40% - Énfasis1 22 6 3" xfId="16829" xr:uid="{00000000-0005-0000-0000-0000B2370000}"/>
    <cellStyle name="40% - Énfasis1 22 6 4" xfId="16830" xr:uid="{00000000-0005-0000-0000-0000B3370000}"/>
    <cellStyle name="40% - Énfasis1 22 6 5" xfId="16831" xr:uid="{00000000-0005-0000-0000-0000B4370000}"/>
    <cellStyle name="40% - Énfasis1 22 6 6" xfId="16832" xr:uid="{00000000-0005-0000-0000-0000B5370000}"/>
    <cellStyle name="40% - Énfasis1 22 7" xfId="16833" xr:uid="{00000000-0005-0000-0000-0000B6370000}"/>
    <cellStyle name="40% - Énfasis1 22 7 2" xfId="16834" xr:uid="{00000000-0005-0000-0000-0000B7370000}"/>
    <cellStyle name="40% - Énfasis1 22 7 3" xfId="16835" xr:uid="{00000000-0005-0000-0000-0000B8370000}"/>
    <cellStyle name="40% - Énfasis1 22 7 4" xfId="16836" xr:uid="{00000000-0005-0000-0000-0000B9370000}"/>
    <cellStyle name="40% - Énfasis1 22 7 5" xfId="16837" xr:uid="{00000000-0005-0000-0000-0000BA370000}"/>
    <cellStyle name="40% - Énfasis1 22 7 6" xfId="16838" xr:uid="{00000000-0005-0000-0000-0000BB370000}"/>
    <cellStyle name="40% - Énfasis1 22 8" xfId="16839" xr:uid="{00000000-0005-0000-0000-0000BC370000}"/>
    <cellStyle name="40% - Énfasis1 22 8 2" xfId="16840" xr:uid="{00000000-0005-0000-0000-0000BD370000}"/>
    <cellStyle name="40% - Énfasis1 22 8 3" xfId="16841" xr:uid="{00000000-0005-0000-0000-0000BE370000}"/>
    <cellStyle name="40% - Énfasis1 22 8 4" xfId="16842" xr:uid="{00000000-0005-0000-0000-0000BF370000}"/>
    <cellStyle name="40% - Énfasis1 22 8 5" xfId="16843" xr:uid="{00000000-0005-0000-0000-0000C0370000}"/>
    <cellStyle name="40% - Énfasis1 22 8 6" xfId="16844" xr:uid="{00000000-0005-0000-0000-0000C1370000}"/>
    <cellStyle name="40% - Énfasis1 22 9" xfId="16845" xr:uid="{00000000-0005-0000-0000-0000C2370000}"/>
    <cellStyle name="40% - Énfasis1 22 9 2" xfId="16846" xr:uid="{00000000-0005-0000-0000-0000C3370000}"/>
    <cellStyle name="40% - Énfasis1 22 9 3" xfId="16847" xr:uid="{00000000-0005-0000-0000-0000C4370000}"/>
    <cellStyle name="40% - Énfasis1 22 9 4" xfId="16848" xr:uid="{00000000-0005-0000-0000-0000C5370000}"/>
    <cellStyle name="40% - Énfasis1 22 9 5" xfId="16849" xr:uid="{00000000-0005-0000-0000-0000C6370000}"/>
    <cellStyle name="40% - Énfasis1 22 9 6" xfId="16850" xr:uid="{00000000-0005-0000-0000-0000C7370000}"/>
    <cellStyle name="40% - Énfasis1 23" xfId="560" xr:uid="{00000000-0005-0000-0000-0000C8370000}"/>
    <cellStyle name="40% - Énfasis1 23 10" xfId="16851" xr:uid="{00000000-0005-0000-0000-0000C9370000}"/>
    <cellStyle name="40% - Énfasis1 23 11" xfId="16852" xr:uid="{00000000-0005-0000-0000-0000CA370000}"/>
    <cellStyle name="40% - Énfasis1 23 12" xfId="16853" xr:uid="{00000000-0005-0000-0000-0000CB370000}"/>
    <cellStyle name="40% - Énfasis1 23 13" xfId="16854" xr:uid="{00000000-0005-0000-0000-0000CC370000}"/>
    <cellStyle name="40% - Énfasis1 23 14" xfId="16855" xr:uid="{00000000-0005-0000-0000-0000CD370000}"/>
    <cellStyle name="40% - Énfasis1 23 2" xfId="16856" xr:uid="{00000000-0005-0000-0000-0000CE370000}"/>
    <cellStyle name="40% - Énfasis1 23 2 2" xfId="16857" xr:uid="{00000000-0005-0000-0000-0000CF370000}"/>
    <cellStyle name="40% - Énfasis1 23 2 3" xfId="16858" xr:uid="{00000000-0005-0000-0000-0000D0370000}"/>
    <cellStyle name="40% - Énfasis1 23 2 4" xfId="16859" xr:uid="{00000000-0005-0000-0000-0000D1370000}"/>
    <cellStyle name="40% - Énfasis1 23 2 5" xfId="16860" xr:uid="{00000000-0005-0000-0000-0000D2370000}"/>
    <cellStyle name="40% - Énfasis1 23 2 6" xfId="16861" xr:uid="{00000000-0005-0000-0000-0000D3370000}"/>
    <cellStyle name="40% - Énfasis1 23 3" xfId="16862" xr:uid="{00000000-0005-0000-0000-0000D4370000}"/>
    <cellStyle name="40% - Énfasis1 23 3 2" xfId="16863" xr:uid="{00000000-0005-0000-0000-0000D5370000}"/>
    <cellStyle name="40% - Énfasis1 23 3 3" xfId="16864" xr:uid="{00000000-0005-0000-0000-0000D6370000}"/>
    <cellStyle name="40% - Énfasis1 23 3 4" xfId="16865" xr:uid="{00000000-0005-0000-0000-0000D7370000}"/>
    <cellStyle name="40% - Énfasis1 23 3 5" xfId="16866" xr:uid="{00000000-0005-0000-0000-0000D8370000}"/>
    <cellStyle name="40% - Énfasis1 23 3 6" xfId="16867" xr:uid="{00000000-0005-0000-0000-0000D9370000}"/>
    <cellStyle name="40% - Énfasis1 23 4" xfId="16868" xr:uid="{00000000-0005-0000-0000-0000DA370000}"/>
    <cellStyle name="40% - Énfasis1 23 4 2" xfId="16869" xr:uid="{00000000-0005-0000-0000-0000DB370000}"/>
    <cellStyle name="40% - Énfasis1 23 4 3" xfId="16870" xr:uid="{00000000-0005-0000-0000-0000DC370000}"/>
    <cellStyle name="40% - Énfasis1 23 4 4" xfId="16871" xr:uid="{00000000-0005-0000-0000-0000DD370000}"/>
    <cellStyle name="40% - Énfasis1 23 4 5" xfId="16872" xr:uid="{00000000-0005-0000-0000-0000DE370000}"/>
    <cellStyle name="40% - Énfasis1 23 4 6" xfId="16873" xr:uid="{00000000-0005-0000-0000-0000DF370000}"/>
    <cellStyle name="40% - Énfasis1 23 5" xfId="16874" xr:uid="{00000000-0005-0000-0000-0000E0370000}"/>
    <cellStyle name="40% - Énfasis1 23 5 2" xfId="16875" xr:uid="{00000000-0005-0000-0000-0000E1370000}"/>
    <cellStyle name="40% - Énfasis1 23 5 3" xfId="16876" xr:uid="{00000000-0005-0000-0000-0000E2370000}"/>
    <cellStyle name="40% - Énfasis1 23 5 4" xfId="16877" xr:uid="{00000000-0005-0000-0000-0000E3370000}"/>
    <cellStyle name="40% - Énfasis1 23 5 5" xfId="16878" xr:uid="{00000000-0005-0000-0000-0000E4370000}"/>
    <cellStyle name="40% - Énfasis1 23 5 6" xfId="16879" xr:uid="{00000000-0005-0000-0000-0000E5370000}"/>
    <cellStyle name="40% - Énfasis1 23 6" xfId="16880" xr:uid="{00000000-0005-0000-0000-0000E6370000}"/>
    <cellStyle name="40% - Énfasis1 23 6 2" xfId="16881" xr:uid="{00000000-0005-0000-0000-0000E7370000}"/>
    <cellStyle name="40% - Énfasis1 23 6 3" xfId="16882" xr:uid="{00000000-0005-0000-0000-0000E8370000}"/>
    <cellStyle name="40% - Énfasis1 23 6 4" xfId="16883" xr:uid="{00000000-0005-0000-0000-0000E9370000}"/>
    <cellStyle name="40% - Énfasis1 23 6 5" xfId="16884" xr:uid="{00000000-0005-0000-0000-0000EA370000}"/>
    <cellStyle name="40% - Énfasis1 23 6 6" xfId="16885" xr:uid="{00000000-0005-0000-0000-0000EB370000}"/>
    <cellStyle name="40% - Énfasis1 23 7" xfId="16886" xr:uid="{00000000-0005-0000-0000-0000EC370000}"/>
    <cellStyle name="40% - Énfasis1 23 7 2" xfId="16887" xr:uid="{00000000-0005-0000-0000-0000ED370000}"/>
    <cellStyle name="40% - Énfasis1 23 7 3" xfId="16888" xr:uid="{00000000-0005-0000-0000-0000EE370000}"/>
    <cellStyle name="40% - Énfasis1 23 7 4" xfId="16889" xr:uid="{00000000-0005-0000-0000-0000EF370000}"/>
    <cellStyle name="40% - Énfasis1 23 7 5" xfId="16890" xr:uid="{00000000-0005-0000-0000-0000F0370000}"/>
    <cellStyle name="40% - Énfasis1 23 7 6" xfId="16891" xr:uid="{00000000-0005-0000-0000-0000F1370000}"/>
    <cellStyle name="40% - Énfasis1 23 8" xfId="16892" xr:uid="{00000000-0005-0000-0000-0000F2370000}"/>
    <cellStyle name="40% - Énfasis1 23 8 2" xfId="16893" xr:uid="{00000000-0005-0000-0000-0000F3370000}"/>
    <cellStyle name="40% - Énfasis1 23 8 3" xfId="16894" xr:uid="{00000000-0005-0000-0000-0000F4370000}"/>
    <cellStyle name="40% - Énfasis1 23 8 4" xfId="16895" xr:uid="{00000000-0005-0000-0000-0000F5370000}"/>
    <cellStyle name="40% - Énfasis1 23 8 5" xfId="16896" xr:uid="{00000000-0005-0000-0000-0000F6370000}"/>
    <cellStyle name="40% - Énfasis1 23 8 6" xfId="16897" xr:uid="{00000000-0005-0000-0000-0000F7370000}"/>
    <cellStyle name="40% - Énfasis1 23 9" xfId="16898" xr:uid="{00000000-0005-0000-0000-0000F8370000}"/>
    <cellStyle name="40% - Énfasis1 23 9 2" xfId="16899" xr:uid="{00000000-0005-0000-0000-0000F9370000}"/>
    <cellStyle name="40% - Énfasis1 23 9 3" xfId="16900" xr:uid="{00000000-0005-0000-0000-0000FA370000}"/>
    <cellStyle name="40% - Énfasis1 23 9 4" xfId="16901" xr:uid="{00000000-0005-0000-0000-0000FB370000}"/>
    <cellStyle name="40% - Énfasis1 23 9 5" xfId="16902" xr:uid="{00000000-0005-0000-0000-0000FC370000}"/>
    <cellStyle name="40% - Énfasis1 23 9 6" xfId="16903" xr:uid="{00000000-0005-0000-0000-0000FD370000}"/>
    <cellStyle name="40% - Énfasis1 24" xfId="561" xr:uid="{00000000-0005-0000-0000-0000FE370000}"/>
    <cellStyle name="40% - Énfasis1 24 10" xfId="16904" xr:uid="{00000000-0005-0000-0000-0000FF370000}"/>
    <cellStyle name="40% - Énfasis1 24 11" xfId="16905" xr:uid="{00000000-0005-0000-0000-000000380000}"/>
    <cellStyle name="40% - Énfasis1 24 12" xfId="16906" xr:uid="{00000000-0005-0000-0000-000001380000}"/>
    <cellStyle name="40% - Énfasis1 24 13" xfId="16907" xr:uid="{00000000-0005-0000-0000-000002380000}"/>
    <cellStyle name="40% - Énfasis1 24 14" xfId="16908" xr:uid="{00000000-0005-0000-0000-000003380000}"/>
    <cellStyle name="40% - Énfasis1 24 2" xfId="16909" xr:uid="{00000000-0005-0000-0000-000004380000}"/>
    <cellStyle name="40% - Énfasis1 24 2 2" xfId="16910" xr:uid="{00000000-0005-0000-0000-000005380000}"/>
    <cellStyle name="40% - Énfasis1 24 2 3" xfId="16911" xr:uid="{00000000-0005-0000-0000-000006380000}"/>
    <cellStyle name="40% - Énfasis1 24 2 4" xfId="16912" xr:uid="{00000000-0005-0000-0000-000007380000}"/>
    <cellStyle name="40% - Énfasis1 24 2 5" xfId="16913" xr:uid="{00000000-0005-0000-0000-000008380000}"/>
    <cellStyle name="40% - Énfasis1 24 2 6" xfId="16914" xr:uid="{00000000-0005-0000-0000-000009380000}"/>
    <cellStyle name="40% - Énfasis1 24 3" xfId="16915" xr:uid="{00000000-0005-0000-0000-00000A380000}"/>
    <cellStyle name="40% - Énfasis1 24 3 2" xfId="16916" xr:uid="{00000000-0005-0000-0000-00000B380000}"/>
    <cellStyle name="40% - Énfasis1 24 3 3" xfId="16917" xr:uid="{00000000-0005-0000-0000-00000C380000}"/>
    <cellStyle name="40% - Énfasis1 24 3 4" xfId="16918" xr:uid="{00000000-0005-0000-0000-00000D380000}"/>
    <cellStyle name="40% - Énfasis1 24 3 5" xfId="16919" xr:uid="{00000000-0005-0000-0000-00000E380000}"/>
    <cellStyle name="40% - Énfasis1 24 3 6" xfId="16920" xr:uid="{00000000-0005-0000-0000-00000F380000}"/>
    <cellStyle name="40% - Énfasis1 24 4" xfId="16921" xr:uid="{00000000-0005-0000-0000-000010380000}"/>
    <cellStyle name="40% - Énfasis1 24 4 2" xfId="16922" xr:uid="{00000000-0005-0000-0000-000011380000}"/>
    <cellStyle name="40% - Énfasis1 24 4 3" xfId="16923" xr:uid="{00000000-0005-0000-0000-000012380000}"/>
    <cellStyle name="40% - Énfasis1 24 4 4" xfId="16924" xr:uid="{00000000-0005-0000-0000-000013380000}"/>
    <cellStyle name="40% - Énfasis1 24 4 5" xfId="16925" xr:uid="{00000000-0005-0000-0000-000014380000}"/>
    <cellStyle name="40% - Énfasis1 24 4 6" xfId="16926" xr:uid="{00000000-0005-0000-0000-000015380000}"/>
    <cellStyle name="40% - Énfasis1 24 5" xfId="16927" xr:uid="{00000000-0005-0000-0000-000016380000}"/>
    <cellStyle name="40% - Énfasis1 24 5 2" xfId="16928" xr:uid="{00000000-0005-0000-0000-000017380000}"/>
    <cellStyle name="40% - Énfasis1 24 5 3" xfId="16929" xr:uid="{00000000-0005-0000-0000-000018380000}"/>
    <cellStyle name="40% - Énfasis1 24 5 4" xfId="16930" xr:uid="{00000000-0005-0000-0000-000019380000}"/>
    <cellStyle name="40% - Énfasis1 24 5 5" xfId="16931" xr:uid="{00000000-0005-0000-0000-00001A380000}"/>
    <cellStyle name="40% - Énfasis1 24 5 6" xfId="16932" xr:uid="{00000000-0005-0000-0000-00001B380000}"/>
    <cellStyle name="40% - Énfasis1 24 6" xfId="16933" xr:uid="{00000000-0005-0000-0000-00001C380000}"/>
    <cellStyle name="40% - Énfasis1 24 6 2" xfId="16934" xr:uid="{00000000-0005-0000-0000-00001D380000}"/>
    <cellStyle name="40% - Énfasis1 24 6 3" xfId="16935" xr:uid="{00000000-0005-0000-0000-00001E380000}"/>
    <cellStyle name="40% - Énfasis1 24 6 4" xfId="16936" xr:uid="{00000000-0005-0000-0000-00001F380000}"/>
    <cellStyle name="40% - Énfasis1 24 6 5" xfId="16937" xr:uid="{00000000-0005-0000-0000-000020380000}"/>
    <cellStyle name="40% - Énfasis1 24 6 6" xfId="16938" xr:uid="{00000000-0005-0000-0000-000021380000}"/>
    <cellStyle name="40% - Énfasis1 24 7" xfId="16939" xr:uid="{00000000-0005-0000-0000-000022380000}"/>
    <cellStyle name="40% - Énfasis1 24 7 2" xfId="16940" xr:uid="{00000000-0005-0000-0000-000023380000}"/>
    <cellStyle name="40% - Énfasis1 24 7 3" xfId="16941" xr:uid="{00000000-0005-0000-0000-000024380000}"/>
    <cellStyle name="40% - Énfasis1 24 7 4" xfId="16942" xr:uid="{00000000-0005-0000-0000-000025380000}"/>
    <cellStyle name="40% - Énfasis1 24 7 5" xfId="16943" xr:uid="{00000000-0005-0000-0000-000026380000}"/>
    <cellStyle name="40% - Énfasis1 24 7 6" xfId="16944" xr:uid="{00000000-0005-0000-0000-000027380000}"/>
    <cellStyle name="40% - Énfasis1 24 8" xfId="16945" xr:uid="{00000000-0005-0000-0000-000028380000}"/>
    <cellStyle name="40% - Énfasis1 24 8 2" xfId="16946" xr:uid="{00000000-0005-0000-0000-000029380000}"/>
    <cellStyle name="40% - Énfasis1 24 8 3" xfId="16947" xr:uid="{00000000-0005-0000-0000-00002A380000}"/>
    <cellStyle name="40% - Énfasis1 24 8 4" xfId="16948" xr:uid="{00000000-0005-0000-0000-00002B380000}"/>
    <cellStyle name="40% - Énfasis1 24 8 5" xfId="16949" xr:uid="{00000000-0005-0000-0000-00002C380000}"/>
    <cellStyle name="40% - Énfasis1 24 8 6" xfId="16950" xr:uid="{00000000-0005-0000-0000-00002D380000}"/>
    <cellStyle name="40% - Énfasis1 24 9" xfId="16951" xr:uid="{00000000-0005-0000-0000-00002E380000}"/>
    <cellStyle name="40% - Énfasis1 24 9 2" xfId="16952" xr:uid="{00000000-0005-0000-0000-00002F380000}"/>
    <cellStyle name="40% - Énfasis1 24 9 3" xfId="16953" xr:uid="{00000000-0005-0000-0000-000030380000}"/>
    <cellStyle name="40% - Énfasis1 24 9 4" xfId="16954" xr:uid="{00000000-0005-0000-0000-000031380000}"/>
    <cellStyle name="40% - Énfasis1 24 9 5" xfId="16955" xr:uid="{00000000-0005-0000-0000-000032380000}"/>
    <cellStyle name="40% - Énfasis1 24 9 6" xfId="16956" xr:uid="{00000000-0005-0000-0000-000033380000}"/>
    <cellStyle name="40% - Énfasis1 25" xfId="562" xr:uid="{00000000-0005-0000-0000-000034380000}"/>
    <cellStyle name="40% - Énfasis1 25 10" xfId="16957" xr:uid="{00000000-0005-0000-0000-000035380000}"/>
    <cellStyle name="40% - Énfasis1 25 11" xfId="16958" xr:uid="{00000000-0005-0000-0000-000036380000}"/>
    <cellStyle name="40% - Énfasis1 25 12" xfId="16959" xr:uid="{00000000-0005-0000-0000-000037380000}"/>
    <cellStyle name="40% - Énfasis1 25 13" xfId="16960" xr:uid="{00000000-0005-0000-0000-000038380000}"/>
    <cellStyle name="40% - Énfasis1 25 14" xfId="16961" xr:uid="{00000000-0005-0000-0000-000039380000}"/>
    <cellStyle name="40% - Énfasis1 25 2" xfId="16962" xr:uid="{00000000-0005-0000-0000-00003A380000}"/>
    <cellStyle name="40% - Énfasis1 25 2 2" xfId="16963" xr:uid="{00000000-0005-0000-0000-00003B380000}"/>
    <cellStyle name="40% - Énfasis1 25 2 3" xfId="16964" xr:uid="{00000000-0005-0000-0000-00003C380000}"/>
    <cellStyle name="40% - Énfasis1 25 2 4" xfId="16965" xr:uid="{00000000-0005-0000-0000-00003D380000}"/>
    <cellStyle name="40% - Énfasis1 25 2 5" xfId="16966" xr:uid="{00000000-0005-0000-0000-00003E380000}"/>
    <cellStyle name="40% - Énfasis1 25 2 6" xfId="16967" xr:uid="{00000000-0005-0000-0000-00003F380000}"/>
    <cellStyle name="40% - Énfasis1 25 3" xfId="16968" xr:uid="{00000000-0005-0000-0000-000040380000}"/>
    <cellStyle name="40% - Énfasis1 25 3 2" xfId="16969" xr:uid="{00000000-0005-0000-0000-000041380000}"/>
    <cellStyle name="40% - Énfasis1 25 3 3" xfId="16970" xr:uid="{00000000-0005-0000-0000-000042380000}"/>
    <cellStyle name="40% - Énfasis1 25 3 4" xfId="16971" xr:uid="{00000000-0005-0000-0000-000043380000}"/>
    <cellStyle name="40% - Énfasis1 25 3 5" xfId="16972" xr:uid="{00000000-0005-0000-0000-000044380000}"/>
    <cellStyle name="40% - Énfasis1 25 3 6" xfId="16973" xr:uid="{00000000-0005-0000-0000-000045380000}"/>
    <cellStyle name="40% - Énfasis1 25 4" xfId="16974" xr:uid="{00000000-0005-0000-0000-000046380000}"/>
    <cellStyle name="40% - Énfasis1 25 4 2" xfId="16975" xr:uid="{00000000-0005-0000-0000-000047380000}"/>
    <cellStyle name="40% - Énfasis1 25 4 3" xfId="16976" xr:uid="{00000000-0005-0000-0000-000048380000}"/>
    <cellStyle name="40% - Énfasis1 25 4 4" xfId="16977" xr:uid="{00000000-0005-0000-0000-000049380000}"/>
    <cellStyle name="40% - Énfasis1 25 4 5" xfId="16978" xr:uid="{00000000-0005-0000-0000-00004A380000}"/>
    <cellStyle name="40% - Énfasis1 25 4 6" xfId="16979" xr:uid="{00000000-0005-0000-0000-00004B380000}"/>
    <cellStyle name="40% - Énfasis1 25 5" xfId="16980" xr:uid="{00000000-0005-0000-0000-00004C380000}"/>
    <cellStyle name="40% - Énfasis1 25 5 2" xfId="16981" xr:uid="{00000000-0005-0000-0000-00004D380000}"/>
    <cellStyle name="40% - Énfasis1 25 5 3" xfId="16982" xr:uid="{00000000-0005-0000-0000-00004E380000}"/>
    <cellStyle name="40% - Énfasis1 25 5 4" xfId="16983" xr:uid="{00000000-0005-0000-0000-00004F380000}"/>
    <cellStyle name="40% - Énfasis1 25 5 5" xfId="16984" xr:uid="{00000000-0005-0000-0000-000050380000}"/>
    <cellStyle name="40% - Énfasis1 25 5 6" xfId="16985" xr:uid="{00000000-0005-0000-0000-000051380000}"/>
    <cellStyle name="40% - Énfasis1 25 6" xfId="16986" xr:uid="{00000000-0005-0000-0000-000052380000}"/>
    <cellStyle name="40% - Énfasis1 25 6 2" xfId="16987" xr:uid="{00000000-0005-0000-0000-000053380000}"/>
    <cellStyle name="40% - Énfasis1 25 6 3" xfId="16988" xr:uid="{00000000-0005-0000-0000-000054380000}"/>
    <cellStyle name="40% - Énfasis1 25 6 4" xfId="16989" xr:uid="{00000000-0005-0000-0000-000055380000}"/>
    <cellStyle name="40% - Énfasis1 25 6 5" xfId="16990" xr:uid="{00000000-0005-0000-0000-000056380000}"/>
    <cellStyle name="40% - Énfasis1 25 6 6" xfId="16991" xr:uid="{00000000-0005-0000-0000-000057380000}"/>
    <cellStyle name="40% - Énfasis1 25 7" xfId="16992" xr:uid="{00000000-0005-0000-0000-000058380000}"/>
    <cellStyle name="40% - Énfasis1 25 7 2" xfId="16993" xr:uid="{00000000-0005-0000-0000-000059380000}"/>
    <cellStyle name="40% - Énfasis1 25 7 3" xfId="16994" xr:uid="{00000000-0005-0000-0000-00005A380000}"/>
    <cellStyle name="40% - Énfasis1 25 7 4" xfId="16995" xr:uid="{00000000-0005-0000-0000-00005B380000}"/>
    <cellStyle name="40% - Énfasis1 25 7 5" xfId="16996" xr:uid="{00000000-0005-0000-0000-00005C380000}"/>
    <cellStyle name="40% - Énfasis1 25 7 6" xfId="16997" xr:uid="{00000000-0005-0000-0000-00005D380000}"/>
    <cellStyle name="40% - Énfasis1 25 8" xfId="16998" xr:uid="{00000000-0005-0000-0000-00005E380000}"/>
    <cellStyle name="40% - Énfasis1 25 8 2" xfId="16999" xr:uid="{00000000-0005-0000-0000-00005F380000}"/>
    <cellStyle name="40% - Énfasis1 25 8 3" xfId="17000" xr:uid="{00000000-0005-0000-0000-000060380000}"/>
    <cellStyle name="40% - Énfasis1 25 8 4" xfId="17001" xr:uid="{00000000-0005-0000-0000-000061380000}"/>
    <cellStyle name="40% - Énfasis1 25 8 5" xfId="17002" xr:uid="{00000000-0005-0000-0000-000062380000}"/>
    <cellStyle name="40% - Énfasis1 25 8 6" xfId="17003" xr:uid="{00000000-0005-0000-0000-000063380000}"/>
    <cellStyle name="40% - Énfasis1 25 9" xfId="17004" xr:uid="{00000000-0005-0000-0000-000064380000}"/>
    <cellStyle name="40% - Énfasis1 25 9 2" xfId="17005" xr:uid="{00000000-0005-0000-0000-000065380000}"/>
    <cellStyle name="40% - Énfasis1 25 9 3" xfId="17006" xr:uid="{00000000-0005-0000-0000-000066380000}"/>
    <cellStyle name="40% - Énfasis1 25 9 4" xfId="17007" xr:uid="{00000000-0005-0000-0000-000067380000}"/>
    <cellStyle name="40% - Énfasis1 25 9 5" xfId="17008" xr:uid="{00000000-0005-0000-0000-000068380000}"/>
    <cellStyle name="40% - Énfasis1 25 9 6" xfId="17009" xr:uid="{00000000-0005-0000-0000-000069380000}"/>
    <cellStyle name="40% - Énfasis1 26" xfId="563" xr:uid="{00000000-0005-0000-0000-00006A380000}"/>
    <cellStyle name="40% - Énfasis1 26 10" xfId="17010" xr:uid="{00000000-0005-0000-0000-00006B380000}"/>
    <cellStyle name="40% - Énfasis1 26 11" xfId="17011" xr:uid="{00000000-0005-0000-0000-00006C380000}"/>
    <cellStyle name="40% - Énfasis1 26 12" xfId="17012" xr:uid="{00000000-0005-0000-0000-00006D380000}"/>
    <cellStyle name="40% - Énfasis1 26 13" xfId="17013" xr:uid="{00000000-0005-0000-0000-00006E380000}"/>
    <cellStyle name="40% - Énfasis1 26 14" xfId="17014" xr:uid="{00000000-0005-0000-0000-00006F380000}"/>
    <cellStyle name="40% - Énfasis1 26 2" xfId="17015" xr:uid="{00000000-0005-0000-0000-000070380000}"/>
    <cellStyle name="40% - Énfasis1 26 2 2" xfId="17016" xr:uid="{00000000-0005-0000-0000-000071380000}"/>
    <cellStyle name="40% - Énfasis1 26 2 3" xfId="17017" xr:uid="{00000000-0005-0000-0000-000072380000}"/>
    <cellStyle name="40% - Énfasis1 26 2 4" xfId="17018" xr:uid="{00000000-0005-0000-0000-000073380000}"/>
    <cellStyle name="40% - Énfasis1 26 2 5" xfId="17019" xr:uid="{00000000-0005-0000-0000-000074380000}"/>
    <cellStyle name="40% - Énfasis1 26 2 6" xfId="17020" xr:uid="{00000000-0005-0000-0000-000075380000}"/>
    <cellStyle name="40% - Énfasis1 26 3" xfId="17021" xr:uid="{00000000-0005-0000-0000-000076380000}"/>
    <cellStyle name="40% - Énfasis1 26 3 2" xfId="17022" xr:uid="{00000000-0005-0000-0000-000077380000}"/>
    <cellStyle name="40% - Énfasis1 26 3 3" xfId="17023" xr:uid="{00000000-0005-0000-0000-000078380000}"/>
    <cellStyle name="40% - Énfasis1 26 3 4" xfId="17024" xr:uid="{00000000-0005-0000-0000-000079380000}"/>
    <cellStyle name="40% - Énfasis1 26 3 5" xfId="17025" xr:uid="{00000000-0005-0000-0000-00007A380000}"/>
    <cellStyle name="40% - Énfasis1 26 3 6" xfId="17026" xr:uid="{00000000-0005-0000-0000-00007B380000}"/>
    <cellStyle name="40% - Énfasis1 26 4" xfId="17027" xr:uid="{00000000-0005-0000-0000-00007C380000}"/>
    <cellStyle name="40% - Énfasis1 26 4 2" xfId="17028" xr:uid="{00000000-0005-0000-0000-00007D380000}"/>
    <cellStyle name="40% - Énfasis1 26 4 3" xfId="17029" xr:uid="{00000000-0005-0000-0000-00007E380000}"/>
    <cellStyle name="40% - Énfasis1 26 4 4" xfId="17030" xr:uid="{00000000-0005-0000-0000-00007F380000}"/>
    <cellStyle name="40% - Énfasis1 26 4 5" xfId="17031" xr:uid="{00000000-0005-0000-0000-000080380000}"/>
    <cellStyle name="40% - Énfasis1 26 4 6" xfId="17032" xr:uid="{00000000-0005-0000-0000-000081380000}"/>
    <cellStyle name="40% - Énfasis1 26 5" xfId="17033" xr:uid="{00000000-0005-0000-0000-000082380000}"/>
    <cellStyle name="40% - Énfasis1 26 5 2" xfId="17034" xr:uid="{00000000-0005-0000-0000-000083380000}"/>
    <cellStyle name="40% - Énfasis1 26 5 3" xfId="17035" xr:uid="{00000000-0005-0000-0000-000084380000}"/>
    <cellStyle name="40% - Énfasis1 26 5 4" xfId="17036" xr:uid="{00000000-0005-0000-0000-000085380000}"/>
    <cellStyle name="40% - Énfasis1 26 5 5" xfId="17037" xr:uid="{00000000-0005-0000-0000-000086380000}"/>
    <cellStyle name="40% - Énfasis1 26 5 6" xfId="17038" xr:uid="{00000000-0005-0000-0000-000087380000}"/>
    <cellStyle name="40% - Énfasis1 26 6" xfId="17039" xr:uid="{00000000-0005-0000-0000-000088380000}"/>
    <cellStyle name="40% - Énfasis1 26 6 2" xfId="17040" xr:uid="{00000000-0005-0000-0000-000089380000}"/>
    <cellStyle name="40% - Énfasis1 26 6 3" xfId="17041" xr:uid="{00000000-0005-0000-0000-00008A380000}"/>
    <cellStyle name="40% - Énfasis1 26 6 4" xfId="17042" xr:uid="{00000000-0005-0000-0000-00008B380000}"/>
    <cellStyle name="40% - Énfasis1 26 6 5" xfId="17043" xr:uid="{00000000-0005-0000-0000-00008C380000}"/>
    <cellStyle name="40% - Énfasis1 26 6 6" xfId="17044" xr:uid="{00000000-0005-0000-0000-00008D380000}"/>
    <cellStyle name="40% - Énfasis1 26 7" xfId="17045" xr:uid="{00000000-0005-0000-0000-00008E380000}"/>
    <cellStyle name="40% - Énfasis1 26 7 2" xfId="17046" xr:uid="{00000000-0005-0000-0000-00008F380000}"/>
    <cellStyle name="40% - Énfasis1 26 7 3" xfId="17047" xr:uid="{00000000-0005-0000-0000-000090380000}"/>
    <cellStyle name="40% - Énfasis1 26 7 4" xfId="17048" xr:uid="{00000000-0005-0000-0000-000091380000}"/>
    <cellStyle name="40% - Énfasis1 26 7 5" xfId="17049" xr:uid="{00000000-0005-0000-0000-000092380000}"/>
    <cellStyle name="40% - Énfasis1 26 7 6" xfId="17050" xr:uid="{00000000-0005-0000-0000-000093380000}"/>
    <cellStyle name="40% - Énfasis1 26 8" xfId="17051" xr:uid="{00000000-0005-0000-0000-000094380000}"/>
    <cellStyle name="40% - Énfasis1 26 8 2" xfId="17052" xr:uid="{00000000-0005-0000-0000-000095380000}"/>
    <cellStyle name="40% - Énfasis1 26 8 3" xfId="17053" xr:uid="{00000000-0005-0000-0000-000096380000}"/>
    <cellStyle name="40% - Énfasis1 26 8 4" xfId="17054" xr:uid="{00000000-0005-0000-0000-000097380000}"/>
    <cellStyle name="40% - Énfasis1 26 8 5" xfId="17055" xr:uid="{00000000-0005-0000-0000-000098380000}"/>
    <cellStyle name="40% - Énfasis1 26 8 6" xfId="17056" xr:uid="{00000000-0005-0000-0000-000099380000}"/>
    <cellStyle name="40% - Énfasis1 26 9" xfId="17057" xr:uid="{00000000-0005-0000-0000-00009A380000}"/>
    <cellStyle name="40% - Énfasis1 26 9 2" xfId="17058" xr:uid="{00000000-0005-0000-0000-00009B380000}"/>
    <cellStyle name="40% - Énfasis1 26 9 3" xfId="17059" xr:uid="{00000000-0005-0000-0000-00009C380000}"/>
    <cellStyle name="40% - Énfasis1 26 9 4" xfId="17060" xr:uid="{00000000-0005-0000-0000-00009D380000}"/>
    <cellStyle name="40% - Énfasis1 26 9 5" xfId="17061" xr:uid="{00000000-0005-0000-0000-00009E380000}"/>
    <cellStyle name="40% - Énfasis1 26 9 6" xfId="17062" xr:uid="{00000000-0005-0000-0000-00009F380000}"/>
    <cellStyle name="40% - Énfasis1 27" xfId="564" xr:uid="{00000000-0005-0000-0000-0000A0380000}"/>
    <cellStyle name="40% - Énfasis1 27 10" xfId="17063" xr:uid="{00000000-0005-0000-0000-0000A1380000}"/>
    <cellStyle name="40% - Énfasis1 27 11" xfId="17064" xr:uid="{00000000-0005-0000-0000-0000A2380000}"/>
    <cellStyle name="40% - Énfasis1 27 12" xfId="17065" xr:uid="{00000000-0005-0000-0000-0000A3380000}"/>
    <cellStyle name="40% - Énfasis1 27 13" xfId="17066" xr:uid="{00000000-0005-0000-0000-0000A4380000}"/>
    <cellStyle name="40% - Énfasis1 27 14" xfId="17067" xr:uid="{00000000-0005-0000-0000-0000A5380000}"/>
    <cellStyle name="40% - Énfasis1 27 2" xfId="17068" xr:uid="{00000000-0005-0000-0000-0000A6380000}"/>
    <cellStyle name="40% - Énfasis1 27 2 2" xfId="17069" xr:uid="{00000000-0005-0000-0000-0000A7380000}"/>
    <cellStyle name="40% - Énfasis1 27 2 3" xfId="17070" xr:uid="{00000000-0005-0000-0000-0000A8380000}"/>
    <cellStyle name="40% - Énfasis1 27 2 4" xfId="17071" xr:uid="{00000000-0005-0000-0000-0000A9380000}"/>
    <cellStyle name="40% - Énfasis1 27 2 5" xfId="17072" xr:uid="{00000000-0005-0000-0000-0000AA380000}"/>
    <cellStyle name="40% - Énfasis1 27 2 6" xfId="17073" xr:uid="{00000000-0005-0000-0000-0000AB380000}"/>
    <cellStyle name="40% - Énfasis1 27 3" xfId="17074" xr:uid="{00000000-0005-0000-0000-0000AC380000}"/>
    <cellStyle name="40% - Énfasis1 27 3 2" xfId="17075" xr:uid="{00000000-0005-0000-0000-0000AD380000}"/>
    <cellStyle name="40% - Énfasis1 27 3 3" xfId="17076" xr:uid="{00000000-0005-0000-0000-0000AE380000}"/>
    <cellStyle name="40% - Énfasis1 27 3 4" xfId="17077" xr:uid="{00000000-0005-0000-0000-0000AF380000}"/>
    <cellStyle name="40% - Énfasis1 27 3 5" xfId="17078" xr:uid="{00000000-0005-0000-0000-0000B0380000}"/>
    <cellStyle name="40% - Énfasis1 27 3 6" xfId="17079" xr:uid="{00000000-0005-0000-0000-0000B1380000}"/>
    <cellStyle name="40% - Énfasis1 27 4" xfId="17080" xr:uid="{00000000-0005-0000-0000-0000B2380000}"/>
    <cellStyle name="40% - Énfasis1 27 4 2" xfId="17081" xr:uid="{00000000-0005-0000-0000-0000B3380000}"/>
    <cellStyle name="40% - Énfasis1 27 4 3" xfId="17082" xr:uid="{00000000-0005-0000-0000-0000B4380000}"/>
    <cellStyle name="40% - Énfasis1 27 4 4" xfId="17083" xr:uid="{00000000-0005-0000-0000-0000B5380000}"/>
    <cellStyle name="40% - Énfasis1 27 4 5" xfId="17084" xr:uid="{00000000-0005-0000-0000-0000B6380000}"/>
    <cellStyle name="40% - Énfasis1 27 4 6" xfId="17085" xr:uid="{00000000-0005-0000-0000-0000B7380000}"/>
    <cellStyle name="40% - Énfasis1 27 5" xfId="17086" xr:uid="{00000000-0005-0000-0000-0000B8380000}"/>
    <cellStyle name="40% - Énfasis1 27 5 2" xfId="17087" xr:uid="{00000000-0005-0000-0000-0000B9380000}"/>
    <cellStyle name="40% - Énfasis1 27 5 3" xfId="17088" xr:uid="{00000000-0005-0000-0000-0000BA380000}"/>
    <cellStyle name="40% - Énfasis1 27 5 4" xfId="17089" xr:uid="{00000000-0005-0000-0000-0000BB380000}"/>
    <cellStyle name="40% - Énfasis1 27 5 5" xfId="17090" xr:uid="{00000000-0005-0000-0000-0000BC380000}"/>
    <cellStyle name="40% - Énfasis1 27 5 6" xfId="17091" xr:uid="{00000000-0005-0000-0000-0000BD380000}"/>
    <cellStyle name="40% - Énfasis1 27 6" xfId="17092" xr:uid="{00000000-0005-0000-0000-0000BE380000}"/>
    <cellStyle name="40% - Énfasis1 27 6 2" xfId="17093" xr:uid="{00000000-0005-0000-0000-0000BF380000}"/>
    <cellStyle name="40% - Énfasis1 27 6 3" xfId="17094" xr:uid="{00000000-0005-0000-0000-0000C0380000}"/>
    <cellStyle name="40% - Énfasis1 27 6 4" xfId="17095" xr:uid="{00000000-0005-0000-0000-0000C1380000}"/>
    <cellStyle name="40% - Énfasis1 27 6 5" xfId="17096" xr:uid="{00000000-0005-0000-0000-0000C2380000}"/>
    <cellStyle name="40% - Énfasis1 27 6 6" xfId="17097" xr:uid="{00000000-0005-0000-0000-0000C3380000}"/>
    <cellStyle name="40% - Énfasis1 27 7" xfId="17098" xr:uid="{00000000-0005-0000-0000-0000C4380000}"/>
    <cellStyle name="40% - Énfasis1 27 7 2" xfId="17099" xr:uid="{00000000-0005-0000-0000-0000C5380000}"/>
    <cellStyle name="40% - Énfasis1 27 7 3" xfId="17100" xr:uid="{00000000-0005-0000-0000-0000C6380000}"/>
    <cellStyle name="40% - Énfasis1 27 7 4" xfId="17101" xr:uid="{00000000-0005-0000-0000-0000C7380000}"/>
    <cellStyle name="40% - Énfasis1 27 7 5" xfId="17102" xr:uid="{00000000-0005-0000-0000-0000C8380000}"/>
    <cellStyle name="40% - Énfasis1 27 7 6" xfId="17103" xr:uid="{00000000-0005-0000-0000-0000C9380000}"/>
    <cellStyle name="40% - Énfasis1 27 8" xfId="17104" xr:uid="{00000000-0005-0000-0000-0000CA380000}"/>
    <cellStyle name="40% - Énfasis1 27 8 2" xfId="17105" xr:uid="{00000000-0005-0000-0000-0000CB380000}"/>
    <cellStyle name="40% - Énfasis1 27 8 3" xfId="17106" xr:uid="{00000000-0005-0000-0000-0000CC380000}"/>
    <cellStyle name="40% - Énfasis1 27 8 4" xfId="17107" xr:uid="{00000000-0005-0000-0000-0000CD380000}"/>
    <cellStyle name="40% - Énfasis1 27 8 5" xfId="17108" xr:uid="{00000000-0005-0000-0000-0000CE380000}"/>
    <cellStyle name="40% - Énfasis1 27 8 6" xfId="17109" xr:uid="{00000000-0005-0000-0000-0000CF380000}"/>
    <cellStyle name="40% - Énfasis1 27 9" xfId="17110" xr:uid="{00000000-0005-0000-0000-0000D0380000}"/>
    <cellStyle name="40% - Énfasis1 27 9 2" xfId="17111" xr:uid="{00000000-0005-0000-0000-0000D1380000}"/>
    <cellStyle name="40% - Énfasis1 27 9 3" xfId="17112" xr:uid="{00000000-0005-0000-0000-0000D2380000}"/>
    <cellStyle name="40% - Énfasis1 27 9 4" xfId="17113" xr:uid="{00000000-0005-0000-0000-0000D3380000}"/>
    <cellStyle name="40% - Énfasis1 27 9 5" xfId="17114" xr:uid="{00000000-0005-0000-0000-0000D4380000}"/>
    <cellStyle name="40% - Énfasis1 27 9 6" xfId="17115" xr:uid="{00000000-0005-0000-0000-0000D5380000}"/>
    <cellStyle name="40% - Énfasis1 28" xfId="565" xr:uid="{00000000-0005-0000-0000-0000D6380000}"/>
    <cellStyle name="40% - Énfasis1 28 10" xfId="17116" xr:uid="{00000000-0005-0000-0000-0000D7380000}"/>
    <cellStyle name="40% - Énfasis1 28 11" xfId="17117" xr:uid="{00000000-0005-0000-0000-0000D8380000}"/>
    <cellStyle name="40% - Énfasis1 28 12" xfId="17118" xr:uid="{00000000-0005-0000-0000-0000D9380000}"/>
    <cellStyle name="40% - Énfasis1 28 13" xfId="17119" xr:uid="{00000000-0005-0000-0000-0000DA380000}"/>
    <cellStyle name="40% - Énfasis1 28 14" xfId="17120" xr:uid="{00000000-0005-0000-0000-0000DB380000}"/>
    <cellStyle name="40% - Énfasis1 28 2" xfId="17121" xr:uid="{00000000-0005-0000-0000-0000DC380000}"/>
    <cellStyle name="40% - Énfasis1 28 2 2" xfId="17122" xr:uid="{00000000-0005-0000-0000-0000DD380000}"/>
    <cellStyle name="40% - Énfasis1 28 2 3" xfId="17123" xr:uid="{00000000-0005-0000-0000-0000DE380000}"/>
    <cellStyle name="40% - Énfasis1 28 2 4" xfId="17124" xr:uid="{00000000-0005-0000-0000-0000DF380000}"/>
    <cellStyle name="40% - Énfasis1 28 2 5" xfId="17125" xr:uid="{00000000-0005-0000-0000-0000E0380000}"/>
    <cellStyle name="40% - Énfasis1 28 2 6" xfId="17126" xr:uid="{00000000-0005-0000-0000-0000E1380000}"/>
    <cellStyle name="40% - Énfasis1 28 3" xfId="17127" xr:uid="{00000000-0005-0000-0000-0000E2380000}"/>
    <cellStyle name="40% - Énfasis1 28 3 2" xfId="17128" xr:uid="{00000000-0005-0000-0000-0000E3380000}"/>
    <cellStyle name="40% - Énfasis1 28 3 3" xfId="17129" xr:uid="{00000000-0005-0000-0000-0000E4380000}"/>
    <cellStyle name="40% - Énfasis1 28 3 4" xfId="17130" xr:uid="{00000000-0005-0000-0000-0000E5380000}"/>
    <cellStyle name="40% - Énfasis1 28 3 5" xfId="17131" xr:uid="{00000000-0005-0000-0000-0000E6380000}"/>
    <cellStyle name="40% - Énfasis1 28 3 6" xfId="17132" xr:uid="{00000000-0005-0000-0000-0000E7380000}"/>
    <cellStyle name="40% - Énfasis1 28 4" xfId="17133" xr:uid="{00000000-0005-0000-0000-0000E8380000}"/>
    <cellStyle name="40% - Énfasis1 28 4 2" xfId="17134" xr:uid="{00000000-0005-0000-0000-0000E9380000}"/>
    <cellStyle name="40% - Énfasis1 28 4 3" xfId="17135" xr:uid="{00000000-0005-0000-0000-0000EA380000}"/>
    <cellStyle name="40% - Énfasis1 28 4 4" xfId="17136" xr:uid="{00000000-0005-0000-0000-0000EB380000}"/>
    <cellStyle name="40% - Énfasis1 28 4 5" xfId="17137" xr:uid="{00000000-0005-0000-0000-0000EC380000}"/>
    <cellStyle name="40% - Énfasis1 28 4 6" xfId="17138" xr:uid="{00000000-0005-0000-0000-0000ED380000}"/>
    <cellStyle name="40% - Énfasis1 28 5" xfId="17139" xr:uid="{00000000-0005-0000-0000-0000EE380000}"/>
    <cellStyle name="40% - Énfasis1 28 5 2" xfId="17140" xr:uid="{00000000-0005-0000-0000-0000EF380000}"/>
    <cellStyle name="40% - Énfasis1 28 5 3" xfId="17141" xr:uid="{00000000-0005-0000-0000-0000F0380000}"/>
    <cellStyle name="40% - Énfasis1 28 5 4" xfId="17142" xr:uid="{00000000-0005-0000-0000-0000F1380000}"/>
    <cellStyle name="40% - Énfasis1 28 5 5" xfId="17143" xr:uid="{00000000-0005-0000-0000-0000F2380000}"/>
    <cellStyle name="40% - Énfasis1 28 5 6" xfId="17144" xr:uid="{00000000-0005-0000-0000-0000F3380000}"/>
    <cellStyle name="40% - Énfasis1 28 6" xfId="17145" xr:uid="{00000000-0005-0000-0000-0000F4380000}"/>
    <cellStyle name="40% - Énfasis1 28 6 2" xfId="17146" xr:uid="{00000000-0005-0000-0000-0000F5380000}"/>
    <cellStyle name="40% - Énfasis1 28 6 3" xfId="17147" xr:uid="{00000000-0005-0000-0000-0000F6380000}"/>
    <cellStyle name="40% - Énfasis1 28 6 4" xfId="17148" xr:uid="{00000000-0005-0000-0000-0000F7380000}"/>
    <cellStyle name="40% - Énfasis1 28 6 5" xfId="17149" xr:uid="{00000000-0005-0000-0000-0000F8380000}"/>
    <cellStyle name="40% - Énfasis1 28 6 6" xfId="17150" xr:uid="{00000000-0005-0000-0000-0000F9380000}"/>
    <cellStyle name="40% - Énfasis1 28 7" xfId="17151" xr:uid="{00000000-0005-0000-0000-0000FA380000}"/>
    <cellStyle name="40% - Énfasis1 28 7 2" xfId="17152" xr:uid="{00000000-0005-0000-0000-0000FB380000}"/>
    <cellStyle name="40% - Énfasis1 28 7 3" xfId="17153" xr:uid="{00000000-0005-0000-0000-0000FC380000}"/>
    <cellStyle name="40% - Énfasis1 28 7 4" xfId="17154" xr:uid="{00000000-0005-0000-0000-0000FD380000}"/>
    <cellStyle name="40% - Énfasis1 28 7 5" xfId="17155" xr:uid="{00000000-0005-0000-0000-0000FE380000}"/>
    <cellStyle name="40% - Énfasis1 28 7 6" xfId="17156" xr:uid="{00000000-0005-0000-0000-0000FF380000}"/>
    <cellStyle name="40% - Énfasis1 28 8" xfId="17157" xr:uid="{00000000-0005-0000-0000-000000390000}"/>
    <cellStyle name="40% - Énfasis1 28 8 2" xfId="17158" xr:uid="{00000000-0005-0000-0000-000001390000}"/>
    <cellStyle name="40% - Énfasis1 28 8 3" xfId="17159" xr:uid="{00000000-0005-0000-0000-000002390000}"/>
    <cellStyle name="40% - Énfasis1 28 8 4" xfId="17160" xr:uid="{00000000-0005-0000-0000-000003390000}"/>
    <cellStyle name="40% - Énfasis1 28 8 5" xfId="17161" xr:uid="{00000000-0005-0000-0000-000004390000}"/>
    <cellStyle name="40% - Énfasis1 28 8 6" xfId="17162" xr:uid="{00000000-0005-0000-0000-000005390000}"/>
    <cellStyle name="40% - Énfasis1 28 9" xfId="17163" xr:uid="{00000000-0005-0000-0000-000006390000}"/>
    <cellStyle name="40% - Énfasis1 28 9 2" xfId="17164" xr:uid="{00000000-0005-0000-0000-000007390000}"/>
    <cellStyle name="40% - Énfasis1 28 9 3" xfId="17165" xr:uid="{00000000-0005-0000-0000-000008390000}"/>
    <cellStyle name="40% - Énfasis1 28 9 4" xfId="17166" xr:uid="{00000000-0005-0000-0000-000009390000}"/>
    <cellStyle name="40% - Énfasis1 28 9 5" xfId="17167" xr:uid="{00000000-0005-0000-0000-00000A390000}"/>
    <cellStyle name="40% - Énfasis1 28 9 6" xfId="17168" xr:uid="{00000000-0005-0000-0000-00000B390000}"/>
    <cellStyle name="40% - Énfasis1 29" xfId="566" xr:uid="{00000000-0005-0000-0000-00000C390000}"/>
    <cellStyle name="40% - Énfasis1 29 10" xfId="17169" xr:uid="{00000000-0005-0000-0000-00000D390000}"/>
    <cellStyle name="40% - Énfasis1 29 11" xfId="17170" xr:uid="{00000000-0005-0000-0000-00000E390000}"/>
    <cellStyle name="40% - Énfasis1 29 12" xfId="17171" xr:uid="{00000000-0005-0000-0000-00000F390000}"/>
    <cellStyle name="40% - Énfasis1 29 13" xfId="17172" xr:uid="{00000000-0005-0000-0000-000010390000}"/>
    <cellStyle name="40% - Énfasis1 29 14" xfId="17173" xr:uid="{00000000-0005-0000-0000-000011390000}"/>
    <cellStyle name="40% - Énfasis1 29 2" xfId="17174" xr:uid="{00000000-0005-0000-0000-000012390000}"/>
    <cellStyle name="40% - Énfasis1 29 2 2" xfId="17175" xr:uid="{00000000-0005-0000-0000-000013390000}"/>
    <cellStyle name="40% - Énfasis1 29 2 3" xfId="17176" xr:uid="{00000000-0005-0000-0000-000014390000}"/>
    <cellStyle name="40% - Énfasis1 29 2 4" xfId="17177" xr:uid="{00000000-0005-0000-0000-000015390000}"/>
    <cellStyle name="40% - Énfasis1 29 2 5" xfId="17178" xr:uid="{00000000-0005-0000-0000-000016390000}"/>
    <cellStyle name="40% - Énfasis1 29 2 6" xfId="17179" xr:uid="{00000000-0005-0000-0000-000017390000}"/>
    <cellStyle name="40% - Énfasis1 29 3" xfId="17180" xr:uid="{00000000-0005-0000-0000-000018390000}"/>
    <cellStyle name="40% - Énfasis1 29 3 2" xfId="17181" xr:uid="{00000000-0005-0000-0000-000019390000}"/>
    <cellStyle name="40% - Énfasis1 29 3 3" xfId="17182" xr:uid="{00000000-0005-0000-0000-00001A390000}"/>
    <cellStyle name="40% - Énfasis1 29 3 4" xfId="17183" xr:uid="{00000000-0005-0000-0000-00001B390000}"/>
    <cellStyle name="40% - Énfasis1 29 3 5" xfId="17184" xr:uid="{00000000-0005-0000-0000-00001C390000}"/>
    <cellStyle name="40% - Énfasis1 29 3 6" xfId="17185" xr:uid="{00000000-0005-0000-0000-00001D390000}"/>
    <cellStyle name="40% - Énfasis1 29 4" xfId="17186" xr:uid="{00000000-0005-0000-0000-00001E390000}"/>
    <cellStyle name="40% - Énfasis1 29 4 2" xfId="17187" xr:uid="{00000000-0005-0000-0000-00001F390000}"/>
    <cellStyle name="40% - Énfasis1 29 4 3" xfId="17188" xr:uid="{00000000-0005-0000-0000-000020390000}"/>
    <cellStyle name="40% - Énfasis1 29 4 4" xfId="17189" xr:uid="{00000000-0005-0000-0000-000021390000}"/>
    <cellStyle name="40% - Énfasis1 29 4 5" xfId="17190" xr:uid="{00000000-0005-0000-0000-000022390000}"/>
    <cellStyle name="40% - Énfasis1 29 4 6" xfId="17191" xr:uid="{00000000-0005-0000-0000-000023390000}"/>
    <cellStyle name="40% - Énfasis1 29 5" xfId="17192" xr:uid="{00000000-0005-0000-0000-000024390000}"/>
    <cellStyle name="40% - Énfasis1 29 5 2" xfId="17193" xr:uid="{00000000-0005-0000-0000-000025390000}"/>
    <cellStyle name="40% - Énfasis1 29 5 3" xfId="17194" xr:uid="{00000000-0005-0000-0000-000026390000}"/>
    <cellStyle name="40% - Énfasis1 29 5 4" xfId="17195" xr:uid="{00000000-0005-0000-0000-000027390000}"/>
    <cellStyle name="40% - Énfasis1 29 5 5" xfId="17196" xr:uid="{00000000-0005-0000-0000-000028390000}"/>
    <cellStyle name="40% - Énfasis1 29 5 6" xfId="17197" xr:uid="{00000000-0005-0000-0000-000029390000}"/>
    <cellStyle name="40% - Énfasis1 29 6" xfId="17198" xr:uid="{00000000-0005-0000-0000-00002A390000}"/>
    <cellStyle name="40% - Énfasis1 29 6 2" xfId="17199" xr:uid="{00000000-0005-0000-0000-00002B390000}"/>
    <cellStyle name="40% - Énfasis1 29 6 3" xfId="17200" xr:uid="{00000000-0005-0000-0000-00002C390000}"/>
    <cellStyle name="40% - Énfasis1 29 6 4" xfId="17201" xr:uid="{00000000-0005-0000-0000-00002D390000}"/>
    <cellStyle name="40% - Énfasis1 29 6 5" xfId="17202" xr:uid="{00000000-0005-0000-0000-00002E390000}"/>
    <cellStyle name="40% - Énfasis1 29 6 6" xfId="17203" xr:uid="{00000000-0005-0000-0000-00002F390000}"/>
    <cellStyle name="40% - Énfasis1 29 7" xfId="17204" xr:uid="{00000000-0005-0000-0000-000030390000}"/>
    <cellStyle name="40% - Énfasis1 29 7 2" xfId="17205" xr:uid="{00000000-0005-0000-0000-000031390000}"/>
    <cellStyle name="40% - Énfasis1 29 7 3" xfId="17206" xr:uid="{00000000-0005-0000-0000-000032390000}"/>
    <cellStyle name="40% - Énfasis1 29 7 4" xfId="17207" xr:uid="{00000000-0005-0000-0000-000033390000}"/>
    <cellStyle name="40% - Énfasis1 29 7 5" xfId="17208" xr:uid="{00000000-0005-0000-0000-000034390000}"/>
    <cellStyle name="40% - Énfasis1 29 7 6" xfId="17209" xr:uid="{00000000-0005-0000-0000-000035390000}"/>
    <cellStyle name="40% - Énfasis1 29 8" xfId="17210" xr:uid="{00000000-0005-0000-0000-000036390000}"/>
    <cellStyle name="40% - Énfasis1 29 8 2" xfId="17211" xr:uid="{00000000-0005-0000-0000-000037390000}"/>
    <cellStyle name="40% - Énfasis1 29 8 3" xfId="17212" xr:uid="{00000000-0005-0000-0000-000038390000}"/>
    <cellStyle name="40% - Énfasis1 29 8 4" xfId="17213" xr:uid="{00000000-0005-0000-0000-000039390000}"/>
    <cellStyle name="40% - Énfasis1 29 8 5" xfId="17214" xr:uid="{00000000-0005-0000-0000-00003A390000}"/>
    <cellStyle name="40% - Énfasis1 29 8 6" xfId="17215" xr:uid="{00000000-0005-0000-0000-00003B390000}"/>
    <cellStyle name="40% - Énfasis1 29 9" xfId="17216" xr:uid="{00000000-0005-0000-0000-00003C390000}"/>
    <cellStyle name="40% - Énfasis1 29 9 2" xfId="17217" xr:uid="{00000000-0005-0000-0000-00003D390000}"/>
    <cellStyle name="40% - Énfasis1 29 9 3" xfId="17218" xr:uid="{00000000-0005-0000-0000-00003E390000}"/>
    <cellStyle name="40% - Énfasis1 29 9 4" xfId="17219" xr:uid="{00000000-0005-0000-0000-00003F390000}"/>
    <cellStyle name="40% - Énfasis1 29 9 5" xfId="17220" xr:uid="{00000000-0005-0000-0000-000040390000}"/>
    <cellStyle name="40% - Énfasis1 29 9 6" xfId="17221" xr:uid="{00000000-0005-0000-0000-000041390000}"/>
    <cellStyle name="40% - Énfasis1 3" xfId="567" xr:uid="{00000000-0005-0000-0000-000042390000}"/>
    <cellStyle name="40% - Énfasis1 3 2" xfId="568" xr:uid="{00000000-0005-0000-0000-000043390000}"/>
    <cellStyle name="40% - Énfasis1 3 3" xfId="569" xr:uid="{00000000-0005-0000-0000-000044390000}"/>
    <cellStyle name="40% - Énfasis1 3 4" xfId="17222" xr:uid="{00000000-0005-0000-0000-000045390000}"/>
    <cellStyle name="40% - Énfasis1 3 5" xfId="40478" xr:uid="{00000000-0005-0000-0000-000046390000}"/>
    <cellStyle name="40% - Énfasis1 30" xfId="570" xr:uid="{00000000-0005-0000-0000-000047390000}"/>
    <cellStyle name="40% - Énfasis1 30 10" xfId="17223" xr:uid="{00000000-0005-0000-0000-000048390000}"/>
    <cellStyle name="40% - Énfasis1 30 11" xfId="17224" xr:uid="{00000000-0005-0000-0000-000049390000}"/>
    <cellStyle name="40% - Énfasis1 30 12" xfId="17225" xr:uid="{00000000-0005-0000-0000-00004A390000}"/>
    <cellStyle name="40% - Énfasis1 30 13" xfId="17226" xr:uid="{00000000-0005-0000-0000-00004B390000}"/>
    <cellStyle name="40% - Énfasis1 30 14" xfId="17227" xr:uid="{00000000-0005-0000-0000-00004C390000}"/>
    <cellStyle name="40% - Énfasis1 30 2" xfId="17228" xr:uid="{00000000-0005-0000-0000-00004D390000}"/>
    <cellStyle name="40% - Énfasis1 30 2 2" xfId="17229" xr:uid="{00000000-0005-0000-0000-00004E390000}"/>
    <cellStyle name="40% - Énfasis1 30 2 3" xfId="17230" xr:uid="{00000000-0005-0000-0000-00004F390000}"/>
    <cellStyle name="40% - Énfasis1 30 2 4" xfId="17231" xr:uid="{00000000-0005-0000-0000-000050390000}"/>
    <cellStyle name="40% - Énfasis1 30 2 5" xfId="17232" xr:uid="{00000000-0005-0000-0000-000051390000}"/>
    <cellStyle name="40% - Énfasis1 30 2 6" xfId="17233" xr:uid="{00000000-0005-0000-0000-000052390000}"/>
    <cellStyle name="40% - Énfasis1 30 3" xfId="17234" xr:uid="{00000000-0005-0000-0000-000053390000}"/>
    <cellStyle name="40% - Énfasis1 30 3 2" xfId="17235" xr:uid="{00000000-0005-0000-0000-000054390000}"/>
    <cellStyle name="40% - Énfasis1 30 3 3" xfId="17236" xr:uid="{00000000-0005-0000-0000-000055390000}"/>
    <cellStyle name="40% - Énfasis1 30 3 4" xfId="17237" xr:uid="{00000000-0005-0000-0000-000056390000}"/>
    <cellStyle name="40% - Énfasis1 30 3 5" xfId="17238" xr:uid="{00000000-0005-0000-0000-000057390000}"/>
    <cellStyle name="40% - Énfasis1 30 3 6" xfId="17239" xr:uid="{00000000-0005-0000-0000-000058390000}"/>
    <cellStyle name="40% - Énfasis1 30 4" xfId="17240" xr:uid="{00000000-0005-0000-0000-000059390000}"/>
    <cellStyle name="40% - Énfasis1 30 4 2" xfId="17241" xr:uid="{00000000-0005-0000-0000-00005A390000}"/>
    <cellStyle name="40% - Énfasis1 30 4 3" xfId="17242" xr:uid="{00000000-0005-0000-0000-00005B390000}"/>
    <cellStyle name="40% - Énfasis1 30 4 4" xfId="17243" xr:uid="{00000000-0005-0000-0000-00005C390000}"/>
    <cellStyle name="40% - Énfasis1 30 4 5" xfId="17244" xr:uid="{00000000-0005-0000-0000-00005D390000}"/>
    <cellStyle name="40% - Énfasis1 30 4 6" xfId="17245" xr:uid="{00000000-0005-0000-0000-00005E390000}"/>
    <cellStyle name="40% - Énfasis1 30 5" xfId="17246" xr:uid="{00000000-0005-0000-0000-00005F390000}"/>
    <cellStyle name="40% - Énfasis1 30 5 2" xfId="17247" xr:uid="{00000000-0005-0000-0000-000060390000}"/>
    <cellStyle name="40% - Énfasis1 30 5 3" xfId="17248" xr:uid="{00000000-0005-0000-0000-000061390000}"/>
    <cellStyle name="40% - Énfasis1 30 5 4" xfId="17249" xr:uid="{00000000-0005-0000-0000-000062390000}"/>
    <cellStyle name="40% - Énfasis1 30 5 5" xfId="17250" xr:uid="{00000000-0005-0000-0000-000063390000}"/>
    <cellStyle name="40% - Énfasis1 30 5 6" xfId="17251" xr:uid="{00000000-0005-0000-0000-000064390000}"/>
    <cellStyle name="40% - Énfasis1 30 6" xfId="17252" xr:uid="{00000000-0005-0000-0000-000065390000}"/>
    <cellStyle name="40% - Énfasis1 30 6 2" xfId="17253" xr:uid="{00000000-0005-0000-0000-000066390000}"/>
    <cellStyle name="40% - Énfasis1 30 6 3" xfId="17254" xr:uid="{00000000-0005-0000-0000-000067390000}"/>
    <cellStyle name="40% - Énfasis1 30 6 4" xfId="17255" xr:uid="{00000000-0005-0000-0000-000068390000}"/>
    <cellStyle name="40% - Énfasis1 30 6 5" xfId="17256" xr:uid="{00000000-0005-0000-0000-000069390000}"/>
    <cellStyle name="40% - Énfasis1 30 6 6" xfId="17257" xr:uid="{00000000-0005-0000-0000-00006A390000}"/>
    <cellStyle name="40% - Énfasis1 30 7" xfId="17258" xr:uid="{00000000-0005-0000-0000-00006B390000}"/>
    <cellStyle name="40% - Énfasis1 30 7 2" xfId="17259" xr:uid="{00000000-0005-0000-0000-00006C390000}"/>
    <cellStyle name="40% - Énfasis1 30 7 3" xfId="17260" xr:uid="{00000000-0005-0000-0000-00006D390000}"/>
    <cellStyle name="40% - Énfasis1 30 7 4" xfId="17261" xr:uid="{00000000-0005-0000-0000-00006E390000}"/>
    <cellStyle name="40% - Énfasis1 30 7 5" xfId="17262" xr:uid="{00000000-0005-0000-0000-00006F390000}"/>
    <cellStyle name="40% - Énfasis1 30 7 6" xfId="17263" xr:uid="{00000000-0005-0000-0000-000070390000}"/>
    <cellStyle name="40% - Énfasis1 30 8" xfId="17264" xr:uid="{00000000-0005-0000-0000-000071390000}"/>
    <cellStyle name="40% - Énfasis1 30 8 2" xfId="17265" xr:uid="{00000000-0005-0000-0000-000072390000}"/>
    <cellStyle name="40% - Énfasis1 30 8 3" xfId="17266" xr:uid="{00000000-0005-0000-0000-000073390000}"/>
    <cellStyle name="40% - Énfasis1 30 8 4" xfId="17267" xr:uid="{00000000-0005-0000-0000-000074390000}"/>
    <cellStyle name="40% - Énfasis1 30 8 5" xfId="17268" xr:uid="{00000000-0005-0000-0000-000075390000}"/>
    <cellStyle name="40% - Énfasis1 30 8 6" xfId="17269" xr:uid="{00000000-0005-0000-0000-000076390000}"/>
    <cellStyle name="40% - Énfasis1 30 9" xfId="17270" xr:uid="{00000000-0005-0000-0000-000077390000}"/>
    <cellStyle name="40% - Énfasis1 30 9 2" xfId="17271" xr:uid="{00000000-0005-0000-0000-000078390000}"/>
    <cellStyle name="40% - Énfasis1 30 9 3" xfId="17272" xr:uid="{00000000-0005-0000-0000-000079390000}"/>
    <cellStyle name="40% - Énfasis1 30 9 4" xfId="17273" xr:uid="{00000000-0005-0000-0000-00007A390000}"/>
    <cellStyle name="40% - Énfasis1 30 9 5" xfId="17274" xr:uid="{00000000-0005-0000-0000-00007B390000}"/>
    <cellStyle name="40% - Énfasis1 30 9 6" xfId="17275" xr:uid="{00000000-0005-0000-0000-00007C390000}"/>
    <cellStyle name="40% - Énfasis1 31" xfId="571" xr:uid="{00000000-0005-0000-0000-00007D390000}"/>
    <cellStyle name="40% - Énfasis1 31 10" xfId="17276" xr:uid="{00000000-0005-0000-0000-00007E390000}"/>
    <cellStyle name="40% - Énfasis1 31 11" xfId="17277" xr:uid="{00000000-0005-0000-0000-00007F390000}"/>
    <cellStyle name="40% - Énfasis1 31 12" xfId="17278" xr:uid="{00000000-0005-0000-0000-000080390000}"/>
    <cellStyle name="40% - Énfasis1 31 13" xfId="17279" xr:uid="{00000000-0005-0000-0000-000081390000}"/>
    <cellStyle name="40% - Énfasis1 31 14" xfId="17280" xr:uid="{00000000-0005-0000-0000-000082390000}"/>
    <cellStyle name="40% - Énfasis1 31 2" xfId="17281" xr:uid="{00000000-0005-0000-0000-000083390000}"/>
    <cellStyle name="40% - Énfasis1 31 2 2" xfId="17282" xr:uid="{00000000-0005-0000-0000-000084390000}"/>
    <cellStyle name="40% - Énfasis1 31 2 3" xfId="17283" xr:uid="{00000000-0005-0000-0000-000085390000}"/>
    <cellStyle name="40% - Énfasis1 31 2 4" xfId="17284" xr:uid="{00000000-0005-0000-0000-000086390000}"/>
    <cellStyle name="40% - Énfasis1 31 2 5" xfId="17285" xr:uid="{00000000-0005-0000-0000-000087390000}"/>
    <cellStyle name="40% - Énfasis1 31 2 6" xfId="17286" xr:uid="{00000000-0005-0000-0000-000088390000}"/>
    <cellStyle name="40% - Énfasis1 31 3" xfId="17287" xr:uid="{00000000-0005-0000-0000-000089390000}"/>
    <cellStyle name="40% - Énfasis1 31 3 2" xfId="17288" xr:uid="{00000000-0005-0000-0000-00008A390000}"/>
    <cellStyle name="40% - Énfasis1 31 3 3" xfId="17289" xr:uid="{00000000-0005-0000-0000-00008B390000}"/>
    <cellStyle name="40% - Énfasis1 31 3 4" xfId="17290" xr:uid="{00000000-0005-0000-0000-00008C390000}"/>
    <cellStyle name="40% - Énfasis1 31 3 5" xfId="17291" xr:uid="{00000000-0005-0000-0000-00008D390000}"/>
    <cellStyle name="40% - Énfasis1 31 3 6" xfId="17292" xr:uid="{00000000-0005-0000-0000-00008E390000}"/>
    <cellStyle name="40% - Énfasis1 31 4" xfId="17293" xr:uid="{00000000-0005-0000-0000-00008F390000}"/>
    <cellStyle name="40% - Énfasis1 31 4 2" xfId="17294" xr:uid="{00000000-0005-0000-0000-000090390000}"/>
    <cellStyle name="40% - Énfasis1 31 4 3" xfId="17295" xr:uid="{00000000-0005-0000-0000-000091390000}"/>
    <cellStyle name="40% - Énfasis1 31 4 4" xfId="17296" xr:uid="{00000000-0005-0000-0000-000092390000}"/>
    <cellStyle name="40% - Énfasis1 31 4 5" xfId="17297" xr:uid="{00000000-0005-0000-0000-000093390000}"/>
    <cellStyle name="40% - Énfasis1 31 4 6" xfId="17298" xr:uid="{00000000-0005-0000-0000-000094390000}"/>
    <cellStyle name="40% - Énfasis1 31 5" xfId="17299" xr:uid="{00000000-0005-0000-0000-000095390000}"/>
    <cellStyle name="40% - Énfasis1 31 5 2" xfId="17300" xr:uid="{00000000-0005-0000-0000-000096390000}"/>
    <cellStyle name="40% - Énfasis1 31 5 3" xfId="17301" xr:uid="{00000000-0005-0000-0000-000097390000}"/>
    <cellStyle name="40% - Énfasis1 31 5 4" xfId="17302" xr:uid="{00000000-0005-0000-0000-000098390000}"/>
    <cellStyle name="40% - Énfasis1 31 5 5" xfId="17303" xr:uid="{00000000-0005-0000-0000-000099390000}"/>
    <cellStyle name="40% - Énfasis1 31 5 6" xfId="17304" xr:uid="{00000000-0005-0000-0000-00009A390000}"/>
    <cellStyle name="40% - Énfasis1 31 6" xfId="17305" xr:uid="{00000000-0005-0000-0000-00009B390000}"/>
    <cellStyle name="40% - Énfasis1 31 6 2" xfId="17306" xr:uid="{00000000-0005-0000-0000-00009C390000}"/>
    <cellStyle name="40% - Énfasis1 31 6 3" xfId="17307" xr:uid="{00000000-0005-0000-0000-00009D390000}"/>
    <cellStyle name="40% - Énfasis1 31 6 4" xfId="17308" xr:uid="{00000000-0005-0000-0000-00009E390000}"/>
    <cellStyle name="40% - Énfasis1 31 6 5" xfId="17309" xr:uid="{00000000-0005-0000-0000-00009F390000}"/>
    <cellStyle name="40% - Énfasis1 31 6 6" xfId="17310" xr:uid="{00000000-0005-0000-0000-0000A0390000}"/>
    <cellStyle name="40% - Énfasis1 31 7" xfId="17311" xr:uid="{00000000-0005-0000-0000-0000A1390000}"/>
    <cellStyle name="40% - Énfasis1 31 7 2" xfId="17312" xr:uid="{00000000-0005-0000-0000-0000A2390000}"/>
    <cellStyle name="40% - Énfasis1 31 7 3" xfId="17313" xr:uid="{00000000-0005-0000-0000-0000A3390000}"/>
    <cellStyle name="40% - Énfasis1 31 7 4" xfId="17314" xr:uid="{00000000-0005-0000-0000-0000A4390000}"/>
    <cellStyle name="40% - Énfasis1 31 7 5" xfId="17315" xr:uid="{00000000-0005-0000-0000-0000A5390000}"/>
    <cellStyle name="40% - Énfasis1 31 7 6" xfId="17316" xr:uid="{00000000-0005-0000-0000-0000A6390000}"/>
    <cellStyle name="40% - Énfasis1 31 8" xfId="17317" xr:uid="{00000000-0005-0000-0000-0000A7390000}"/>
    <cellStyle name="40% - Énfasis1 31 8 2" xfId="17318" xr:uid="{00000000-0005-0000-0000-0000A8390000}"/>
    <cellStyle name="40% - Énfasis1 31 8 3" xfId="17319" xr:uid="{00000000-0005-0000-0000-0000A9390000}"/>
    <cellStyle name="40% - Énfasis1 31 8 4" xfId="17320" xr:uid="{00000000-0005-0000-0000-0000AA390000}"/>
    <cellStyle name="40% - Énfasis1 31 8 5" xfId="17321" xr:uid="{00000000-0005-0000-0000-0000AB390000}"/>
    <cellStyle name="40% - Énfasis1 31 8 6" xfId="17322" xr:uid="{00000000-0005-0000-0000-0000AC390000}"/>
    <cellStyle name="40% - Énfasis1 31 9" xfId="17323" xr:uid="{00000000-0005-0000-0000-0000AD390000}"/>
    <cellStyle name="40% - Énfasis1 31 9 2" xfId="17324" xr:uid="{00000000-0005-0000-0000-0000AE390000}"/>
    <cellStyle name="40% - Énfasis1 31 9 3" xfId="17325" xr:uid="{00000000-0005-0000-0000-0000AF390000}"/>
    <cellStyle name="40% - Énfasis1 31 9 4" xfId="17326" xr:uid="{00000000-0005-0000-0000-0000B0390000}"/>
    <cellStyle name="40% - Énfasis1 31 9 5" xfId="17327" xr:uid="{00000000-0005-0000-0000-0000B1390000}"/>
    <cellStyle name="40% - Énfasis1 31 9 6" xfId="17328" xr:uid="{00000000-0005-0000-0000-0000B2390000}"/>
    <cellStyle name="40% - Énfasis1 32" xfId="572" xr:uid="{00000000-0005-0000-0000-0000B3390000}"/>
    <cellStyle name="40% - Énfasis1 32 10" xfId="17329" xr:uid="{00000000-0005-0000-0000-0000B4390000}"/>
    <cellStyle name="40% - Énfasis1 32 11" xfId="17330" xr:uid="{00000000-0005-0000-0000-0000B5390000}"/>
    <cellStyle name="40% - Énfasis1 32 12" xfId="17331" xr:uid="{00000000-0005-0000-0000-0000B6390000}"/>
    <cellStyle name="40% - Énfasis1 32 13" xfId="17332" xr:uid="{00000000-0005-0000-0000-0000B7390000}"/>
    <cellStyle name="40% - Énfasis1 32 14" xfId="17333" xr:uid="{00000000-0005-0000-0000-0000B8390000}"/>
    <cellStyle name="40% - Énfasis1 32 2" xfId="17334" xr:uid="{00000000-0005-0000-0000-0000B9390000}"/>
    <cellStyle name="40% - Énfasis1 32 2 2" xfId="17335" xr:uid="{00000000-0005-0000-0000-0000BA390000}"/>
    <cellStyle name="40% - Énfasis1 32 2 3" xfId="17336" xr:uid="{00000000-0005-0000-0000-0000BB390000}"/>
    <cellStyle name="40% - Énfasis1 32 2 4" xfId="17337" xr:uid="{00000000-0005-0000-0000-0000BC390000}"/>
    <cellStyle name="40% - Énfasis1 32 2 5" xfId="17338" xr:uid="{00000000-0005-0000-0000-0000BD390000}"/>
    <cellStyle name="40% - Énfasis1 32 2 6" xfId="17339" xr:uid="{00000000-0005-0000-0000-0000BE390000}"/>
    <cellStyle name="40% - Énfasis1 32 3" xfId="17340" xr:uid="{00000000-0005-0000-0000-0000BF390000}"/>
    <cellStyle name="40% - Énfasis1 32 3 2" xfId="17341" xr:uid="{00000000-0005-0000-0000-0000C0390000}"/>
    <cellStyle name="40% - Énfasis1 32 3 3" xfId="17342" xr:uid="{00000000-0005-0000-0000-0000C1390000}"/>
    <cellStyle name="40% - Énfasis1 32 3 4" xfId="17343" xr:uid="{00000000-0005-0000-0000-0000C2390000}"/>
    <cellStyle name="40% - Énfasis1 32 3 5" xfId="17344" xr:uid="{00000000-0005-0000-0000-0000C3390000}"/>
    <cellStyle name="40% - Énfasis1 32 3 6" xfId="17345" xr:uid="{00000000-0005-0000-0000-0000C4390000}"/>
    <cellStyle name="40% - Énfasis1 32 4" xfId="17346" xr:uid="{00000000-0005-0000-0000-0000C5390000}"/>
    <cellStyle name="40% - Énfasis1 32 4 2" xfId="17347" xr:uid="{00000000-0005-0000-0000-0000C6390000}"/>
    <cellStyle name="40% - Énfasis1 32 4 3" xfId="17348" xr:uid="{00000000-0005-0000-0000-0000C7390000}"/>
    <cellStyle name="40% - Énfasis1 32 4 4" xfId="17349" xr:uid="{00000000-0005-0000-0000-0000C8390000}"/>
    <cellStyle name="40% - Énfasis1 32 4 5" xfId="17350" xr:uid="{00000000-0005-0000-0000-0000C9390000}"/>
    <cellStyle name="40% - Énfasis1 32 4 6" xfId="17351" xr:uid="{00000000-0005-0000-0000-0000CA390000}"/>
    <cellStyle name="40% - Énfasis1 32 5" xfId="17352" xr:uid="{00000000-0005-0000-0000-0000CB390000}"/>
    <cellStyle name="40% - Énfasis1 32 5 2" xfId="17353" xr:uid="{00000000-0005-0000-0000-0000CC390000}"/>
    <cellStyle name="40% - Énfasis1 32 5 3" xfId="17354" xr:uid="{00000000-0005-0000-0000-0000CD390000}"/>
    <cellStyle name="40% - Énfasis1 32 5 4" xfId="17355" xr:uid="{00000000-0005-0000-0000-0000CE390000}"/>
    <cellStyle name="40% - Énfasis1 32 5 5" xfId="17356" xr:uid="{00000000-0005-0000-0000-0000CF390000}"/>
    <cellStyle name="40% - Énfasis1 32 5 6" xfId="17357" xr:uid="{00000000-0005-0000-0000-0000D0390000}"/>
    <cellStyle name="40% - Énfasis1 32 6" xfId="17358" xr:uid="{00000000-0005-0000-0000-0000D1390000}"/>
    <cellStyle name="40% - Énfasis1 32 6 2" xfId="17359" xr:uid="{00000000-0005-0000-0000-0000D2390000}"/>
    <cellStyle name="40% - Énfasis1 32 6 3" xfId="17360" xr:uid="{00000000-0005-0000-0000-0000D3390000}"/>
    <cellStyle name="40% - Énfasis1 32 6 4" xfId="17361" xr:uid="{00000000-0005-0000-0000-0000D4390000}"/>
    <cellStyle name="40% - Énfasis1 32 6 5" xfId="17362" xr:uid="{00000000-0005-0000-0000-0000D5390000}"/>
    <cellStyle name="40% - Énfasis1 32 6 6" xfId="17363" xr:uid="{00000000-0005-0000-0000-0000D6390000}"/>
    <cellStyle name="40% - Énfasis1 32 7" xfId="17364" xr:uid="{00000000-0005-0000-0000-0000D7390000}"/>
    <cellStyle name="40% - Énfasis1 32 7 2" xfId="17365" xr:uid="{00000000-0005-0000-0000-0000D8390000}"/>
    <cellStyle name="40% - Énfasis1 32 7 3" xfId="17366" xr:uid="{00000000-0005-0000-0000-0000D9390000}"/>
    <cellStyle name="40% - Énfasis1 32 7 4" xfId="17367" xr:uid="{00000000-0005-0000-0000-0000DA390000}"/>
    <cellStyle name="40% - Énfasis1 32 7 5" xfId="17368" xr:uid="{00000000-0005-0000-0000-0000DB390000}"/>
    <cellStyle name="40% - Énfasis1 32 7 6" xfId="17369" xr:uid="{00000000-0005-0000-0000-0000DC390000}"/>
    <cellStyle name="40% - Énfasis1 32 8" xfId="17370" xr:uid="{00000000-0005-0000-0000-0000DD390000}"/>
    <cellStyle name="40% - Énfasis1 32 8 2" xfId="17371" xr:uid="{00000000-0005-0000-0000-0000DE390000}"/>
    <cellStyle name="40% - Énfasis1 32 8 3" xfId="17372" xr:uid="{00000000-0005-0000-0000-0000DF390000}"/>
    <cellStyle name="40% - Énfasis1 32 8 4" xfId="17373" xr:uid="{00000000-0005-0000-0000-0000E0390000}"/>
    <cellStyle name="40% - Énfasis1 32 8 5" xfId="17374" xr:uid="{00000000-0005-0000-0000-0000E1390000}"/>
    <cellStyle name="40% - Énfasis1 32 8 6" xfId="17375" xr:uid="{00000000-0005-0000-0000-0000E2390000}"/>
    <cellStyle name="40% - Énfasis1 32 9" xfId="17376" xr:uid="{00000000-0005-0000-0000-0000E3390000}"/>
    <cellStyle name="40% - Énfasis1 32 9 2" xfId="17377" xr:uid="{00000000-0005-0000-0000-0000E4390000}"/>
    <cellStyle name="40% - Énfasis1 32 9 3" xfId="17378" xr:uid="{00000000-0005-0000-0000-0000E5390000}"/>
    <cellStyle name="40% - Énfasis1 32 9 4" xfId="17379" xr:uid="{00000000-0005-0000-0000-0000E6390000}"/>
    <cellStyle name="40% - Énfasis1 32 9 5" xfId="17380" xr:uid="{00000000-0005-0000-0000-0000E7390000}"/>
    <cellStyle name="40% - Énfasis1 32 9 6" xfId="17381" xr:uid="{00000000-0005-0000-0000-0000E8390000}"/>
    <cellStyle name="40% - Énfasis1 33" xfId="573" xr:uid="{00000000-0005-0000-0000-0000E9390000}"/>
    <cellStyle name="40% - Énfasis1 33 10" xfId="17382" xr:uid="{00000000-0005-0000-0000-0000EA390000}"/>
    <cellStyle name="40% - Énfasis1 33 11" xfId="17383" xr:uid="{00000000-0005-0000-0000-0000EB390000}"/>
    <cellStyle name="40% - Énfasis1 33 12" xfId="17384" xr:uid="{00000000-0005-0000-0000-0000EC390000}"/>
    <cellStyle name="40% - Énfasis1 33 13" xfId="17385" xr:uid="{00000000-0005-0000-0000-0000ED390000}"/>
    <cellStyle name="40% - Énfasis1 33 14" xfId="17386" xr:uid="{00000000-0005-0000-0000-0000EE390000}"/>
    <cellStyle name="40% - Énfasis1 33 2" xfId="17387" xr:uid="{00000000-0005-0000-0000-0000EF390000}"/>
    <cellStyle name="40% - Énfasis1 33 2 2" xfId="17388" xr:uid="{00000000-0005-0000-0000-0000F0390000}"/>
    <cellStyle name="40% - Énfasis1 33 2 3" xfId="17389" xr:uid="{00000000-0005-0000-0000-0000F1390000}"/>
    <cellStyle name="40% - Énfasis1 33 2 4" xfId="17390" xr:uid="{00000000-0005-0000-0000-0000F2390000}"/>
    <cellStyle name="40% - Énfasis1 33 2 5" xfId="17391" xr:uid="{00000000-0005-0000-0000-0000F3390000}"/>
    <cellStyle name="40% - Énfasis1 33 2 6" xfId="17392" xr:uid="{00000000-0005-0000-0000-0000F4390000}"/>
    <cellStyle name="40% - Énfasis1 33 3" xfId="17393" xr:uid="{00000000-0005-0000-0000-0000F5390000}"/>
    <cellStyle name="40% - Énfasis1 33 3 2" xfId="17394" xr:uid="{00000000-0005-0000-0000-0000F6390000}"/>
    <cellStyle name="40% - Énfasis1 33 3 3" xfId="17395" xr:uid="{00000000-0005-0000-0000-0000F7390000}"/>
    <cellStyle name="40% - Énfasis1 33 3 4" xfId="17396" xr:uid="{00000000-0005-0000-0000-0000F8390000}"/>
    <cellStyle name="40% - Énfasis1 33 3 5" xfId="17397" xr:uid="{00000000-0005-0000-0000-0000F9390000}"/>
    <cellStyle name="40% - Énfasis1 33 3 6" xfId="17398" xr:uid="{00000000-0005-0000-0000-0000FA390000}"/>
    <cellStyle name="40% - Énfasis1 33 4" xfId="17399" xr:uid="{00000000-0005-0000-0000-0000FB390000}"/>
    <cellStyle name="40% - Énfasis1 33 4 2" xfId="17400" xr:uid="{00000000-0005-0000-0000-0000FC390000}"/>
    <cellStyle name="40% - Énfasis1 33 4 3" xfId="17401" xr:uid="{00000000-0005-0000-0000-0000FD390000}"/>
    <cellStyle name="40% - Énfasis1 33 4 4" xfId="17402" xr:uid="{00000000-0005-0000-0000-0000FE390000}"/>
    <cellStyle name="40% - Énfasis1 33 4 5" xfId="17403" xr:uid="{00000000-0005-0000-0000-0000FF390000}"/>
    <cellStyle name="40% - Énfasis1 33 4 6" xfId="17404" xr:uid="{00000000-0005-0000-0000-0000003A0000}"/>
    <cellStyle name="40% - Énfasis1 33 5" xfId="17405" xr:uid="{00000000-0005-0000-0000-0000013A0000}"/>
    <cellStyle name="40% - Énfasis1 33 5 2" xfId="17406" xr:uid="{00000000-0005-0000-0000-0000023A0000}"/>
    <cellStyle name="40% - Énfasis1 33 5 3" xfId="17407" xr:uid="{00000000-0005-0000-0000-0000033A0000}"/>
    <cellStyle name="40% - Énfasis1 33 5 4" xfId="17408" xr:uid="{00000000-0005-0000-0000-0000043A0000}"/>
    <cellStyle name="40% - Énfasis1 33 5 5" xfId="17409" xr:uid="{00000000-0005-0000-0000-0000053A0000}"/>
    <cellStyle name="40% - Énfasis1 33 5 6" xfId="17410" xr:uid="{00000000-0005-0000-0000-0000063A0000}"/>
    <cellStyle name="40% - Énfasis1 33 6" xfId="17411" xr:uid="{00000000-0005-0000-0000-0000073A0000}"/>
    <cellStyle name="40% - Énfasis1 33 6 2" xfId="17412" xr:uid="{00000000-0005-0000-0000-0000083A0000}"/>
    <cellStyle name="40% - Énfasis1 33 6 3" xfId="17413" xr:uid="{00000000-0005-0000-0000-0000093A0000}"/>
    <cellStyle name="40% - Énfasis1 33 6 4" xfId="17414" xr:uid="{00000000-0005-0000-0000-00000A3A0000}"/>
    <cellStyle name="40% - Énfasis1 33 6 5" xfId="17415" xr:uid="{00000000-0005-0000-0000-00000B3A0000}"/>
    <cellStyle name="40% - Énfasis1 33 6 6" xfId="17416" xr:uid="{00000000-0005-0000-0000-00000C3A0000}"/>
    <cellStyle name="40% - Énfasis1 33 7" xfId="17417" xr:uid="{00000000-0005-0000-0000-00000D3A0000}"/>
    <cellStyle name="40% - Énfasis1 33 7 2" xfId="17418" xr:uid="{00000000-0005-0000-0000-00000E3A0000}"/>
    <cellStyle name="40% - Énfasis1 33 7 3" xfId="17419" xr:uid="{00000000-0005-0000-0000-00000F3A0000}"/>
    <cellStyle name="40% - Énfasis1 33 7 4" xfId="17420" xr:uid="{00000000-0005-0000-0000-0000103A0000}"/>
    <cellStyle name="40% - Énfasis1 33 7 5" xfId="17421" xr:uid="{00000000-0005-0000-0000-0000113A0000}"/>
    <cellStyle name="40% - Énfasis1 33 7 6" xfId="17422" xr:uid="{00000000-0005-0000-0000-0000123A0000}"/>
    <cellStyle name="40% - Énfasis1 33 8" xfId="17423" xr:uid="{00000000-0005-0000-0000-0000133A0000}"/>
    <cellStyle name="40% - Énfasis1 33 8 2" xfId="17424" xr:uid="{00000000-0005-0000-0000-0000143A0000}"/>
    <cellStyle name="40% - Énfasis1 33 8 3" xfId="17425" xr:uid="{00000000-0005-0000-0000-0000153A0000}"/>
    <cellStyle name="40% - Énfasis1 33 8 4" xfId="17426" xr:uid="{00000000-0005-0000-0000-0000163A0000}"/>
    <cellStyle name="40% - Énfasis1 33 8 5" xfId="17427" xr:uid="{00000000-0005-0000-0000-0000173A0000}"/>
    <cellStyle name="40% - Énfasis1 33 8 6" xfId="17428" xr:uid="{00000000-0005-0000-0000-0000183A0000}"/>
    <cellStyle name="40% - Énfasis1 33 9" xfId="17429" xr:uid="{00000000-0005-0000-0000-0000193A0000}"/>
    <cellStyle name="40% - Énfasis1 33 9 2" xfId="17430" xr:uid="{00000000-0005-0000-0000-00001A3A0000}"/>
    <cellStyle name="40% - Énfasis1 33 9 3" xfId="17431" xr:uid="{00000000-0005-0000-0000-00001B3A0000}"/>
    <cellStyle name="40% - Énfasis1 33 9 4" xfId="17432" xr:uid="{00000000-0005-0000-0000-00001C3A0000}"/>
    <cellStyle name="40% - Énfasis1 33 9 5" xfId="17433" xr:uid="{00000000-0005-0000-0000-00001D3A0000}"/>
    <cellStyle name="40% - Énfasis1 33 9 6" xfId="17434" xr:uid="{00000000-0005-0000-0000-00001E3A0000}"/>
    <cellStyle name="40% - Énfasis1 34" xfId="574" xr:uid="{00000000-0005-0000-0000-00001F3A0000}"/>
    <cellStyle name="40% - Énfasis1 34 2" xfId="17435" xr:uid="{00000000-0005-0000-0000-0000203A0000}"/>
    <cellStyle name="40% - Énfasis1 34 2 2" xfId="17436" xr:uid="{00000000-0005-0000-0000-0000213A0000}"/>
    <cellStyle name="40% - Énfasis1 34 2 3" xfId="17437" xr:uid="{00000000-0005-0000-0000-0000223A0000}"/>
    <cellStyle name="40% - Énfasis1 34 2 4" xfId="17438" xr:uid="{00000000-0005-0000-0000-0000233A0000}"/>
    <cellStyle name="40% - Énfasis1 34 2 5" xfId="17439" xr:uid="{00000000-0005-0000-0000-0000243A0000}"/>
    <cellStyle name="40% - Énfasis1 34 2 6" xfId="17440" xr:uid="{00000000-0005-0000-0000-0000253A0000}"/>
    <cellStyle name="40% - Énfasis1 34 3" xfId="17441" xr:uid="{00000000-0005-0000-0000-0000263A0000}"/>
    <cellStyle name="40% - Énfasis1 34 4" xfId="17442" xr:uid="{00000000-0005-0000-0000-0000273A0000}"/>
    <cellStyle name="40% - Énfasis1 34 5" xfId="17443" xr:uid="{00000000-0005-0000-0000-0000283A0000}"/>
    <cellStyle name="40% - Énfasis1 34 6" xfId="17444" xr:uid="{00000000-0005-0000-0000-0000293A0000}"/>
    <cellStyle name="40% - Énfasis1 34 7" xfId="17445" xr:uid="{00000000-0005-0000-0000-00002A3A0000}"/>
    <cellStyle name="40% - Énfasis1 35" xfId="575" xr:uid="{00000000-0005-0000-0000-00002B3A0000}"/>
    <cellStyle name="40% - Énfasis1 35 2" xfId="17446" xr:uid="{00000000-0005-0000-0000-00002C3A0000}"/>
    <cellStyle name="40% - Énfasis1 35 2 2" xfId="17447" xr:uid="{00000000-0005-0000-0000-00002D3A0000}"/>
    <cellStyle name="40% - Énfasis1 35 2 3" xfId="17448" xr:uid="{00000000-0005-0000-0000-00002E3A0000}"/>
    <cellStyle name="40% - Énfasis1 35 2 4" xfId="17449" xr:uid="{00000000-0005-0000-0000-00002F3A0000}"/>
    <cellStyle name="40% - Énfasis1 35 2 5" xfId="17450" xr:uid="{00000000-0005-0000-0000-0000303A0000}"/>
    <cellStyle name="40% - Énfasis1 35 2 6" xfId="17451" xr:uid="{00000000-0005-0000-0000-0000313A0000}"/>
    <cellStyle name="40% - Énfasis1 35 3" xfId="17452" xr:uid="{00000000-0005-0000-0000-0000323A0000}"/>
    <cellStyle name="40% - Énfasis1 35 4" xfId="17453" xr:uid="{00000000-0005-0000-0000-0000333A0000}"/>
    <cellStyle name="40% - Énfasis1 35 5" xfId="17454" xr:uid="{00000000-0005-0000-0000-0000343A0000}"/>
    <cellStyle name="40% - Énfasis1 35 6" xfId="17455" xr:uid="{00000000-0005-0000-0000-0000353A0000}"/>
    <cellStyle name="40% - Énfasis1 35 7" xfId="17456" xr:uid="{00000000-0005-0000-0000-0000363A0000}"/>
    <cellStyle name="40% - Énfasis1 35 8" xfId="40479" xr:uid="{00000000-0005-0000-0000-0000373A0000}"/>
    <cellStyle name="40% - Énfasis1 36" xfId="576" xr:uid="{00000000-0005-0000-0000-0000383A0000}"/>
    <cellStyle name="40% - Énfasis1 36 2" xfId="17457" xr:uid="{00000000-0005-0000-0000-0000393A0000}"/>
    <cellStyle name="40% - Énfasis1 36 2 2" xfId="17458" xr:uid="{00000000-0005-0000-0000-00003A3A0000}"/>
    <cellStyle name="40% - Énfasis1 36 2 3" xfId="17459" xr:uid="{00000000-0005-0000-0000-00003B3A0000}"/>
    <cellStyle name="40% - Énfasis1 36 2 4" xfId="17460" xr:uid="{00000000-0005-0000-0000-00003C3A0000}"/>
    <cellStyle name="40% - Énfasis1 36 2 5" xfId="17461" xr:uid="{00000000-0005-0000-0000-00003D3A0000}"/>
    <cellStyle name="40% - Énfasis1 36 2 6" xfId="17462" xr:uid="{00000000-0005-0000-0000-00003E3A0000}"/>
    <cellStyle name="40% - Énfasis1 36 3" xfId="17463" xr:uid="{00000000-0005-0000-0000-00003F3A0000}"/>
    <cellStyle name="40% - Énfasis1 36 4" xfId="17464" xr:uid="{00000000-0005-0000-0000-0000403A0000}"/>
    <cellStyle name="40% - Énfasis1 36 5" xfId="17465" xr:uid="{00000000-0005-0000-0000-0000413A0000}"/>
    <cellStyle name="40% - Énfasis1 36 6" xfId="17466" xr:uid="{00000000-0005-0000-0000-0000423A0000}"/>
    <cellStyle name="40% - Énfasis1 36 7" xfId="17467" xr:uid="{00000000-0005-0000-0000-0000433A0000}"/>
    <cellStyle name="40% - Énfasis1 36 8" xfId="40480" xr:uid="{00000000-0005-0000-0000-0000443A0000}"/>
    <cellStyle name="40% - Énfasis1 37" xfId="577" xr:uid="{00000000-0005-0000-0000-0000453A0000}"/>
    <cellStyle name="40% - Énfasis1 37 2" xfId="17468" xr:uid="{00000000-0005-0000-0000-0000463A0000}"/>
    <cellStyle name="40% - Énfasis1 37 2 2" xfId="17469" xr:uid="{00000000-0005-0000-0000-0000473A0000}"/>
    <cellStyle name="40% - Énfasis1 37 2 3" xfId="17470" xr:uid="{00000000-0005-0000-0000-0000483A0000}"/>
    <cellStyle name="40% - Énfasis1 37 2 4" xfId="17471" xr:uid="{00000000-0005-0000-0000-0000493A0000}"/>
    <cellStyle name="40% - Énfasis1 37 2 5" xfId="17472" xr:uid="{00000000-0005-0000-0000-00004A3A0000}"/>
    <cellStyle name="40% - Énfasis1 37 2 6" xfId="17473" xr:uid="{00000000-0005-0000-0000-00004B3A0000}"/>
    <cellStyle name="40% - Énfasis1 37 3" xfId="17474" xr:uid="{00000000-0005-0000-0000-00004C3A0000}"/>
    <cellStyle name="40% - Énfasis1 37 4" xfId="17475" xr:uid="{00000000-0005-0000-0000-00004D3A0000}"/>
    <cellStyle name="40% - Énfasis1 37 5" xfId="17476" xr:uid="{00000000-0005-0000-0000-00004E3A0000}"/>
    <cellStyle name="40% - Énfasis1 37 6" xfId="17477" xr:uid="{00000000-0005-0000-0000-00004F3A0000}"/>
    <cellStyle name="40% - Énfasis1 37 7" xfId="17478" xr:uid="{00000000-0005-0000-0000-0000503A0000}"/>
    <cellStyle name="40% - Énfasis1 37 8" xfId="40481" xr:uid="{00000000-0005-0000-0000-0000513A0000}"/>
    <cellStyle name="40% - Énfasis1 38" xfId="578" xr:uid="{00000000-0005-0000-0000-0000523A0000}"/>
    <cellStyle name="40% - Énfasis1 38 2" xfId="17479" xr:uid="{00000000-0005-0000-0000-0000533A0000}"/>
    <cellStyle name="40% - Énfasis1 38 2 2" xfId="17480" xr:uid="{00000000-0005-0000-0000-0000543A0000}"/>
    <cellStyle name="40% - Énfasis1 38 2 3" xfId="17481" xr:uid="{00000000-0005-0000-0000-0000553A0000}"/>
    <cellStyle name="40% - Énfasis1 38 2 4" xfId="17482" xr:uid="{00000000-0005-0000-0000-0000563A0000}"/>
    <cellStyle name="40% - Énfasis1 38 2 5" xfId="17483" xr:uid="{00000000-0005-0000-0000-0000573A0000}"/>
    <cellStyle name="40% - Énfasis1 38 2 6" xfId="17484" xr:uid="{00000000-0005-0000-0000-0000583A0000}"/>
    <cellStyle name="40% - Énfasis1 38 3" xfId="17485" xr:uid="{00000000-0005-0000-0000-0000593A0000}"/>
    <cellStyle name="40% - Énfasis1 38 4" xfId="17486" xr:uid="{00000000-0005-0000-0000-00005A3A0000}"/>
    <cellStyle name="40% - Énfasis1 38 5" xfId="17487" xr:uid="{00000000-0005-0000-0000-00005B3A0000}"/>
    <cellStyle name="40% - Énfasis1 38 6" xfId="17488" xr:uid="{00000000-0005-0000-0000-00005C3A0000}"/>
    <cellStyle name="40% - Énfasis1 38 7" xfId="17489" xr:uid="{00000000-0005-0000-0000-00005D3A0000}"/>
    <cellStyle name="40% - Énfasis1 38 8" xfId="40482" xr:uid="{00000000-0005-0000-0000-00005E3A0000}"/>
    <cellStyle name="40% - Énfasis1 39" xfId="579" xr:uid="{00000000-0005-0000-0000-00005F3A0000}"/>
    <cellStyle name="40% - Énfasis1 39 2" xfId="17490" xr:uid="{00000000-0005-0000-0000-0000603A0000}"/>
    <cellStyle name="40% - Énfasis1 39 2 2" xfId="17491" xr:uid="{00000000-0005-0000-0000-0000613A0000}"/>
    <cellStyle name="40% - Énfasis1 39 2 3" xfId="17492" xr:uid="{00000000-0005-0000-0000-0000623A0000}"/>
    <cellStyle name="40% - Énfasis1 39 2 4" xfId="17493" xr:uid="{00000000-0005-0000-0000-0000633A0000}"/>
    <cellStyle name="40% - Énfasis1 39 2 5" xfId="17494" xr:uid="{00000000-0005-0000-0000-0000643A0000}"/>
    <cellStyle name="40% - Énfasis1 39 2 6" xfId="17495" xr:uid="{00000000-0005-0000-0000-0000653A0000}"/>
    <cellStyle name="40% - Énfasis1 39 3" xfId="17496" xr:uid="{00000000-0005-0000-0000-0000663A0000}"/>
    <cellStyle name="40% - Énfasis1 39 4" xfId="17497" xr:uid="{00000000-0005-0000-0000-0000673A0000}"/>
    <cellStyle name="40% - Énfasis1 39 5" xfId="17498" xr:uid="{00000000-0005-0000-0000-0000683A0000}"/>
    <cellStyle name="40% - Énfasis1 39 6" xfId="17499" xr:uid="{00000000-0005-0000-0000-0000693A0000}"/>
    <cellStyle name="40% - Énfasis1 39 7" xfId="17500" xr:uid="{00000000-0005-0000-0000-00006A3A0000}"/>
    <cellStyle name="40% - Énfasis1 39 8" xfId="40483" xr:uid="{00000000-0005-0000-0000-00006B3A0000}"/>
    <cellStyle name="40% - Énfasis1 4" xfId="580" xr:uid="{00000000-0005-0000-0000-00006C3A0000}"/>
    <cellStyle name="40% - Énfasis1 4 10" xfId="17501" xr:uid="{00000000-0005-0000-0000-00006D3A0000}"/>
    <cellStyle name="40% - Énfasis1 4 11" xfId="17502" xr:uid="{00000000-0005-0000-0000-00006E3A0000}"/>
    <cellStyle name="40% - Énfasis1 4 12" xfId="17503" xr:uid="{00000000-0005-0000-0000-00006F3A0000}"/>
    <cellStyle name="40% - Énfasis1 4 13" xfId="17504" xr:uid="{00000000-0005-0000-0000-0000703A0000}"/>
    <cellStyle name="40% - Énfasis1 4 14" xfId="17505" xr:uid="{00000000-0005-0000-0000-0000713A0000}"/>
    <cellStyle name="40% - Énfasis1 4 15" xfId="40484" xr:uid="{00000000-0005-0000-0000-0000723A0000}"/>
    <cellStyle name="40% - Énfasis1 4 2" xfId="581" xr:uid="{00000000-0005-0000-0000-0000733A0000}"/>
    <cellStyle name="40% - Énfasis1 4 2 2" xfId="17506" xr:uid="{00000000-0005-0000-0000-0000743A0000}"/>
    <cellStyle name="40% - Énfasis1 4 2 3" xfId="17507" xr:uid="{00000000-0005-0000-0000-0000753A0000}"/>
    <cellStyle name="40% - Énfasis1 4 2 4" xfId="17508" xr:uid="{00000000-0005-0000-0000-0000763A0000}"/>
    <cellStyle name="40% - Énfasis1 4 2 5" xfId="17509" xr:uid="{00000000-0005-0000-0000-0000773A0000}"/>
    <cellStyle name="40% - Énfasis1 4 2 6" xfId="17510" xr:uid="{00000000-0005-0000-0000-0000783A0000}"/>
    <cellStyle name="40% - Énfasis1 4 3" xfId="582" xr:uid="{00000000-0005-0000-0000-0000793A0000}"/>
    <cellStyle name="40% - Énfasis1 4 3 2" xfId="17511" xr:uid="{00000000-0005-0000-0000-00007A3A0000}"/>
    <cellStyle name="40% - Énfasis1 4 3 3" xfId="17512" xr:uid="{00000000-0005-0000-0000-00007B3A0000}"/>
    <cellStyle name="40% - Énfasis1 4 3 4" xfId="17513" xr:uid="{00000000-0005-0000-0000-00007C3A0000}"/>
    <cellStyle name="40% - Énfasis1 4 3 5" xfId="17514" xr:uid="{00000000-0005-0000-0000-00007D3A0000}"/>
    <cellStyle name="40% - Énfasis1 4 3 6" xfId="17515" xr:uid="{00000000-0005-0000-0000-00007E3A0000}"/>
    <cellStyle name="40% - Énfasis1 4 4" xfId="17516" xr:uid="{00000000-0005-0000-0000-00007F3A0000}"/>
    <cellStyle name="40% - Énfasis1 4 4 2" xfId="17517" xr:uid="{00000000-0005-0000-0000-0000803A0000}"/>
    <cellStyle name="40% - Énfasis1 4 4 3" xfId="17518" xr:uid="{00000000-0005-0000-0000-0000813A0000}"/>
    <cellStyle name="40% - Énfasis1 4 4 4" xfId="17519" xr:uid="{00000000-0005-0000-0000-0000823A0000}"/>
    <cellStyle name="40% - Énfasis1 4 4 5" xfId="17520" xr:uid="{00000000-0005-0000-0000-0000833A0000}"/>
    <cellStyle name="40% - Énfasis1 4 4 6" xfId="17521" xr:uid="{00000000-0005-0000-0000-0000843A0000}"/>
    <cellStyle name="40% - Énfasis1 4 5" xfId="17522" xr:uid="{00000000-0005-0000-0000-0000853A0000}"/>
    <cellStyle name="40% - Énfasis1 4 5 2" xfId="17523" xr:uid="{00000000-0005-0000-0000-0000863A0000}"/>
    <cellStyle name="40% - Énfasis1 4 5 3" xfId="17524" xr:uid="{00000000-0005-0000-0000-0000873A0000}"/>
    <cellStyle name="40% - Énfasis1 4 5 4" xfId="17525" xr:uid="{00000000-0005-0000-0000-0000883A0000}"/>
    <cellStyle name="40% - Énfasis1 4 5 5" xfId="17526" xr:uid="{00000000-0005-0000-0000-0000893A0000}"/>
    <cellStyle name="40% - Énfasis1 4 5 6" xfId="17527" xr:uid="{00000000-0005-0000-0000-00008A3A0000}"/>
    <cellStyle name="40% - Énfasis1 4 6" xfId="17528" xr:uid="{00000000-0005-0000-0000-00008B3A0000}"/>
    <cellStyle name="40% - Énfasis1 4 6 2" xfId="17529" xr:uid="{00000000-0005-0000-0000-00008C3A0000}"/>
    <cellStyle name="40% - Énfasis1 4 6 3" xfId="17530" xr:uid="{00000000-0005-0000-0000-00008D3A0000}"/>
    <cellStyle name="40% - Énfasis1 4 6 4" xfId="17531" xr:uid="{00000000-0005-0000-0000-00008E3A0000}"/>
    <cellStyle name="40% - Énfasis1 4 6 5" xfId="17532" xr:uid="{00000000-0005-0000-0000-00008F3A0000}"/>
    <cellStyle name="40% - Énfasis1 4 6 6" xfId="17533" xr:uid="{00000000-0005-0000-0000-0000903A0000}"/>
    <cellStyle name="40% - Énfasis1 4 7" xfId="17534" xr:uid="{00000000-0005-0000-0000-0000913A0000}"/>
    <cellStyle name="40% - Énfasis1 4 7 2" xfId="17535" xr:uid="{00000000-0005-0000-0000-0000923A0000}"/>
    <cellStyle name="40% - Énfasis1 4 7 3" xfId="17536" xr:uid="{00000000-0005-0000-0000-0000933A0000}"/>
    <cellStyle name="40% - Énfasis1 4 7 4" xfId="17537" xr:uid="{00000000-0005-0000-0000-0000943A0000}"/>
    <cellStyle name="40% - Énfasis1 4 7 5" xfId="17538" xr:uid="{00000000-0005-0000-0000-0000953A0000}"/>
    <cellStyle name="40% - Énfasis1 4 7 6" xfId="17539" xr:uid="{00000000-0005-0000-0000-0000963A0000}"/>
    <cellStyle name="40% - Énfasis1 4 8" xfId="17540" xr:uid="{00000000-0005-0000-0000-0000973A0000}"/>
    <cellStyle name="40% - Énfasis1 4 8 2" xfId="17541" xr:uid="{00000000-0005-0000-0000-0000983A0000}"/>
    <cellStyle name="40% - Énfasis1 4 8 3" xfId="17542" xr:uid="{00000000-0005-0000-0000-0000993A0000}"/>
    <cellStyle name="40% - Énfasis1 4 8 4" xfId="17543" xr:uid="{00000000-0005-0000-0000-00009A3A0000}"/>
    <cellStyle name="40% - Énfasis1 4 8 5" xfId="17544" xr:uid="{00000000-0005-0000-0000-00009B3A0000}"/>
    <cellStyle name="40% - Énfasis1 4 8 6" xfId="17545" xr:uid="{00000000-0005-0000-0000-00009C3A0000}"/>
    <cellStyle name="40% - Énfasis1 4 9" xfId="17546" xr:uid="{00000000-0005-0000-0000-00009D3A0000}"/>
    <cellStyle name="40% - Énfasis1 4 9 2" xfId="17547" xr:uid="{00000000-0005-0000-0000-00009E3A0000}"/>
    <cellStyle name="40% - Énfasis1 4 9 3" xfId="17548" xr:uid="{00000000-0005-0000-0000-00009F3A0000}"/>
    <cellStyle name="40% - Énfasis1 4 9 4" xfId="17549" xr:uid="{00000000-0005-0000-0000-0000A03A0000}"/>
    <cellStyle name="40% - Énfasis1 4 9 5" xfId="17550" xr:uid="{00000000-0005-0000-0000-0000A13A0000}"/>
    <cellStyle name="40% - Énfasis1 4 9 6" xfId="17551" xr:uid="{00000000-0005-0000-0000-0000A23A0000}"/>
    <cellStyle name="40% - Énfasis1 40" xfId="583" xr:uid="{00000000-0005-0000-0000-0000A33A0000}"/>
    <cellStyle name="40% - Énfasis1 40 2" xfId="17552" xr:uid="{00000000-0005-0000-0000-0000A43A0000}"/>
    <cellStyle name="40% - Énfasis1 40 2 2" xfId="17553" xr:uid="{00000000-0005-0000-0000-0000A53A0000}"/>
    <cellStyle name="40% - Énfasis1 40 2 3" xfId="17554" xr:uid="{00000000-0005-0000-0000-0000A63A0000}"/>
    <cellStyle name="40% - Énfasis1 40 2 4" xfId="17555" xr:uid="{00000000-0005-0000-0000-0000A73A0000}"/>
    <cellStyle name="40% - Énfasis1 40 2 5" xfId="17556" xr:uid="{00000000-0005-0000-0000-0000A83A0000}"/>
    <cellStyle name="40% - Énfasis1 40 2 6" xfId="17557" xr:uid="{00000000-0005-0000-0000-0000A93A0000}"/>
    <cellStyle name="40% - Énfasis1 40 3" xfId="17558" xr:uid="{00000000-0005-0000-0000-0000AA3A0000}"/>
    <cellStyle name="40% - Énfasis1 40 4" xfId="17559" xr:uid="{00000000-0005-0000-0000-0000AB3A0000}"/>
    <cellStyle name="40% - Énfasis1 40 5" xfId="17560" xr:uid="{00000000-0005-0000-0000-0000AC3A0000}"/>
    <cellStyle name="40% - Énfasis1 40 6" xfId="17561" xr:uid="{00000000-0005-0000-0000-0000AD3A0000}"/>
    <cellStyle name="40% - Énfasis1 40 7" xfId="17562" xr:uid="{00000000-0005-0000-0000-0000AE3A0000}"/>
    <cellStyle name="40% - Énfasis1 40 8" xfId="40485" xr:uid="{00000000-0005-0000-0000-0000AF3A0000}"/>
    <cellStyle name="40% - Énfasis1 41" xfId="584" xr:uid="{00000000-0005-0000-0000-0000B03A0000}"/>
    <cellStyle name="40% - Énfasis1 41 2" xfId="17563" xr:uid="{00000000-0005-0000-0000-0000B13A0000}"/>
    <cellStyle name="40% - Énfasis1 41 2 2" xfId="17564" xr:uid="{00000000-0005-0000-0000-0000B23A0000}"/>
    <cellStyle name="40% - Énfasis1 41 2 3" xfId="17565" xr:uid="{00000000-0005-0000-0000-0000B33A0000}"/>
    <cellStyle name="40% - Énfasis1 41 2 4" xfId="17566" xr:uid="{00000000-0005-0000-0000-0000B43A0000}"/>
    <cellStyle name="40% - Énfasis1 41 2 5" xfId="17567" xr:uid="{00000000-0005-0000-0000-0000B53A0000}"/>
    <cellStyle name="40% - Énfasis1 41 2 6" xfId="17568" xr:uid="{00000000-0005-0000-0000-0000B63A0000}"/>
    <cellStyle name="40% - Énfasis1 41 3" xfId="17569" xr:uid="{00000000-0005-0000-0000-0000B73A0000}"/>
    <cellStyle name="40% - Énfasis1 41 4" xfId="17570" xr:uid="{00000000-0005-0000-0000-0000B83A0000}"/>
    <cellStyle name="40% - Énfasis1 41 5" xfId="17571" xr:uid="{00000000-0005-0000-0000-0000B93A0000}"/>
    <cellStyle name="40% - Énfasis1 41 6" xfId="17572" xr:uid="{00000000-0005-0000-0000-0000BA3A0000}"/>
    <cellStyle name="40% - Énfasis1 41 7" xfId="17573" xr:uid="{00000000-0005-0000-0000-0000BB3A0000}"/>
    <cellStyle name="40% - Énfasis1 41 8" xfId="40486" xr:uid="{00000000-0005-0000-0000-0000BC3A0000}"/>
    <cellStyle name="40% - Énfasis1 42" xfId="17574" xr:uid="{00000000-0005-0000-0000-0000BD3A0000}"/>
    <cellStyle name="40% - Énfasis1 42 2" xfId="17575" xr:uid="{00000000-0005-0000-0000-0000BE3A0000}"/>
    <cellStyle name="40% - Énfasis1 42 2 2" xfId="17576" xr:uid="{00000000-0005-0000-0000-0000BF3A0000}"/>
    <cellStyle name="40% - Énfasis1 42 2 3" xfId="17577" xr:uid="{00000000-0005-0000-0000-0000C03A0000}"/>
    <cellStyle name="40% - Énfasis1 42 2 4" xfId="17578" xr:uid="{00000000-0005-0000-0000-0000C13A0000}"/>
    <cellStyle name="40% - Énfasis1 42 2 5" xfId="17579" xr:uid="{00000000-0005-0000-0000-0000C23A0000}"/>
    <cellStyle name="40% - Énfasis1 42 2 6" xfId="17580" xr:uid="{00000000-0005-0000-0000-0000C33A0000}"/>
    <cellStyle name="40% - Énfasis1 42 3" xfId="17581" xr:uid="{00000000-0005-0000-0000-0000C43A0000}"/>
    <cellStyle name="40% - Énfasis1 42 4" xfId="17582" xr:uid="{00000000-0005-0000-0000-0000C53A0000}"/>
    <cellStyle name="40% - Énfasis1 42 5" xfId="17583" xr:uid="{00000000-0005-0000-0000-0000C63A0000}"/>
    <cellStyle name="40% - Énfasis1 42 6" xfId="17584" xr:uid="{00000000-0005-0000-0000-0000C73A0000}"/>
    <cellStyle name="40% - Énfasis1 42 7" xfId="17585" xr:uid="{00000000-0005-0000-0000-0000C83A0000}"/>
    <cellStyle name="40% - Énfasis1 43" xfId="17586" xr:uid="{00000000-0005-0000-0000-0000C93A0000}"/>
    <cellStyle name="40% - Énfasis1 43 2" xfId="17587" xr:uid="{00000000-0005-0000-0000-0000CA3A0000}"/>
    <cellStyle name="40% - Énfasis1 43 2 2" xfId="17588" xr:uid="{00000000-0005-0000-0000-0000CB3A0000}"/>
    <cellStyle name="40% - Énfasis1 43 2 3" xfId="17589" xr:uid="{00000000-0005-0000-0000-0000CC3A0000}"/>
    <cellStyle name="40% - Énfasis1 43 2 4" xfId="17590" xr:uid="{00000000-0005-0000-0000-0000CD3A0000}"/>
    <cellStyle name="40% - Énfasis1 43 2 5" xfId="17591" xr:uid="{00000000-0005-0000-0000-0000CE3A0000}"/>
    <cellStyle name="40% - Énfasis1 43 2 6" xfId="17592" xr:uid="{00000000-0005-0000-0000-0000CF3A0000}"/>
    <cellStyle name="40% - Énfasis1 43 3" xfId="17593" xr:uid="{00000000-0005-0000-0000-0000D03A0000}"/>
    <cellStyle name="40% - Énfasis1 43 4" xfId="17594" xr:uid="{00000000-0005-0000-0000-0000D13A0000}"/>
    <cellStyle name="40% - Énfasis1 43 5" xfId="17595" xr:uid="{00000000-0005-0000-0000-0000D23A0000}"/>
    <cellStyle name="40% - Énfasis1 43 6" xfId="17596" xr:uid="{00000000-0005-0000-0000-0000D33A0000}"/>
    <cellStyle name="40% - Énfasis1 43 7" xfId="17597" xr:uid="{00000000-0005-0000-0000-0000D43A0000}"/>
    <cellStyle name="40% - Énfasis1 44" xfId="17598" xr:uid="{00000000-0005-0000-0000-0000D53A0000}"/>
    <cellStyle name="40% - Énfasis1 44 2" xfId="17599" xr:uid="{00000000-0005-0000-0000-0000D63A0000}"/>
    <cellStyle name="40% - Énfasis1 44 2 2" xfId="17600" xr:uid="{00000000-0005-0000-0000-0000D73A0000}"/>
    <cellStyle name="40% - Énfasis1 44 2 3" xfId="17601" xr:uid="{00000000-0005-0000-0000-0000D83A0000}"/>
    <cellStyle name="40% - Énfasis1 44 2 4" xfId="17602" xr:uid="{00000000-0005-0000-0000-0000D93A0000}"/>
    <cellStyle name="40% - Énfasis1 44 2 5" xfId="17603" xr:uid="{00000000-0005-0000-0000-0000DA3A0000}"/>
    <cellStyle name="40% - Énfasis1 44 2 6" xfId="17604" xr:uid="{00000000-0005-0000-0000-0000DB3A0000}"/>
    <cellStyle name="40% - Énfasis1 44 3" xfId="17605" xr:uid="{00000000-0005-0000-0000-0000DC3A0000}"/>
    <cellStyle name="40% - Énfasis1 44 4" xfId="17606" xr:uid="{00000000-0005-0000-0000-0000DD3A0000}"/>
    <cellStyle name="40% - Énfasis1 44 5" xfId="17607" xr:uid="{00000000-0005-0000-0000-0000DE3A0000}"/>
    <cellStyle name="40% - Énfasis1 44 6" xfId="17608" xr:uid="{00000000-0005-0000-0000-0000DF3A0000}"/>
    <cellStyle name="40% - Énfasis1 44 7" xfId="17609" xr:uid="{00000000-0005-0000-0000-0000E03A0000}"/>
    <cellStyle name="40% - Énfasis1 45" xfId="17610" xr:uid="{00000000-0005-0000-0000-0000E13A0000}"/>
    <cellStyle name="40% - Énfasis1 45 2" xfId="17611" xr:uid="{00000000-0005-0000-0000-0000E23A0000}"/>
    <cellStyle name="40% - Énfasis1 45 2 2" xfId="17612" xr:uid="{00000000-0005-0000-0000-0000E33A0000}"/>
    <cellStyle name="40% - Énfasis1 45 2 3" xfId="17613" xr:uid="{00000000-0005-0000-0000-0000E43A0000}"/>
    <cellStyle name="40% - Énfasis1 45 2 4" xfId="17614" xr:uid="{00000000-0005-0000-0000-0000E53A0000}"/>
    <cellStyle name="40% - Énfasis1 45 2 5" xfId="17615" xr:uid="{00000000-0005-0000-0000-0000E63A0000}"/>
    <cellStyle name="40% - Énfasis1 45 2 6" xfId="17616" xr:uid="{00000000-0005-0000-0000-0000E73A0000}"/>
    <cellStyle name="40% - Énfasis1 45 3" xfId="17617" xr:uid="{00000000-0005-0000-0000-0000E83A0000}"/>
    <cellStyle name="40% - Énfasis1 45 4" xfId="17618" xr:uid="{00000000-0005-0000-0000-0000E93A0000}"/>
    <cellStyle name="40% - Énfasis1 45 5" xfId="17619" xr:uid="{00000000-0005-0000-0000-0000EA3A0000}"/>
    <cellStyle name="40% - Énfasis1 45 6" xfId="17620" xr:uid="{00000000-0005-0000-0000-0000EB3A0000}"/>
    <cellStyle name="40% - Énfasis1 45 7" xfId="17621" xr:uid="{00000000-0005-0000-0000-0000EC3A0000}"/>
    <cellStyle name="40% - Énfasis1 46" xfId="17622" xr:uid="{00000000-0005-0000-0000-0000ED3A0000}"/>
    <cellStyle name="40% - Énfasis1 46 2" xfId="17623" xr:uid="{00000000-0005-0000-0000-0000EE3A0000}"/>
    <cellStyle name="40% - Énfasis1 46 2 2" xfId="17624" xr:uid="{00000000-0005-0000-0000-0000EF3A0000}"/>
    <cellStyle name="40% - Énfasis1 46 2 3" xfId="17625" xr:uid="{00000000-0005-0000-0000-0000F03A0000}"/>
    <cellStyle name="40% - Énfasis1 46 2 4" xfId="17626" xr:uid="{00000000-0005-0000-0000-0000F13A0000}"/>
    <cellStyle name="40% - Énfasis1 46 2 5" xfId="17627" xr:uid="{00000000-0005-0000-0000-0000F23A0000}"/>
    <cellStyle name="40% - Énfasis1 46 2 6" xfId="17628" xr:uid="{00000000-0005-0000-0000-0000F33A0000}"/>
    <cellStyle name="40% - Énfasis1 46 3" xfId="17629" xr:uid="{00000000-0005-0000-0000-0000F43A0000}"/>
    <cellStyle name="40% - Énfasis1 46 4" xfId="17630" xr:uid="{00000000-0005-0000-0000-0000F53A0000}"/>
    <cellStyle name="40% - Énfasis1 46 5" xfId="17631" xr:uid="{00000000-0005-0000-0000-0000F63A0000}"/>
    <cellStyle name="40% - Énfasis1 46 6" xfId="17632" xr:uid="{00000000-0005-0000-0000-0000F73A0000}"/>
    <cellStyle name="40% - Énfasis1 46 7" xfId="17633" xr:uid="{00000000-0005-0000-0000-0000F83A0000}"/>
    <cellStyle name="40% - Énfasis1 47" xfId="17634" xr:uid="{00000000-0005-0000-0000-0000F93A0000}"/>
    <cellStyle name="40% - Énfasis1 47 2" xfId="17635" xr:uid="{00000000-0005-0000-0000-0000FA3A0000}"/>
    <cellStyle name="40% - Énfasis1 47 2 2" xfId="17636" xr:uid="{00000000-0005-0000-0000-0000FB3A0000}"/>
    <cellStyle name="40% - Énfasis1 47 2 3" xfId="17637" xr:uid="{00000000-0005-0000-0000-0000FC3A0000}"/>
    <cellStyle name="40% - Énfasis1 47 2 4" xfId="17638" xr:uid="{00000000-0005-0000-0000-0000FD3A0000}"/>
    <cellStyle name="40% - Énfasis1 47 2 5" xfId="17639" xr:uid="{00000000-0005-0000-0000-0000FE3A0000}"/>
    <cellStyle name="40% - Énfasis1 47 2 6" xfId="17640" xr:uid="{00000000-0005-0000-0000-0000FF3A0000}"/>
    <cellStyle name="40% - Énfasis1 47 3" xfId="17641" xr:uid="{00000000-0005-0000-0000-0000003B0000}"/>
    <cellStyle name="40% - Énfasis1 47 4" xfId="17642" xr:uid="{00000000-0005-0000-0000-0000013B0000}"/>
    <cellStyle name="40% - Énfasis1 47 5" xfId="17643" xr:uid="{00000000-0005-0000-0000-0000023B0000}"/>
    <cellStyle name="40% - Énfasis1 47 6" xfId="17644" xr:uid="{00000000-0005-0000-0000-0000033B0000}"/>
    <cellStyle name="40% - Énfasis1 47 7" xfId="17645" xr:uid="{00000000-0005-0000-0000-0000043B0000}"/>
    <cellStyle name="40% - Énfasis1 48" xfId="17646" xr:uid="{00000000-0005-0000-0000-0000053B0000}"/>
    <cellStyle name="40% - Énfasis1 48 2" xfId="17647" xr:uid="{00000000-0005-0000-0000-0000063B0000}"/>
    <cellStyle name="40% - Énfasis1 48 3" xfId="17648" xr:uid="{00000000-0005-0000-0000-0000073B0000}"/>
    <cellStyle name="40% - Énfasis1 48 4" xfId="17649" xr:uid="{00000000-0005-0000-0000-0000083B0000}"/>
    <cellStyle name="40% - Énfasis1 48 5" xfId="17650" xr:uid="{00000000-0005-0000-0000-0000093B0000}"/>
    <cellStyle name="40% - Énfasis1 48 6" xfId="17651" xr:uid="{00000000-0005-0000-0000-00000A3B0000}"/>
    <cellStyle name="40% - Énfasis1 49" xfId="17652" xr:uid="{00000000-0005-0000-0000-00000B3B0000}"/>
    <cellStyle name="40% - Énfasis1 49 2" xfId="17653" xr:uid="{00000000-0005-0000-0000-00000C3B0000}"/>
    <cellStyle name="40% - Énfasis1 49 3" xfId="17654" xr:uid="{00000000-0005-0000-0000-00000D3B0000}"/>
    <cellStyle name="40% - Énfasis1 49 4" xfId="17655" xr:uid="{00000000-0005-0000-0000-00000E3B0000}"/>
    <cellStyle name="40% - Énfasis1 49 5" xfId="17656" xr:uid="{00000000-0005-0000-0000-00000F3B0000}"/>
    <cellStyle name="40% - Énfasis1 49 6" xfId="17657" xr:uid="{00000000-0005-0000-0000-0000103B0000}"/>
    <cellStyle name="40% - Énfasis1 5" xfId="585" xr:uid="{00000000-0005-0000-0000-0000113B0000}"/>
    <cellStyle name="40% - Énfasis1 5 10" xfId="17658" xr:uid="{00000000-0005-0000-0000-0000123B0000}"/>
    <cellStyle name="40% - Énfasis1 5 11" xfId="17659" xr:uid="{00000000-0005-0000-0000-0000133B0000}"/>
    <cellStyle name="40% - Énfasis1 5 12" xfId="17660" xr:uid="{00000000-0005-0000-0000-0000143B0000}"/>
    <cellStyle name="40% - Énfasis1 5 13" xfId="17661" xr:uid="{00000000-0005-0000-0000-0000153B0000}"/>
    <cellStyle name="40% - Énfasis1 5 14" xfId="17662" xr:uid="{00000000-0005-0000-0000-0000163B0000}"/>
    <cellStyle name="40% - Énfasis1 5 15" xfId="40487" xr:uid="{00000000-0005-0000-0000-0000173B0000}"/>
    <cellStyle name="40% - Énfasis1 5 2" xfId="17663" xr:uid="{00000000-0005-0000-0000-0000183B0000}"/>
    <cellStyle name="40% - Énfasis1 5 2 2" xfId="17664" xr:uid="{00000000-0005-0000-0000-0000193B0000}"/>
    <cellStyle name="40% - Énfasis1 5 2 3" xfId="17665" xr:uid="{00000000-0005-0000-0000-00001A3B0000}"/>
    <cellStyle name="40% - Énfasis1 5 2 4" xfId="17666" xr:uid="{00000000-0005-0000-0000-00001B3B0000}"/>
    <cellStyle name="40% - Énfasis1 5 2 5" xfId="17667" xr:uid="{00000000-0005-0000-0000-00001C3B0000}"/>
    <cellStyle name="40% - Énfasis1 5 2 6" xfId="17668" xr:uid="{00000000-0005-0000-0000-00001D3B0000}"/>
    <cellStyle name="40% - Énfasis1 5 3" xfId="17669" xr:uid="{00000000-0005-0000-0000-00001E3B0000}"/>
    <cellStyle name="40% - Énfasis1 5 3 2" xfId="17670" xr:uid="{00000000-0005-0000-0000-00001F3B0000}"/>
    <cellStyle name="40% - Énfasis1 5 3 3" xfId="17671" xr:uid="{00000000-0005-0000-0000-0000203B0000}"/>
    <cellStyle name="40% - Énfasis1 5 3 4" xfId="17672" xr:uid="{00000000-0005-0000-0000-0000213B0000}"/>
    <cellStyle name="40% - Énfasis1 5 3 5" xfId="17673" xr:uid="{00000000-0005-0000-0000-0000223B0000}"/>
    <cellStyle name="40% - Énfasis1 5 3 6" xfId="17674" xr:uid="{00000000-0005-0000-0000-0000233B0000}"/>
    <cellStyle name="40% - Énfasis1 5 4" xfId="17675" xr:uid="{00000000-0005-0000-0000-0000243B0000}"/>
    <cellStyle name="40% - Énfasis1 5 4 2" xfId="17676" xr:uid="{00000000-0005-0000-0000-0000253B0000}"/>
    <cellStyle name="40% - Énfasis1 5 4 3" xfId="17677" xr:uid="{00000000-0005-0000-0000-0000263B0000}"/>
    <cellStyle name="40% - Énfasis1 5 4 4" xfId="17678" xr:uid="{00000000-0005-0000-0000-0000273B0000}"/>
    <cellStyle name="40% - Énfasis1 5 4 5" xfId="17679" xr:uid="{00000000-0005-0000-0000-0000283B0000}"/>
    <cellStyle name="40% - Énfasis1 5 4 6" xfId="17680" xr:uid="{00000000-0005-0000-0000-0000293B0000}"/>
    <cellStyle name="40% - Énfasis1 5 5" xfId="17681" xr:uid="{00000000-0005-0000-0000-00002A3B0000}"/>
    <cellStyle name="40% - Énfasis1 5 5 2" xfId="17682" xr:uid="{00000000-0005-0000-0000-00002B3B0000}"/>
    <cellStyle name="40% - Énfasis1 5 5 3" xfId="17683" xr:uid="{00000000-0005-0000-0000-00002C3B0000}"/>
    <cellStyle name="40% - Énfasis1 5 5 4" xfId="17684" xr:uid="{00000000-0005-0000-0000-00002D3B0000}"/>
    <cellStyle name="40% - Énfasis1 5 5 5" xfId="17685" xr:uid="{00000000-0005-0000-0000-00002E3B0000}"/>
    <cellStyle name="40% - Énfasis1 5 5 6" xfId="17686" xr:uid="{00000000-0005-0000-0000-00002F3B0000}"/>
    <cellStyle name="40% - Énfasis1 5 6" xfId="17687" xr:uid="{00000000-0005-0000-0000-0000303B0000}"/>
    <cellStyle name="40% - Énfasis1 5 6 2" xfId="17688" xr:uid="{00000000-0005-0000-0000-0000313B0000}"/>
    <cellStyle name="40% - Énfasis1 5 6 3" xfId="17689" xr:uid="{00000000-0005-0000-0000-0000323B0000}"/>
    <cellStyle name="40% - Énfasis1 5 6 4" xfId="17690" xr:uid="{00000000-0005-0000-0000-0000333B0000}"/>
    <cellStyle name="40% - Énfasis1 5 6 5" xfId="17691" xr:uid="{00000000-0005-0000-0000-0000343B0000}"/>
    <cellStyle name="40% - Énfasis1 5 6 6" xfId="17692" xr:uid="{00000000-0005-0000-0000-0000353B0000}"/>
    <cellStyle name="40% - Énfasis1 5 7" xfId="17693" xr:uid="{00000000-0005-0000-0000-0000363B0000}"/>
    <cellStyle name="40% - Énfasis1 5 7 2" xfId="17694" xr:uid="{00000000-0005-0000-0000-0000373B0000}"/>
    <cellStyle name="40% - Énfasis1 5 7 3" xfId="17695" xr:uid="{00000000-0005-0000-0000-0000383B0000}"/>
    <cellStyle name="40% - Énfasis1 5 7 4" xfId="17696" xr:uid="{00000000-0005-0000-0000-0000393B0000}"/>
    <cellStyle name="40% - Énfasis1 5 7 5" xfId="17697" xr:uid="{00000000-0005-0000-0000-00003A3B0000}"/>
    <cellStyle name="40% - Énfasis1 5 7 6" xfId="17698" xr:uid="{00000000-0005-0000-0000-00003B3B0000}"/>
    <cellStyle name="40% - Énfasis1 5 8" xfId="17699" xr:uid="{00000000-0005-0000-0000-00003C3B0000}"/>
    <cellStyle name="40% - Énfasis1 5 8 2" xfId="17700" xr:uid="{00000000-0005-0000-0000-00003D3B0000}"/>
    <cellStyle name="40% - Énfasis1 5 8 3" xfId="17701" xr:uid="{00000000-0005-0000-0000-00003E3B0000}"/>
    <cellStyle name="40% - Énfasis1 5 8 4" xfId="17702" xr:uid="{00000000-0005-0000-0000-00003F3B0000}"/>
    <cellStyle name="40% - Énfasis1 5 8 5" xfId="17703" xr:uid="{00000000-0005-0000-0000-0000403B0000}"/>
    <cellStyle name="40% - Énfasis1 5 8 6" xfId="17704" xr:uid="{00000000-0005-0000-0000-0000413B0000}"/>
    <cellStyle name="40% - Énfasis1 5 9" xfId="17705" xr:uid="{00000000-0005-0000-0000-0000423B0000}"/>
    <cellStyle name="40% - Énfasis1 5 9 2" xfId="17706" xr:uid="{00000000-0005-0000-0000-0000433B0000}"/>
    <cellStyle name="40% - Énfasis1 5 9 3" xfId="17707" xr:uid="{00000000-0005-0000-0000-0000443B0000}"/>
    <cellStyle name="40% - Énfasis1 5 9 4" xfId="17708" xr:uid="{00000000-0005-0000-0000-0000453B0000}"/>
    <cellStyle name="40% - Énfasis1 5 9 5" xfId="17709" xr:uid="{00000000-0005-0000-0000-0000463B0000}"/>
    <cellStyle name="40% - Énfasis1 5 9 6" xfId="17710" xr:uid="{00000000-0005-0000-0000-0000473B0000}"/>
    <cellStyle name="40% - Énfasis1 50" xfId="17711" xr:uid="{00000000-0005-0000-0000-0000483B0000}"/>
    <cellStyle name="40% - Énfasis1 50 2" xfId="17712" xr:uid="{00000000-0005-0000-0000-0000493B0000}"/>
    <cellStyle name="40% - Énfasis1 50 3" xfId="17713" xr:uid="{00000000-0005-0000-0000-00004A3B0000}"/>
    <cellStyle name="40% - Énfasis1 50 4" xfId="17714" xr:uid="{00000000-0005-0000-0000-00004B3B0000}"/>
    <cellStyle name="40% - Énfasis1 50 5" xfId="17715" xr:uid="{00000000-0005-0000-0000-00004C3B0000}"/>
    <cellStyle name="40% - Énfasis1 50 6" xfId="17716" xr:uid="{00000000-0005-0000-0000-00004D3B0000}"/>
    <cellStyle name="40% - Énfasis1 51" xfId="17717" xr:uid="{00000000-0005-0000-0000-00004E3B0000}"/>
    <cellStyle name="40% - Énfasis1 51 2" xfId="17718" xr:uid="{00000000-0005-0000-0000-00004F3B0000}"/>
    <cellStyle name="40% - Énfasis1 51 3" xfId="17719" xr:uid="{00000000-0005-0000-0000-0000503B0000}"/>
    <cellStyle name="40% - Énfasis1 51 4" xfId="17720" xr:uid="{00000000-0005-0000-0000-0000513B0000}"/>
    <cellStyle name="40% - Énfasis1 51 5" xfId="17721" xr:uid="{00000000-0005-0000-0000-0000523B0000}"/>
    <cellStyle name="40% - Énfasis1 51 6" xfId="17722" xr:uid="{00000000-0005-0000-0000-0000533B0000}"/>
    <cellStyle name="40% - Énfasis1 52" xfId="17723" xr:uid="{00000000-0005-0000-0000-0000543B0000}"/>
    <cellStyle name="40% - Énfasis1 52 2" xfId="17724" xr:uid="{00000000-0005-0000-0000-0000553B0000}"/>
    <cellStyle name="40% - Énfasis1 52 3" xfId="17725" xr:uid="{00000000-0005-0000-0000-0000563B0000}"/>
    <cellStyle name="40% - Énfasis1 52 4" xfId="17726" xr:uid="{00000000-0005-0000-0000-0000573B0000}"/>
    <cellStyle name="40% - Énfasis1 52 5" xfId="17727" xr:uid="{00000000-0005-0000-0000-0000583B0000}"/>
    <cellStyle name="40% - Énfasis1 52 6" xfId="17728" xr:uid="{00000000-0005-0000-0000-0000593B0000}"/>
    <cellStyle name="40% - Énfasis1 53" xfId="17729" xr:uid="{00000000-0005-0000-0000-00005A3B0000}"/>
    <cellStyle name="40% - Énfasis1 53 2" xfId="17730" xr:uid="{00000000-0005-0000-0000-00005B3B0000}"/>
    <cellStyle name="40% - Énfasis1 53 3" xfId="17731" xr:uid="{00000000-0005-0000-0000-00005C3B0000}"/>
    <cellStyle name="40% - Énfasis1 53 4" xfId="17732" xr:uid="{00000000-0005-0000-0000-00005D3B0000}"/>
    <cellStyle name="40% - Énfasis1 53 5" xfId="17733" xr:uid="{00000000-0005-0000-0000-00005E3B0000}"/>
    <cellStyle name="40% - Énfasis1 53 6" xfId="17734" xr:uid="{00000000-0005-0000-0000-00005F3B0000}"/>
    <cellStyle name="40% - Énfasis1 54" xfId="17735" xr:uid="{00000000-0005-0000-0000-0000603B0000}"/>
    <cellStyle name="40% - Énfasis1 54 2" xfId="17736" xr:uid="{00000000-0005-0000-0000-0000613B0000}"/>
    <cellStyle name="40% - Énfasis1 54 3" xfId="17737" xr:uid="{00000000-0005-0000-0000-0000623B0000}"/>
    <cellStyle name="40% - Énfasis1 54 4" xfId="17738" xr:uid="{00000000-0005-0000-0000-0000633B0000}"/>
    <cellStyle name="40% - Énfasis1 54 5" xfId="17739" xr:uid="{00000000-0005-0000-0000-0000643B0000}"/>
    <cellStyle name="40% - Énfasis1 54 6" xfId="17740" xr:uid="{00000000-0005-0000-0000-0000653B0000}"/>
    <cellStyle name="40% - Énfasis1 55" xfId="17741" xr:uid="{00000000-0005-0000-0000-0000663B0000}"/>
    <cellStyle name="40% - Énfasis1 55 2" xfId="17742" xr:uid="{00000000-0005-0000-0000-0000673B0000}"/>
    <cellStyle name="40% - Énfasis1 55 3" xfId="17743" xr:uid="{00000000-0005-0000-0000-0000683B0000}"/>
    <cellStyle name="40% - Énfasis1 55 4" xfId="17744" xr:uid="{00000000-0005-0000-0000-0000693B0000}"/>
    <cellStyle name="40% - Énfasis1 55 5" xfId="17745" xr:uid="{00000000-0005-0000-0000-00006A3B0000}"/>
    <cellStyle name="40% - Énfasis1 55 6" xfId="17746" xr:uid="{00000000-0005-0000-0000-00006B3B0000}"/>
    <cellStyle name="40% - Énfasis1 56" xfId="17747" xr:uid="{00000000-0005-0000-0000-00006C3B0000}"/>
    <cellStyle name="40% - Énfasis1 56 2" xfId="17748" xr:uid="{00000000-0005-0000-0000-00006D3B0000}"/>
    <cellStyle name="40% - Énfasis1 56 3" xfId="17749" xr:uid="{00000000-0005-0000-0000-00006E3B0000}"/>
    <cellStyle name="40% - Énfasis1 56 4" xfId="17750" xr:uid="{00000000-0005-0000-0000-00006F3B0000}"/>
    <cellStyle name="40% - Énfasis1 56 5" xfId="17751" xr:uid="{00000000-0005-0000-0000-0000703B0000}"/>
    <cellStyle name="40% - Énfasis1 56 6" xfId="17752" xr:uid="{00000000-0005-0000-0000-0000713B0000}"/>
    <cellStyle name="40% - Énfasis1 57" xfId="17753" xr:uid="{00000000-0005-0000-0000-0000723B0000}"/>
    <cellStyle name="40% - Énfasis1 57 2" xfId="17754" xr:uid="{00000000-0005-0000-0000-0000733B0000}"/>
    <cellStyle name="40% - Énfasis1 57 3" xfId="17755" xr:uid="{00000000-0005-0000-0000-0000743B0000}"/>
    <cellStyle name="40% - Énfasis1 57 4" xfId="17756" xr:uid="{00000000-0005-0000-0000-0000753B0000}"/>
    <cellStyle name="40% - Énfasis1 57 5" xfId="17757" xr:uid="{00000000-0005-0000-0000-0000763B0000}"/>
    <cellStyle name="40% - Énfasis1 57 6" xfId="17758" xr:uid="{00000000-0005-0000-0000-0000773B0000}"/>
    <cellStyle name="40% - Énfasis1 58" xfId="17759" xr:uid="{00000000-0005-0000-0000-0000783B0000}"/>
    <cellStyle name="40% - Énfasis1 58 2" xfId="17760" xr:uid="{00000000-0005-0000-0000-0000793B0000}"/>
    <cellStyle name="40% - Énfasis1 58 3" xfId="17761" xr:uid="{00000000-0005-0000-0000-00007A3B0000}"/>
    <cellStyle name="40% - Énfasis1 58 4" xfId="17762" xr:uid="{00000000-0005-0000-0000-00007B3B0000}"/>
    <cellStyle name="40% - Énfasis1 58 5" xfId="17763" xr:uid="{00000000-0005-0000-0000-00007C3B0000}"/>
    <cellStyle name="40% - Énfasis1 58 6" xfId="17764" xr:uid="{00000000-0005-0000-0000-00007D3B0000}"/>
    <cellStyle name="40% - Énfasis1 59" xfId="17765" xr:uid="{00000000-0005-0000-0000-00007E3B0000}"/>
    <cellStyle name="40% - Énfasis1 6" xfId="586" xr:uid="{00000000-0005-0000-0000-00007F3B0000}"/>
    <cellStyle name="40% - Énfasis1 6 10" xfId="17766" xr:uid="{00000000-0005-0000-0000-0000803B0000}"/>
    <cellStyle name="40% - Énfasis1 6 11" xfId="17767" xr:uid="{00000000-0005-0000-0000-0000813B0000}"/>
    <cellStyle name="40% - Énfasis1 6 12" xfId="17768" xr:uid="{00000000-0005-0000-0000-0000823B0000}"/>
    <cellStyle name="40% - Énfasis1 6 13" xfId="17769" xr:uid="{00000000-0005-0000-0000-0000833B0000}"/>
    <cellStyle name="40% - Énfasis1 6 14" xfId="17770" xr:uid="{00000000-0005-0000-0000-0000843B0000}"/>
    <cellStyle name="40% - Énfasis1 6 15" xfId="40488" xr:uid="{00000000-0005-0000-0000-0000853B0000}"/>
    <cellStyle name="40% - Énfasis1 6 2" xfId="17771" xr:uid="{00000000-0005-0000-0000-0000863B0000}"/>
    <cellStyle name="40% - Énfasis1 6 2 2" xfId="17772" xr:uid="{00000000-0005-0000-0000-0000873B0000}"/>
    <cellStyle name="40% - Énfasis1 6 2 3" xfId="17773" xr:uid="{00000000-0005-0000-0000-0000883B0000}"/>
    <cellStyle name="40% - Énfasis1 6 2 4" xfId="17774" xr:uid="{00000000-0005-0000-0000-0000893B0000}"/>
    <cellStyle name="40% - Énfasis1 6 2 5" xfId="17775" xr:uid="{00000000-0005-0000-0000-00008A3B0000}"/>
    <cellStyle name="40% - Énfasis1 6 2 6" xfId="17776" xr:uid="{00000000-0005-0000-0000-00008B3B0000}"/>
    <cellStyle name="40% - Énfasis1 6 3" xfId="17777" xr:uid="{00000000-0005-0000-0000-00008C3B0000}"/>
    <cellStyle name="40% - Énfasis1 6 3 2" xfId="17778" xr:uid="{00000000-0005-0000-0000-00008D3B0000}"/>
    <cellStyle name="40% - Énfasis1 6 3 3" xfId="17779" xr:uid="{00000000-0005-0000-0000-00008E3B0000}"/>
    <cellStyle name="40% - Énfasis1 6 3 4" xfId="17780" xr:uid="{00000000-0005-0000-0000-00008F3B0000}"/>
    <cellStyle name="40% - Énfasis1 6 3 5" xfId="17781" xr:uid="{00000000-0005-0000-0000-0000903B0000}"/>
    <cellStyle name="40% - Énfasis1 6 3 6" xfId="17782" xr:uid="{00000000-0005-0000-0000-0000913B0000}"/>
    <cellStyle name="40% - Énfasis1 6 4" xfId="17783" xr:uid="{00000000-0005-0000-0000-0000923B0000}"/>
    <cellStyle name="40% - Énfasis1 6 4 2" xfId="17784" xr:uid="{00000000-0005-0000-0000-0000933B0000}"/>
    <cellStyle name="40% - Énfasis1 6 4 3" xfId="17785" xr:uid="{00000000-0005-0000-0000-0000943B0000}"/>
    <cellStyle name="40% - Énfasis1 6 4 4" xfId="17786" xr:uid="{00000000-0005-0000-0000-0000953B0000}"/>
    <cellStyle name="40% - Énfasis1 6 4 5" xfId="17787" xr:uid="{00000000-0005-0000-0000-0000963B0000}"/>
    <cellStyle name="40% - Énfasis1 6 4 6" xfId="17788" xr:uid="{00000000-0005-0000-0000-0000973B0000}"/>
    <cellStyle name="40% - Énfasis1 6 5" xfId="17789" xr:uid="{00000000-0005-0000-0000-0000983B0000}"/>
    <cellStyle name="40% - Énfasis1 6 5 2" xfId="17790" xr:uid="{00000000-0005-0000-0000-0000993B0000}"/>
    <cellStyle name="40% - Énfasis1 6 5 3" xfId="17791" xr:uid="{00000000-0005-0000-0000-00009A3B0000}"/>
    <cellStyle name="40% - Énfasis1 6 5 4" xfId="17792" xr:uid="{00000000-0005-0000-0000-00009B3B0000}"/>
    <cellStyle name="40% - Énfasis1 6 5 5" xfId="17793" xr:uid="{00000000-0005-0000-0000-00009C3B0000}"/>
    <cellStyle name="40% - Énfasis1 6 5 6" xfId="17794" xr:uid="{00000000-0005-0000-0000-00009D3B0000}"/>
    <cellStyle name="40% - Énfasis1 6 6" xfId="17795" xr:uid="{00000000-0005-0000-0000-00009E3B0000}"/>
    <cellStyle name="40% - Énfasis1 6 6 2" xfId="17796" xr:uid="{00000000-0005-0000-0000-00009F3B0000}"/>
    <cellStyle name="40% - Énfasis1 6 6 3" xfId="17797" xr:uid="{00000000-0005-0000-0000-0000A03B0000}"/>
    <cellStyle name="40% - Énfasis1 6 6 4" xfId="17798" xr:uid="{00000000-0005-0000-0000-0000A13B0000}"/>
    <cellStyle name="40% - Énfasis1 6 6 5" xfId="17799" xr:uid="{00000000-0005-0000-0000-0000A23B0000}"/>
    <cellStyle name="40% - Énfasis1 6 6 6" xfId="17800" xr:uid="{00000000-0005-0000-0000-0000A33B0000}"/>
    <cellStyle name="40% - Énfasis1 6 7" xfId="17801" xr:uid="{00000000-0005-0000-0000-0000A43B0000}"/>
    <cellStyle name="40% - Énfasis1 6 7 2" xfId="17802" xr:uid="{00000000-0005-0000-0000-0000A53B0000}"/>
    <cellStyle name="40% - Énfasis1 6 7 3" xfId="17803" xr:uid="{00000000-0005-0000-0000-0000A63B0000}"/>
    <cellStyle name="40% - Énfasis1 6 7 4" xfId="17804" xr:uid="{00000000-0005-0000-0000-0000A73B0000}"/>
    <cellStyle name="40% - Énfasis1 6 7 5" xfId="17805" xr:uid="{00000000-0005-0000-0000-0000A83B0000}"/>
    <cellStyle name="40% - Énfasis1 6 7 6" xfId="17806" xr:uid="{00000000-0005-0000-0000-0000A93B0000}"/>
    <cellStyle name="40% - Énfasis1 6 8" xfId="17807" xr:uid="{00000000-0005-0000-0000-0000AA3B0000}"/>
    <cellStyle name="40% - Énfasis1 6 8 2" xfId="17808" xr:uid="{00000000-0005-0000-0000-0000AB3B0000}"/>
    <cellStyle name="40% - Énfasis1 6 8 3" xfId="17809" xr:uid="{00000000-0005-0000-0000-0000AC3B0000}"/>
    <cellStyle name="40% - Énfasis1 6 8 4" xfId="17810" xr:uid="{00000000-0005-0000-0000-0000AD3B0000}"/>
    <cellStyle name="40% - Énfasis1 6 8 5" xfId="17811" xr:uid="{00000000-0005-0000-0000-0000AE3B0000}"/>
    <cellStyle name="40% - Énfasis1 6 8 6" xfId="17812" xr:uid="{00000000-0005-0000-0000-0000AF3B0000}"/>
    <cellStyle name="40% - Énfasis1 6 9" xfId="17813" xr:uid="{00000000-0005-0000-0000-0000B03B0000}"/>
    <cellStyle name="40% - Énfasis1 6 9 2" xfId="17814" xr:uid="{00000000-0005-0000-0000-0000B13B0000}"/>
    <cellStyle name="40% - Énfasis1 6 9 3" xfId="17815" xr:uid="{00000000-0005-0000-0000-0000B23B0000}"/>
    <cellStyle name="40% - Énfasis1 6 9 4" xfId="17816" xr:uid="{00000000-0005-0000-0000-0000B33B0000}"/>
    <cellStyle name="40% - Énfasis1 6 9 5" xfId="17817" xr:uid="{00000000-0005-0000-0000-0000B43B0000}"/>
    <cellStyle name="40% - Énfasis1 6 9 6" xfId="17818" xr:uid="{00000000-0005-0000-0000-0000B53B0000}"/>
    <cellStyle name="40% - Énfasis1 60" xfId="17819" xr:uid="{00000000-0005-0000-0000-0000B63B0000}"/>
    <cellStyle name="40% - Énfasis1 61" xfId="17820" xr:uid="{00000000-0005-0000-0000-0000B73B0000}"/>
    <cellStyle name="40% - Énfasis1 62" xfId="17821" xr:uid="{00000000-0005-0000-0000-0000B83B0000}"/>
    <cellStyle name="40% - Énfasis1 63" xfId="17822" xr:uid="{00000000-0005-0000-0000-0000B93B0000}"/>
    <cellStyle name="40% - Énfasis1 7" xfId="587" xr:uid="{00000000-0005-0000-0000-0000BA3B0000}"/>
    <cellStyle name="40% - Énfasis1 7 10" xfId="17823" xr:uid="{00000000-0005-0000-0000-0000BB3B0000}"/>
    <cellStyle name="40% - Énfasis1 7 11" xfId="17824" xr:uid="{00000000-0005-0000-0000-0000BC3B0000}"/>
    <cellStyle name="40% - Énfasis1 7 12" xfId="17825" xr:uid="{00000000-0005-0000-0000-0000BD3B0000}"/>
    <cellStyle name="40% - Énfasis1 7 13" xfId="17826" xr:uid="{00000000-0005-0000-0000-0000BE3B0000}"/>
    <cellStyle name="40% - Énfasis1 7 14" xfId="17827" xr:uid="{00000000-0005-0000-0000-0000BF3B0000}"/>
    <cellStyle name="40% - Énfasis1 7 15" xfId="40489" xr:uid="{00000000-0005-0000-0000-0000C03B0000}"/>
    <cellStyle name="40% - Énfasis1 7 2" xfId="17828" xr:uid="{00000000-0005-0000-0000-0000C13B0000}"/>
    <cellStyle name="40% - Énfasis1 7 2 2" xfId="17829" xr:uid="{00000000-0005-0000-0000-0000C23B0000}"/>
    <cellStyle name="40% - Énfasis1 7 2 3" xfId="17830" xr:uid="{00000000-0005-0000-0000-0000C33B0000}"/>
    <cellStyle name="40% - Énfasis1 7 2 4" xfId="17831" xr:uid="{00000000-0005-0000-0000-0000C43B0000}"/>
    <cellStyle name="40% - Énfasis1 7 2 5" xfId="17832" xr:uid="{00000000-0005-0000-0000-0000C53B0000}"/>
    <cellStyle name="40% - Énfasis1 7 2 6" xfId="17833" xr:uid="{00000000-0005-0000-0000-0000C63B0000}"/>
    <cellStyle name="40% - Énfasis1 7 3" xfId="17834" xr:uid="{00000000-0005-0000-0000-0000C73B0000}"/>
    <cellStyle name="40% - Énfasis1 7 3 2" xfId="17835" xr:uid="{00000000-0005-0000-0000-0000C83B0000}"/>
    <cellStyle name="40% - Énfasis1 7 3 3" xfId="17836" xr:uid="{00000000-0005-0000-0000-0000C93B0000}"/>
    <cellStyle name="40% - Énfasis1 7 3 4" xfId="17837" xr:uid="{00000000-0005-0000-0000-0000CA3B0000}"/>
    <cellStyle name="40% - Énfasis1 7 3 5" xfId="17838" xr:uid="{00000000-0005-0000-0000-0000CB3B0000}"/>
    <cellStyle name="40% - Énfasis1 7 3 6" xfId="17839" xr:uid="{00000000-0005-0000-0000-0000CC3B0000}"/>
    <cellStyle name="40% - Énfasis1 7 4" xfId="17840" xr:uid="{00000000-0005-0000-0000-0000CD3B0000}"/>
    <cellStyle name="40% - Énfasis1 7 4 2" xfId="17841" xr:uid="{00000000-0005-0000-0000-0000CE3B0000}"/>
    <cellStyle name="40% - Énfasis1 7 4 3" xfId="17842" xr:uid="{00000000-0005-0000-0000-0000CF3B0000}"/>
    <cellStyle name="40% - Énfasis1 7 4 4" xfId="17843" xr:uid="{00000000-0005-0000-0000-0000D03B0000}"/>
    <cellStyle name="40% - Énfasis1 7 4 5" xfId="17844" xr:uid="{00000000-0005-0000-0000-0000D13B0000}"/>
    <cellStyle name="40% - Énfasis1 7 4 6" xfId="17845" xr:uid="{00000000-0005-0000-0000-0000D23B0000}"/>
    <cellStyle name="40% - Énfasis1 7 5" xfId="17846" xr:uid="{00000000-0005-0000-0000-0000D33B0000}"/>
    <cellStyle name="40% - Énfasis1 7 5 2" xfId="17847" xr:uid="{00000000-0005-0000-0000-0000D43B0000}"/>
    <cellStyle name="40% - Énfasis1 7 5 3" xfId="17848" xr:uid="{00000000-0005-0000-0000-0000D53B0000}"/>
    <cellStyle name="40% - Énfasis1 7 5 4" xfId="17849" xr:uid="{00000000-0005-0000-0000-0000D63B0000}"/>
    <cellStyle name="40% - Énfasis1 7 5 5" xfId="17850" xr:uid="{00000000-0005-0000-0000-0000D73B0000}"/>
    <cellStyle name="40% - Énfasis1 7 5 6" xfId="17851" xr:uid="{00000000-0005-0000-0000-0000D83B0000}"/>
    <cellStyle name="40% - Énfasis1 7 6" xfId="17852" xr:uid="{00000000-0005-0000-0000-0000D93B0000}"/>
    <cellStyle name="40% - Énfasis1 7 6 2" xfId="17853" xr:uid="{00000000-0005-0000-0000-0000DA3B0000}"/>
    <cellStyle name="40% - Énfasis1 7 6 3" xfId="17854" xr:uid="{00000000-0005-0000-0000-0000DB3B0000}"/>
    <cellStyle name="40% - Énfasis1 7 6 4" xfId="17855" xr:uid="{00000000-0005-0000-0000-0000DC3B0000}"/>
    <cellStyle name="40% - Énfasis1 7 6 5" xfId="17856" xr:uid="{00000000-0005-0000-0000-0000DD3B0000}"/>
    <cellStyle name="40% - Énfasis1 7 6 6" xfId="17857" xr:uid="{00000000-0005-0000-0000-0000DE3B0000}"/>
    <cellStyle name="40% - Énfasis1 7 7" xfId="17858" xr:uid="{00000000-0005-0000-0000-0000DF3B0000}"/>
    <cellStyle name="40% - Énfasis1 7 7 2" xfId="17859" xr:uid="{00000000-0005-0000-0000-0000E03B0000}"/>
    <cellStyle name="40% - Énfasis1 7 7 3" xfId="17860" xr:uid="{00000000-0005-0000-0000-0000E13B0000}"/>
    <cellStyle name="40% - Énfasis1 7 7 4" xfId="17861" xr:uid="{00000000-0005-0000-0000-0000E23B0000}"/>
    <cellStyle name="40% - Énfasis1 7 7 5" xfId="17862" xr:uid="{00000000-0005-0000-0000-0000E33B0000}"/>
    <cellStyle name="40% - Énfasis1 7 7 6" xfId="17863" xr:uid="{00000000-0005-0000-0000-0000E43B0000}"/>
    <cellStyle name="40% - Énfasis1 7 8" xfId="17864" xr:uid="{00000000-0005-0000-0000-0000E53B0000}"/>
    <cellStyle name="40% - Énfasis1 7 8 2" xfId="17865" xr:uid="{00000000-0005-0000-0000-0000E63B0000}"/>
    <cellStyle name="40% - Énfasis1 7 8 3" xfId="17866" xr:uid="{00000000-0005-0000-0000-0000E73B0000}"/>
    <cellStyle name="40% - Énfasis1 7 8 4" xfId="17867" xr:uid="{00000000-0005-0000-0000-0000E83B0000}"/>
    <cellStyle name="40% - Énfasis1 7 8 5" xfId="17868" xr:uid="{00000000-0005-0000-0000-0000E93B0000}"/>
    <cellStyle name="40% - Énfasis1 7 8 6" xfId="17869" xr:uid="{00000000-0005-0000-0000-0000EA3B0000}"/>
    <cellStyle name="40% - Énfasis1 7 9" xfId="17870" xr:uid="{00000000-0005-0000-0000-0000EB3B0000}"/>
    <cellStyle name="40% - Énfasis1 7 9 2" xfId="17871" xr:uid="{00000000-0005-0000-0000-0000EC3B0000}"/>
    <cellStyle name="40% - Énfasis1 7 9 3" xfId="17872" xr:uid="{00000000-0005-0000-0000-0000ED3B0000}"/>
    <cellStyle name="40% - Énfasis1 7 9 4" xfId="17873" xr:uid="{00000000-0005-0000-0000-0000EE3B0000}"/>
    <cellStyle name="40% - Énfasis1 7 9 5" xfId="17874" xr:uid="{00000000-0005-0000-0000-0000EF3B0000}"/>
    <cellStyle name="40% - Énfasis1 7 9 6" xfId="17875" xr:uid="{00000000-0005-0000-0000-0000F03B0000}"/>
    <cellStyle name="40% - Énfasis1 8" xfId="588" xr:uid="{00000000-0005-0000-0000-0000F13B0000}"/>
    <cellStyle name="40% - Énfasis1 8 10" xfId="17876" xr:uid="{00000000-0005-0000-0000-0000F23B0000}"/>
    <cellStyle name="40% - Énfasis1 8 11" xfId="17877" xr:uid="{00000000-0005-0000-0000-0000F33B0000}"/>
    <cellStyle name="40% - Énfasis1 8 12" xfId="17878" xr:uid="{00000000-0005-0000-0000-0000F43B0000}"/>
    <cellStyle name="40% - Énfasis1 8 13" xfId="17879" xr:uid="{00000000-0005-0000-0000-0000F53B0000}"/>
    <cellStyle name="40% - Énfasis1 8 14" xfId="17880" xr:uid="{00000000-0005-0000-0000-0000F63B0000}"/>
    <cellStyle name="40% - Énfasis1 8 15" xfId="40490" xr:uid="{00000000-0005-0000-0000-0000F73B0000}"/>
    <cellStyle name="40% - Énfasis1 8 2" xfId="17881" xr:uid="{00000000-0005-0000-0000-0000F83B0000}"/>
    <cellStyle name="40% - Énfasis1 8 2 2" xfId="17882" xr:uid="{00000000-0005-0000-0000-0000F93B0000}"/>
    <cellStyle name="40% - Énfasis1 8 2 3" xfId="17883" xr:uid="{00000000-0005-0000-0000-0000FA3B0000}"/>
    <cellStyle name="40% - Énfasis1 8 2 4" xfId="17884" xr:uid="{00000000-0005-0000-0000-0000FB3B0000}"/>
    <cellStyle name="40% - Énfasis1 8 2 5" xfId="17885" xr:uid="{00000000-0005-0000-0000-0000FC3B0000}"/>
    <cellStyle name="40% - Énfasis1 8 2 6" xfId="17886" xr:uid="{00000000-0005-0000-0000-0000FD3B0000}"/>
    <cellStyle name="40% - Énfasis1 8 3" xfId="17887" xr:uid="{00000000-0005-0000-0000-0000FE3B0000}"/>
    <cellStyle name="40% - Énfasis1 8 3 2" xfId="17888" xr:uid="{00000000-0005-0000-0000-0000FF3B0000}"/>
    <cellStyle name="40% - Énfasis1 8 3 3" xfId="17889" xr:uid="{00000000-0005-0000-0000-0000003C0000}"/>
    <cellStyle name="40% - Énfasis1 8 3 4" xfId="17890" xr:uid="{00000000-0005-0000-0000-0000013C0000}"/>
    <cellStyle name="40% - Énfasis1 8 3 5" xfId="17891" xr:uid="{00000000-0005-0000-0000-0000023C0000}"/>
    <cellStyle name="40% - Énfasis1 8 3 6" xfId="17892" xr:uid="{00000000-0005-0000-0000-0000033C0000}"/>
    <cellStyle name="40% - Énfasis1 8 4" xfId="17893" xr:uid="{00000000-0005-0000-0000-0000043C0000}"/>
    <cellStyle name="40% - Énfasis1 8 4 2" xfId="17894" xr:uid="{00000000-0005-0000-0000-0000053C0000}"/>
    <cellStyle name="40% - Énfasis1 8 4 3" xfId="17895" xr:uid="{00000000-0005-0000-0000-0000063C0000}"/>
    <cellStyle name="40% - Énfasis1 8 4 4" xfId="17896" xr:uid="{00000000-0005-0000-0000-0000073C0000}"/>
    <cellStyle name="40% - Énfasis1 8 4 5" xfId="17897" xr:uid="{00000000-0005-0000-0000-0000083C0000}"/>
    <cellStyle name="40% - Énfasis1 8 4 6" xfId="17898" xr:uid="{00000000-0005-0000-0000-0000093C0000}"/>
    <cellStyle name="40% - Énfasis1 8 5" xfId="17899" xr:uid="{00000000-0005-0000-0000-00000A3C0000}"/>
    <cellStyle name="40% - Énfasis1 8 5 2" xfId="17900" xr:uid="{00000000-0005-0000-0000-00000B3C0000}"/>
    <cellStyle name="40% - Énfasis1 8 5 3" xfId="17901" xr:uid="{00000000-0005-0000-0000-00000C3C0000}"/>
    <cellStyle name="40% - Énfasis1 8 5 4" xfId="17902" xr:uid="{00000000-0005-0000-0000-00000D3C0000}"/>
    <cellStyle name="40% - Énfasis1 8 5 5" xfId="17903" xr:uid="{00000000-0005-0000-0000-00000E3C0000}"/>
    <cellStyle name="40% - Énfasis1 8 5 6" xfId="17904" xr:uid="{00000000-0005-0000-0000-00000F3C0000}"/>
    <cellStyle name="40% - Énfasis1 8 6" xfId="17905" xr:uid="{00000000-0005-0000-0000-0000103C0000}"/>
    <cellStyle name="40% - Énfasis1 8 6 2" xfId="17906" xr:uid="{00000000-0005-0000-0000-0000113C0000}"/>
    <cellStyle name="40% - Énfasis1 8 6 3" xfId="17907" xr:uid="{00000000-0005-0000-0000-0000123C0000}"/>
    <cellStyle name="40% - Énfasis1 8 6 4" xfId="17908" xr:uid="{00000000-0005-0000-0000-0000133C0000}"/>
    <cellStyle name="40% - Énfasis1 8 6 5" xfId="17909" xr:uid="{00000000-0005-0000-0000-0000143C0000}"/>
    <cellStyle name="40% - Énfasis1 8 6 6" xfId="17910" xr:uid="{00000000-0005-0000-0000-0000153C0000}"/>
    <cellStyle name="40% - Énfasis1 8 7" xfId="17911" xr:uid="{00000000-0005-0000-0000-0000163C0000}"/>
    <cellStyle name="40% - Énfasis1 8 7 2" xfId="17912" xr:uid="{00000000-0005-0000-0000-0000173C0000}"/>
    <cellStyle name="40% - Énfasis1 8 7 3" xfId="17913" xr:uid="{00000000-0005-0000-0000-0000183C0000}"/>
    <cellStyle name="40% - Énfasis1 8 7 4" xfId="17914" xr:uid="{00000000-0005-0000-0000-0000193C0000}"/>
    <cellStyle name="40% - Énfasis1 8 7 5" xfId="17915" xr:uid="{00000000-0005-0000-0000-00001A3C0000}"/>
    <cellStyle name="40% - Énfasis1 8 7 6" xfId="17916" xr:uid="{00000000-0005-0000-0000-00001B3C0000}"/>
    <cellStyle name="40% - Énfasis1 8 8" xfId="17917" xr:uid="{00000000-0005-0000-0000-00001C3C0000}"/>
    <cellStyle name="40% - Énfasis1 8 8 2" xfId="17918" xr:uid="{00000000-0005-0000-0000-00001D3C0000}"/>
    <cellStyle name="40% - Énfasis1 8 8 3" xfId="17919" xr:uid="{00000000-0005-0000-0000-00001E3C0000}"/>
    <cellStyle name="40% - Énfasis1 8 8 4" xfId="17920" xr:uid="{00000000-0005-0000-0000-00001F3C0000}"/>
    <cellStyle name="40% - Énfasis1 8 8 5" xfId="17921" xr:uid="{00000000-0005-0000-0000-0000203C0000}"/>
    <cellStyle name="40% - Énfasis1 8 8 6" xfId="17922" xr:uid="{00000000-0005-0000-0000-0000213C0000}"/>
    <cellStyle name="40% - Énfasis1 8 9" xfId="17923" xr:uid="{00000000-0005-0000-0000-0000223C0000}"/>
    <cellStyle name="40% - Énfasis1 8 9 2" xfId="17924" xr:uid="{00000000-0005-0000-0000-0000233C0000}"/>
    <cellStyle name="40% - Énfasis1 8 9 3" xfId="17925" xr:uid="{00000000-0005-0000-0000-0000243C0000}"/>
    <cellStyle name="40% - Énfasis1 8 9 4" xfId="17926" xr:uid="{00000000-0005-0000-0000-0000253C0000}"/>
    <cellStyle name="40% - Énfasis1 8 9 5" xfId="17927" xr:uid="{00000000-0005-0000-0000-0000263C0000}"/>
    <cellStyle name="40% - Énfasis1 8 9 6" xfId="17928" xr:uid="{00000000-0005-0000-0000-0000273C0000}"/>
    <cellStyle name="40% - Énfasis1 9" xfId="589" xr:uid="{00000000-0005-0000-0000-0000283C0000}"/>
    <cellStyle name="40% - Énfasis1 9 10" xfId="17929" xr:uid="{00000000-0005-0000-0000-0000293C0000}"/>
    <cellStyle name="40% - Énfasis1 9 11" xfId="17930" xr:uid="{00000000-0005-0000-0000-00002A3C0000}"/>
    <cellStyle name="40% - Énfasis1 9 12" xfId="17931" xr:uid="{00000000-0005-0000-0000-00002B3C0000}"/>
    <cellStyle name="40% - Énfasis1 9 13" xfId="17932" xr:uid="{00000000-0005-0000-0000-00002C3C0000}"/>
    <cellStyle name="40% - Énfasis1 9 14" xfId="17933" xr:uid="{00000000-0005-0000-0000-00002D3C0000}"/>
    <cellStyle name="40% - Énfasis1 9 15" xfId="40491" xr:uid="{00000000-0005-0000-0000-00002E3C0000}"/>
    <cellStyle name="40% - Énfasis1 9 2" xfId="17934" xr:uid="{00000000-0005-0000-0000-00002F3C0000}"/>
    <cellStyle name="40% - Énfasis1 9 2 2" xfId="17935" xr:uid="{00000000-0005-0000-0000-0000303C0000}"/>
    <cellStyle name="40% - Énfasis1 9 2 3" xfId="17936" xr:uid="{00000000-0005-0000-0000-0000313C0000}"/>
    <cellStyle name="40% - Énfasis1 9 2 4" xfId="17937" xr:uid="{00000000-0005-0000-0000-0000323C0000}"/>
    <cellStyle name="40% - Énfasis1 9 2 5" xfId="17938" xr:uid="{00000000-0005-0000-0000-0000333C0000}"/>
    <cellStyle name="40% - Énfasis1 9 2 6" xfId="17939" xr:uid="{00000000-0005-0000-0000-0000343C0000}"/>
    <cellStyle name="40% - Énfasis1 9 3" xfId="17940" xr:uid="{00000000-0005-0000-0000-0000353C0000}"/>
    <cellStyle name="40% - Énfasis1 9 3 2" xfId="17941" xr:uid="{00000000-0005-0000-0000-0000363C0000}"/>
    <cellStyle name="40% - Énfasis1 9 3 3" xfId="17942" xr:uid="{00000000-0005-0000-0000-0000373C0000}"/>
    <cellStyle name="40% - Énfasis1 9 3 4" xfId="17943" xr:uid="{00000000-0005-0000-0000-0000383C0000}"/>
    <cellStyle name="40% - Énfasis1 9 3 5" xfId="17944" xr:uid="{00000000-0005-0000-0000-0000393C0000}"/>
    <cellStyle name="40% - Énfasis1 9 3 6" xfId="17945" xr:uid="{00000000-0005-0000-0000-00003A3C0000}"/>
    <cellStyle name="40% - Énfasis1 9 4" xfId="17946" xr:uid="{00000000-0005-0000-0000-00003B3C0000}"/>
    <cellStyle name="40% - Énfasis1 9 4 2" xfId="17947" xr:uid="{00000000-0005-0000-0000-00003C3C0000}"/>
    <cellStyle name="40% - Énfasis1 9 4 3" xfId="17948" xr:uid="{00000000-0005-0000-0000-00003D3C0000}"/>
    <cellStyle name="40% - Énfasis1 9 4 4" xfId="17949" xr:uid="{00000000-0005-0000-0000-00003E3C0000}"/>
    <cellStyle name="40% - Énfasis1 9 4 5" xfId="17950" xr:uid="{00000000-0005-0000-0000-00003F3C0000}"/>
    <cellStyle name="40% - Énfasis1 9 4 6" xfId="17951" xr:uid="{00000000-0005-0000-0000-0000403C0000}"/>
    <cellStyle name="40% - Énfasis1 9 5" xfId="17952" xr:uid="{00000000-0005-0000-0000-0000413C0000}"/>
    <cellStyle name="40% - Énfasis1 9 5 2" xfId="17953" xr:uid="{00000000-0005-0000-0000-0000423C0000}"/>
    <cellStyle name="40% - Énfasis1 9 5 3" xfId="17954" xr:uid="{00000000-0005-0000-0000-0000433C0000}"/>
    <cellStyle name="40% - Énfasis1 9 5 4" xfId="17955" xr:uid="{00000000-0005-0000-0000-0000443C0000}"/>
    <cellStyle name="40% - Énfasis1 9 5 5" xfId="17956" xr:uid="{00000000-0005-0000-0000-0000453C0000}"/>
    <cellStyle name="40% - Énfasis1 9 5 6" xfId="17957" xr:uid="{00000000-0005-0000-0000-0000463C0000}"/>
    <cellStyle name="40% - Énfasis1 9 6" xfId="17958" xr:uid="{00000000-0005-0000-0000-0000473C0000}"/>
    <cellStyle name="40% - Énfasis1 9 6 2" xfId="17959" xr:uid="{00000000-0005-0000-0000-0000483C0000}"/>
    <cellStyle name="40% - Énfasis1 9 6 3" xfId="17960" xr:uid="{00000000-0005-0000-0000-0000493C0000}"/>
    <cellStyle name="40% - Énfasis1 9 6 4" xfId="17961" xr:uid="{00000000-0005-0000-0000-00004A3C0000}"/>
    <cellStyle name="40% - Énfasis1 9 6 5" xfId="17962" xr:uid="{00000000-0005-0000-0000-00004B3C0000}"/>
    <cellStyle name="40% - Énfasis1 9 6 6" xfId="17963" xr:uid="{00000000-0005-0000-0000-00004C3C0000}"/>
    <cellStyle name="40% - Énfasis1 9 7" xfId="17964" xr:uid="{00000000-0005-0000-0000-00004D3C0000}"/>
    <cellStyle name="40% - Énfasis1 9 7 2" xfId="17965" xr:uid="{00000000-0005-0000-0000-00004E3C0000}"/>
    <cellStyle name="40% - Énfasis1 9 7 3" xfId="17966" xr:uid="{00000000-0005-0000-0000-00004F3C0000}"/>
    <cellStyle name="40% - Énfasis1 9 7 4" xfId="17967" xr:uid="{00000000-0005-0000-0000-0000503C0000}"/>
    <cellStyle name="40% - Énfasis1 9 7 5" xfId="17968" xr:uid="{00000000-0005-0000-0000-0000513C0000}"/>
    <cellStyle name="40% - Énfasis1 9 7 6" xfId="17969" xr:uid="{00000000-0005-0000-0000-0000523C0000}"/>
    <cellStyle name="40% - Énfasis1 9 8" xfId="17970" xr:uid="{00000000-0005-0000-0000-0000533C0000}"/>
    <cellStyle name="40% - Énfasis1 9 8 2" xfId="17971" xr:uid="{00000000-0005-0000-0000-0000543C0000}"/>
    <cellStyle name="40% - Énfasis1 9 8 3" xfId="17972" xr:uid="{00000000-0005-0000-0000-0000553C0000}"/>
    <cellStyle name="40% - Énfasis1 9 8 4" xfId="17973" xr:uid="{00000000-0005-0000-0000-0000563C0000}"/>
    <cellStyle name="40% - Énfasis1 9 8 5" xfId="17974" xr:uid="{00000000-0005-0000-0000-0000573C0000}"/>
    <cellStyle name="40% - Énfasis1 9 8 6" xfId="17975" xr:uid="{00000000-0005-0000-0000-0000583C0000}"/>
    <cellStyle name="40% - Énfasis1 9 9" xfId="17976" xr:uid="{00000000-0005-0000-0000-0000593C0000}"/>
    <cellStyle name="40% - Énfasis1 9 9 2" xfId="17977" xr:uid="{00000000-0005-0000-0000-00005A3C0000}"/>
    <cellStyle name="40% - Énfasis1 9 9 3" xfId="17978" xr:uid="{00000000-0005-0000-0000-00005B3C0000}"/>
    <cellStyle name="40% - Énfasis1 9 9 4" xfId="17979" xr:uid="{00000000-0005-0000-0000-00005C3C0000}"/>
    <cellStyle name="40% - Énfasis1 9 9 5" xfId="17980" xr:uid="{00000000-0005-0000-0000-00005D3C0000}"/>
    <cellStyle name="40% - Énfasis1 9 9 6" xfId="17981" xr:uid="{00000000-0005-0000-0000-00005E3C0000}"/>
    <cellStyle name="40% - Énfasis2 10" xfId="590" xr:uid="{00000000-0005-0000-0000-00005F3C0000}"/>
    <cellStyle name="40% - Énfasis2 10 10" xfId="17982" xr:uid="{00000000-0005-0000-0000-0000603C0000}"/>
    <cellStyle name="40% - Énfasis2 10 11" xfId="17983" xr:uid="{00000000-0005-0000-0000-0000613C0000}"/>
    <cellStyle name="40% - Énfasis2 10 12" xfId="17984" xr:uid="{00000000-0005-0000-0000-0000623C0000}"/>
    <cellStyle name="40% - Énfasis2 10 13" xfId="17985" xr:uid="{00000000-0005-0000-0000-0000633C0000}"/>
    <cellStyle name="40% - Énfasis2 10 14" xfId="17986" xr:uid="{00000000-0005-0000-0000-0000643C0000}"/>
    <cellStyle name="40% - Énfasis2 10 15" xfId="40492" xr:uid="{00000000-0005-0000-0000-0000653C0000}"/>
    <cellStyle name="40% - Énfasis2 10 2" xfId="17987" xr:uid="{00000000-0005-0000-0000-0000663C0000}"/>
    <cellStyle name="40% - Énfasis2 10 2 2" xfId="17988" xr:uid="{00000000-0005-0000-0000-0000673C0000}"/>
    <cellStyle name="40% - Énfasis2 10 2 3" xfId="17989" xr:uid="{00000000-0005-0000-0000-0000683C0000}"/>
    <cellStyle name="40% - Énfasis2 10 2 4" xfId="17990" xr:uid="{00000000-0005-0000-0000-0000693C0000}"/>
    <cellStyle name="40% - Énfasis2 10 2 5" xfId="17991" xr:uid="{00000000-0005-0000-0000-00006A3C0000}"/>
    <cellStyle name="40% - Énfasis2 10 2 6" xfId="17992" xr:uid="{00000000-0005-0000-0000-00006B3C0000}"/>
    <cellStyle name="40% - Énfasis2 10 3" xfId="17993" xr:uid="{00000000-0005-0000-0000-00006C3C0000}"/>
    <cellStyle name="40% - Énfasis2 10 3 2" xfId="17994" xr:uid="{00000000-0005-0000-0000-00006D3C0000}"/>
    <cellStyle name="40% - Énfasis2 10 3 3" xfId="17995" xr:uid="{00000000-0005-0000-0000-00006E3C0000}"/>
    <cellStyle name="40% - Énfasis2 10 3 4" xfId="17996" xr:uid="{00000000-0005-0000-0000-00006F3C0000}"/>
    <cellStyle name="40% - Énfasis2 10 3 5" xfId="17997" xr:uid="{00000000-0005-0000-0000-0000703C0000}"/>
    <cellStyle name="40% - Énfasis2 10 3 6" xfId="17998" xr:uid="{00000000-0005-0000-0000-0000713C0000}"/>
    <cellStyle name="40% - Énfasis2 10 4" xfId="17999" xr:uid="{00000000-0005-0000-0000-0000723C0000}"/>
    <cellStyle name="40% - Énfasis2 10 4 2" xfId="18000" xr:uid="{00000000-0005-0000-0000-0000733C0000}"/>
    <cellStyle name="40% - Énfasis2 10 4 3" xfId="18001" xr:uid="{00000000-0005-0000-0000-0000743C0000}"/>
    <cellStyle name="40% - Énfasis2 10 4 4" xfId="18002" xr:uid="{00000000-0005-0000-0000-0000753C0000}"/>
    <cellStyle name="40% - Énfasis2 10 4 5" xfId="18003" xr:uid="{00000000-0005-0000-0000-0000763C0000}"/>
    <cellStyle name="40% - Énfasis2 10 4 6" xfId="18004" xr:uid="{00000000-0005-0000-0000-0000773C0000}"/>
    <cellStyle name="40% - Énfasis2 10 5" xfId="18005" xr:uid="{00000000-0005-0000-0000-0000783C0000}"/>
    <cellStyle name="40% - Énfasis2 10 5 2" xfId="18006" xr:uid="{00000000-0005-0000-0000-0000793C0000}"/>
    <cellStyle name="40% - Énfasis2 10 5 3" xfId="18007" xr:uid="{00000000-0005-0000-0000-00007A3C0000}"/>
    <cellStyle name="40% - Énfasis2 10 5 4" xfId="18008" xr:uid="{00000000-0005-0000-0000-00007B3C0000}"/>
    <cellStyle name="40% - Énfasis2 10 5 5" xfId="18009" xr:uid="{00000000-0005-0000-0000-00007C3C0000}"/>
    <cellStyle name="40% - Énfasis2 10 5 6" xfId="18010" xr:uid="{00000000-0005-0000-0000-00007D3C0000}"/>
    <cellStyle name="40% - Énfasis2 10 6" xfId="18011" xr:uid="{00000000-0005-0000-0000-00007E3C0000}"/>
    <cellStyle name="40% - Énfasis2 10 6 2" xfId="18012" xr:uid="{00000000-0005-0000-0000-00007F3C0000}"/>
    <cellStyle name="40% - Énfasis2 10 6 3" xfId="18013" xr:uid="{00000000-0005-0000-0000-0000803C0000}"/>
    <cellStyle name="40% - Énfasis2 10 6 4" xfId="18014" xr:uid="{00000000-0005-0000-0000-0000813C0000}"/>
    <cellStyle name="40% - Énfasis2 10 6 5" xfId="18015" xr:uid="{00000000-0005-0000-0000-0000823C0000}"/>
    <cellStyle name="40% - Énfasis2 10 6 6" xfId="18016" xr:uid="{00000000-0005-0000-0000-0000833C0000}"/>
    <cellStyle name="40% - Énfasis2 10 7" xfId="18017" xr:uid="{00000000-0005-0000-0000-0000843C0000}"/>
    <cellStyle name="40% - Énfasis2 10 7 2" xfId="18018" xr:uid="{00000000-0005-0000-0000-0000853C0000}"/>
    <cellStyle name="40% - Énfasis2 10 7 3" xfId="18019" xr:uid="{00000000-0005-0000-0000-0000863C0000}"/>
    <cellStyle name="40% - Énfasis2 10 7 4" xfId="18020" xr:uid="{00000000-0005-0000-0000-0000873C0000}"/>
    <cellStyle name="40% - Énfasis2 10 7 5" xfId="18021" xr:uid="{00000000-0005-0000-0000-0000883C0000}"/>
    <cellStyle name="40% - Énfasis2 10 7 6" xfId="18022" xr:uid="{00000000-0005-0000-0000-0000893C0000}"/>
    <cellStyle name="40% - Énfasis2 10 8" xfId="18023" xr:uid="{00000000-0005-0000-0000-00008A3C0000}"/>
    <cellStyle name="40% - Énfasis2 10 8 2" xfId="18024" xr:uid="{00000000-0005-0000-0000-00008B3C0000}"/>
    <cellStyle name="40% - Énfasis2 10 8 3" xfId="18025" xr:uid="{00000000-0005-0000-0000-00008C3C0000}"/>
    <cellStyle name="40% - Énfasis2 10 8 4" xfId="18026" xr:uid="{00000000-0005-0000-0000-00008D3C0000}"/>
    <cellStyle name="40% - Énfasis2 10 8 5" xfId="18027" xr:uid="{00000000-0005-0000-0000-00008E3C0000}"/>
    <cellStyle name="40% - Énfasis2 10 8 6" xfId="18028" xr:uid="{00000000-0005-0000-0000-00008F3C0000}"/>
    <cellStyle name="40% - Énfasis2 10 9" xfId="18029" xr:uid="{00000000-0005-0000-0000-0000903C0000}"/>
    <cellStyle name="40% - Énfasis2 10 9 2" xfId="18030" xr:uid="{00000000-0005-0000-0000-0000913C0000}"/>
    <cellStyle name="40% - Énfasis2 10 9 3" xfId="18031" xr:uid="{00000000-0005-0000-0000-0000923C0000}"/>
    <cellStyle name="40% - Énfasis2 10 9 4" xfId="18032" xr:uid="{00000000-0005-0000-0000-0000933C0000}"/>
    <cellStyle name="40% - Énfasis2 10 9 5" xfId="18033" xr:uid="{00000000-0005-0000-0000-0000943C0000}"/>
    <cellStyle name="40% - Énfasis2 10 9 6" xfId="18034" xr:uid="{00000000-0005-0000-0000-0000953C0000}"/>
    <cellStyle name="40% - Énfasis2 11" xfId="591" xr:uid="{00000000-0005-0000-0000-0000963C0000}"/>
    <cellStyle name="40% - Énfasis2 11 10" xfId="18035" xr:uid="{00000000-0005-0000-0000-0000973C0000}"/>
    <cellStyle name="40% - Énfasis2 11 11" xfId="18036" xr:uid="{00000000-0005-0000-0000-0000983C0000}"/>
    <cellStyle name="40% - Énfasis2 11 12" xfId="18037" xr:uid="{00000000-0005-0000-0000-0000993C0000}"/>
    <cellStyle name="40% - Énfasis2 11 13" xfId="18038" xr:uid="{00000000-0005-0000-0000-00009A3C0000}"/>
    <cellStyle name="40% - Énfasis2 11 14" xfId="18039" xr:uid="{00000000-0005-0000-0000-00009B3C0000}"/>
    <cellStyle name="40% - Énfasis2 11 15" xfId="40493" xr:uid="{00000000-0005-0000-0000-00009C3C0000}"/>
    <cellStyle name="40% - Énfasis2 11 2" xfId="18040" xr:uid="{00000000-0005-0000-0000-00009D3C0000}"/>
    <cellStyle name="40% - Énfasis2 11 2 2" xfId="18041" xr:uid="{00000000-0005-0000-0000-00009E3C0000}"/>
    <cellStyle name="40% - Énfasis2 11 2 3" xfId="18042" xr:uid="{00000000-0005-0000-0000-00009F3C0000}"/>
    <cellStyle name="40% - Énfasis2 11 2 4" xfId="18043" xr:uid="{00000000-0005-0000-0000-0000A03C0000}"/>
    <cellStyle name="40% - Énfasis2 11 2 5" xfId="18044" xr:uid="{00000000-0005-0000-0000-0000A13C0000}"/>
    <cellStyle name="40% - Énfasis2 11 2 6" xfId="18045" xr:uid="{00000000-0005-0000-0000-0000A23C0000}"/>
    <cellStyle name="40% - Énfasis2 11 3" xfId="18046" xr:uid="{00000000-0005-0000-0000-0000A33C0000}"/>
    <cellStyle name="40% - Énfasis2 11 3 2" xfId="18047" xr:uid="{00000000-0005-0000-0000-0000A43C0000}"/>
    <cellStyle name="40% - Énfasis2 11 3 3" xfId="18048" xr:uid="{00000000-0005-0000-0000-0000A53C0000}"/>
    <cellStyle name="40% - Énfasis2 11 3 4" xfId="18049" xr:uid="{00000000-0005-0000-0000-0000A63C0000}"/>
    <cellStyle name="40% - Énfasis2 11 3 5" xfId="18050" xr:uid="{00000000-0005-0000-0000-0000A73C0000}"/>
    <cellStyle name="40% - Énfasis2 11 3 6" xfId="18051" xr:uid="{00000000-0005-0000-0000-0000A83C0000}"/>
    <cellStyle name="40% - Énfasis2 11 4" xfId="18052" xr:uid="{00000000-0005-0000-0000-0000A93C0000}"/>
    <cellStyle name="40% - Énfasis2 11 4 2" xfId="18053" xr:uid="{00000000-0005-0000-0000-0000AA3C0000}"/>
    <cellStyle name="40% - Énfasis2 11 4 3" xfId="18054" xr:uid="{00000000-0005-0000-0000-0000AB3C0000}"/>
    <cellStyle name="40% - Énfasis2 11 4 4" xfId="18055" xr:uid="{00000000-0005-0000-0000-0000AC3C0000}"/>
    <cellStyle name="40% - Énfasis2 11 4 5" xfId="18056" xr:uid="{00000000-0005-0000-0000-0000AD3C0000}"/>
    <cellStyle name="40% - Énfasis2 11 4 6" xfId="18057" xr:uid="{00000000-0005-0000-0000-0000AE3C0000}"/>
    <cellStyle name="40% - Énfasis2 11 5" xfId="18058" xr:uid="{00000000-0005-0000-0000-0000AF3C0000}"/>
    <cellStyle name="40% - Énfasis2 11 5 2" xfId="18059" xr:uid="{00000000-0005-0000-0000-0000B03C0000}"/>
    <cellStyle name="40% - Énfasis2 11 5 3" xfId="18060" xr:uid="{00000000-0005-0000-0000-0000B13C0000}"/>
    <cellStyle name="40% - Énfasis2 11 5 4" xfId="18061" xr:uid="{00000000-0005-0000-0000-0000B23C0000}"/>
    <cellStyle name="40% - Énfasis2 11 5 5" xfId="18062" xr:uid="{00000000-0005-0000-0000-0000B33C0000}"/>
    <cellStyle name="40% - Énfasis2 11 5 6" xfId="18063" xr:uid="{00000000-0005-0000-0000-0000B43C0000}"/>
    <cellStyle name="40% - Énfasis2 11 6" xfId="18064" xr:uid="{00000000-0005-0000-0000-0000B53C0000}"/>
    <cellStyle name="40% - Énfasis2 11 6 2" xfId="18065" xr:uid="{00000000-0005-0000-0000-0000B63C0000}"/>
    <cellStyle name="40% - Énfasis2 11 6 3" xfId="18066" xr:uid="{00000000-0005-0000-0000-0000B73C0000}"/>
    <cellStyle name="40% - Énfasis2 11 6 4" xfId="18067" xr:uid="{00000000-0005-0000-0000-0000B83C0000}"/>
    <cellStyle name="40% - Énfasis2 11 6 5" xfId="18068" xr:uid="{00000000-0005-0000-0000-0000B93C0000}"/>
    <cellStyle name="40% - Énfasis2 11 6 6" xfId="18069" xr:uid="{00000000-0005-0000-0000-0000BA3C0000}"/>
    <cellStyle name="40% - Énfasis2 11 7" xfId="18070" xr:uid="{00000000-0005-0000-0000-0000BB3C0000}"/>
    <cellStyle name="40% - Énfasis2 11 7 2" xfId="18071" xr:uid="{00000000-0005-0000-0000-0000BC3C0000}"/>
    <cellStyle name="40% - Énfasis2 11 7 3" xfId="18072" xr:uid="{00000000-0005-0000-0000-0000BD3C0000}"/>
    <cellStyle name="40% - Énfasis2 11 7 4" xfId="18073" xr:uid="{00000000-0005-0000-0000-0000BE3C0000}"/>
    <cellStyle name="40% - Énfasis2 11 7 5" xfId="18074" xr:uid="{00000000-0005-0000-0000-0000BF3C0000}"/>
    <cellStyle name="40% - Énfasis2 11 7 6" xfId="18075" xr:uid="{00000000-0005-0000-0000-0000C03C0000}"/>
    <cellStyle name="40% - Énfasis2 11 8" xfId="18076" xr:uid="{00000000-0005-0000-0000-0000C13C0000}"/>
    <cellStyle name="40% - Énfasis2 11 8 2" xfId="18077" xr:uid="{00000000-0005-0000-0000-0000C23C0000}"/>
    <cellStyle name="40% - Énfasis2 11 8 3" xfId="18078" xr:uid="{00000000-0005-0000-0000-0000C33C0000}"/>
    <cellStyle name="40% - Énfasis2 11 8 4" xfId="18079" xr:uid="{00000000-0005-0000-0000-0000C43C0000}"/>
    <cellStyle name="40% - Énfasis2 11 8 5" xfId="18080" xr:uid="{00000000-0005-0000-0000-0000C53C0000}"/>
    <cellStyle name="40% - Énfasis2 11 8 6" xfId="18081" xr:uid="{00000000-0005-0000-0000-0000C63C0000}"/>
    <cellStyle name="40% - Énfasis2 11 9" xfId="18082" xr:uid="{00000000-0005-0000-0000-0000C73C0000}"/>
    <cellStyle name="40% - Énfasis2 11 9 2" xfId="18083" xr:uid="{00000000-0005-0000-0000-0000C83C0000}"/>
    <cellStyle name="40% - Énfasis2 11 9 3" xfId="18084" xr:uid="{00000000-0005-0000-0000-0000C93C0000}"/>
    <cellStyle name="40% - Énfasis2 11 9 4" xfId="18085" xr:uid="{00000000-0005-0000-0000-0000CA3C0000}"/>
    <cellStyle name="40% - Énfasis2 11 9 5" xfId="18086" xr:uid="{00000000-0005-0000-0000-0000CB3C0000}"/>
    <cellStyle name="40% - Énfasis2 11 9 6" xfId="18087" xr:uid="{00000000-0005-0000-0000-0000CC3C0000}"/>
    <cellStyle name="40% - Énfasis2 12" xfId="592" xr:uid="{00000000-0005-0000-0000-0000CD3C0000}"/>
    <cellStyle name="40% - Énfasis2 12 10" xfId="18088" xr:uid="{00000000-0005-0000-0000-0000CE3C0000}"/>
    <cellStyle name="40% - Énfasis2 12 11" xfId="18089" xr:uid="{00000000-0005-0000-0000-0000CF3C0000}"/>
    <cellStyle name="40% - Énfasis2 12 12" xfId="18090" xr:uid="{00000000-0005-0000-0000-0000D03C0000}"/>
    <cellStyle name="40% - Énfasis2 12 13" xfId="18091" xr:uid="{00000000-0005-0000-0000-0000D13C0000}"/>
    <cellStyle name="40% - Énfasis2 12 14" xfId="18092" xr:uid="{00000000-0005-0000-0000-0000D23C0000}"/>
    <cellStyle name="40% - Énfasis2 12 15" xfId="40494" xr:uid="{00000000-0005-0000-0000-0000D33C0000}"/>
    <cellStyle name="40% - Énfasis2 12 2" xfId="18093" xr:uid="{00000000-0005-0000-0000-0000D43C0000}"/>
    <cellStyle name="40% - Énfasis2 12 2 2" xfId="18094" xr:uid="{00000000-0005-0000-0000-0000D53C0000}"/>
    <cellStyle name="40% - Énfasis2 12 2 3" xfId="18095" xr:uid="{00000000-0005-0000-0000-0000D63C0000}"/>
    <cellStyle name="40% - Énfasis2 12 2 4" xfId="18096" xr:uid="{00000000-0005-0000-0000-0000D73C0000}"/>
    <cellStyle name="40% - Énfasis2 12 2 5" xfId="18097" xr:uid="{00000000-0005-0000-0000-0000D83C0000}"/>
    <cellStyle name="40% - Énfasis2 12 2 6" xfId="18098" xr:uid="{00000000-0005-0000-0000-0000D93C0000}"/>
    <cellStyle name="40% - Énfasis2 12 3" xfId="18099" xr:uid="{00000000-0005-0000-0000-0000DA3C0000}"/>
    <cellStyle name="40% - Énfasis2 12 3 2" xfId="18100" xr:uid="{00000000-0005-0000-0000-0000DB3C0000}"/>
    <cellStyle name="40% - Énfasis2 12 3 3" xfId="18101" xr:uid="{00000000-0005-0000-0000-0000DC3C0000}"/>
    <cellStyle name="40% - Énfasis2 12 3 4" xfId="18102" xr:uid="{00000000-0005-0000-0000-0000DD3C0000}"/>
    <cellStyle name="40% - Énfasis2 12 3 5" xfId="18103" xr:uid="{00000000-0005-0000-0000-0000DE3C0000}"/>
    <cellStyle name="40% - Énfasis2 12 3 6" xfId="18104" xr:uid="{00000000-0005-0000-0000-0000DF3C0000}"/>
    <cellStyle name="40% - Énfasis2 12 4" xfId="18105" xr:uid="{00000000-0005-0000-0000-0000E03C0000}"/>
    <cellStyle name="40% - Énfasis2 12 4 2" xfId="18106" xr:uid="{00000000-0005-0000-0000-0000E13C0000}"/>
    <cellStyle name="40% - Énfasis2 12 4 3" xfId="18107" xr:uid="{00000000-0005-0000-0000-0000E23C0000}"/>
    <cellStyle name="40% - Énfasis2 12 4 4" xfId="18108" xr:uid="{00000000-0005-0000-0000-0000E33C0000}"/>
    <cellStyle name="40% - Énfasis2 12 4 5" xfId="18109" xr:uid="{00000000-0005-0000-0000-0000E43C0000}"/>
    <cellStyle name="40% - Énfasis2 12 4 6" xfId="18110" xr:uid="{00000000-0005-0000-0000-0000E53C0000}"/>
    <cellStyle name="40% - Énfasis2 12 5" xfId="18111" xr:uid="{00000000-0005-0000-0000-0000E63C0000}"/>
    <cellStyle name="40% - Énfasis2 12 5 2" xfId="18112" xr:uid="{00000000-0005-0000-0000-0000E73C0000}"/>
    <cellStyle name="40% - Énfasis2 12 5 3" xfId="18113" xr:uid="{00000000-0005-0000-0000-0000E83C0000}"/>
    <cellStyle name="40% - Énfasis2 12 5 4" xfId="18114" xr:uid="{00000000-0005-0000-0000-0000E93C0000}"/>
    <cellStyle name="40% - Énfasis2 12 5 5" xfId="18115" xr:uid="{00000000-0005-0000-0000-0000EA3C0000}"/>
    <cellStyle name="40% - Énfasis2 12 5 6" xfId="18116" xr:uid="{00000000-0005-0000-0000-0000EB3C0000}"/>
    <cellStyle name="40% - Énfasis2 12 6" xfId="18117" xr:uid="{00000000-0005-0000-0000-0000EC3C0000}"/>
    <cellStyle name="40% - Énfasis2 12 6 2" xfId="18118" xr:uid="{00000000-0005-0000-0000-0000ED3C0000}"/>
    <cellStyle name="40% - Énfasis2 12 6 3" xfId="18119" xr:uid="{00000000-0005-0000-0000-0000EE3C0000}"/>
    <cellStyle name="40% - Énfasis2 12 6 4" xfId="18120" xr:uid="{00000000-0005-0000-0000-0000EF3C0000}"/>
    <cellStyle name="40% - Énfasis2 12 6 5" xfId="18121" xr:uid="{00000000-0005-0000-0000-0000F03C0000}"/>
    <cellStyle name="40% - Énfasis2 12 6 6" xfId="18122" xr:uid="{00000000-0005-0000-0000-0000F13C0000}"/>
    <cellStyle name="40% - Énfasis2 12 7" xfId="18123" xr:uid="{00000000-0005-0000-0000-0000F23C0000}"/>
    <cellStyle name="40% - Énfasis2 12 7 2" xfId="18124" xr:uid="{00000000-0005-0000-0000-0000F33C0000}"/>
    <cellStyle name="40% - Énfasis2 12 7 3" xfId="18125" xr:uid="{00000000-0005-0000-0000-0000F43C0000}"/>
    <cellStyle name="40% - Énfasis2 12 7 4" xfId="18126" xr:uid="{00000000-0005-0000-0000-0000F53C0000}"/>
    <cellStyle name="40% - Énfasis2 12 7 5" xfId="18127" xr:uid="{00000000-0005-0000-0000-0000F63C0000}"/>
    <cellStyle name="40% - Énfasis2 12 7 6" xfId="18128" xr:uid="{00000000-0005-0000-0000-0000F73C0000}"/>
    <cellStyle name="40% - Énfasis2 12 8" xfId="18129" xr:uid="{00000000-0005-0000-0000-0000F83C0000}"/>
    <cellStyle name="40% - Énfasis2 12 8 2" xfId="18130" xr:uid="{00000000-0005-0000-0000-0000F93C0000}"/>
    <cellStyle name="40% - Énfasis2 12 8 3" xfId="18131" xr:uid="{00000000-0005-0000-0000-0000FA3C0000}"/>
    <cellStyle name="40% - Énfasis2 12 8 4" xfId="18132" xr:uid="{00000000-0005-0000-0000-0000FB3C0000}"/>
    <cellStyle name="40% - Énfasis2 12 8 5" xfId="18133" xr:uid="{00000000-0005-0000-0000-0000FC3C0000}"/>
    <cellStyle name="40% - Énfasis2 12 8 6" xfId="18134" xr:uid="{00000000-0005-0000-0000-0000FD3C0000}"/>
    <cellStyle name="40% - Énfasis2 12 9" xfId="18135" xr:uid="{00000000-0005-0000-0000-0000FE3C0000}"/>
    <cellStyle name="40% - Énfasis2 12 9 2" xfId="18136" xr:uid="{00000000-0005-0000-0000-0000FF3C0000}"/>
    <cellStyle name="40% - Énfasis2 12 9 3" xfId="18137" xr:uid="{00000000-0005-0000-0000-0000003D0000}"/>
    <cellStyle name="40% - Énfasis2 12 9 4" xfId="18138" xr:uid="{00000000-0005-0000-0000-0000013D0000}"/>
    <cellStyle name="40% - Énfasis2 12 9 5" xfId="18139" xr:uid="{00000000-0005-0000-0000-0000023D0000}"/>
    <cellStyle name="40% - Énfasis2 12 9 6" xfId="18140" xr:uid="{00000000-0005-0000-0000-0000033D0000}"/>
    <cellStyle name="40% - Énfasis2 13" xfId="593" xr:uid="{00000000-0005-0000-0000-0000043D0000}"/>
    <cellStyle name="40% - Énfasis2 13 10" xfId="18141" xr:uid="{00000000-0005-0000-0000-0000053D0000}"/>
    <cellStyle name="40% - Énfasis2 13 11" xfId="18142" xr:uid="{00000000-0005-0000-0000-0000063D0000}"/>
    <cellStyle name="40% - Énfasis2 13 12" xfId="18143" xr:uid="{00000000-0005-0000-0000-0000073D0000}"/>
    <cellStyle name="40% - Énfasis2 13 13" xfId="18144" xr:uid="{00000000-0005-0000-0000-0000083D0000}"/>
    <cellStyle name="40% - Énfasis2 13 14" xfId="18145" xr:uid="{00000000-0005-0000-0000-0000093D0000}"/>
    <cellStyle name="40% - Énfasis2 13 15" xfId="40495" xr:uid="{00000000-0005-0000-0000-00000A3D0000}"/>
    <cellStyle name="40% - Énfasis2 13 2" xfId="18146" xr:uid="{00000000-0005-0000-0000-00000B3D0000}"/>
    <cellStyle name="40% - Énfasis2 13 2 2" xfId="18147" xr:uid="{00000000-0005-0000-0000-00000C3D0000}"/>
    <cellStyle name="40% - Énfasis2 13 2 3" xfId="18148" xr:uid="{00000000-0005-0000-0000-00000D3D0000}"/>
    <cellStyle name="40% - Énfasis2 13 2 4" xfId="18149" xr:uid="{00000000-0005-0000-0000-00000E3D0000}"/>
    <cellStyle name="40% - Énfasis2 13 2 5" xfId="18150" xr:uid="{00000000-0005-0000-0000-00000F3D0000}"/>
    <cellStyle name="40% - Énfasis2 13 2 6" xfId="18151" xr:uid="{00000000-0005-0000-0000-0000103D0000}"/>
    <cellStyle name="40% - Énfasis2 13 3" xfId="18152" xr:uid="{00000000-0005-0000-0000-0000113D0000}"/>
    <cellStyle name="40% - Énfasis2 13 3 2" xfId="18153" xr:uid="{00000000-0005-0000-0000-0000123D0000}"/>
    <cellStyle name="40% - Énfasis2 13 3 3" xfId="18154" xr:uid="{00000000-0005-0000-0000-0000133D0000}"/>
    <cellStyle name="40% - Énfasis2 13 3 4" xfId="18155" xr:uid="{00000000-0005-0000-0000-0000143D0000}"/>
    <cellStyle name="40% - Énfasis2 13 3 5" xfId="18156" xr:uid="{00000000-0005-0000-0000-0000153D0000}"/>
    <cellStyle name="40% - Énfasis2 13 3 6" xfId="18157" xr:uid="{00000000-0005-0000-0000-0000163D0000}"/>
    <cellStyle name="40% - Énfasis2 13 4" xfId="18158" xr:uid="{00000000-0005-0000-0000-0000173D0000}"/>
    <cellStyle name="40% - Énfasis2 13 4 2" xfId="18159" xr:uid="{00000000-0005-0000-0000-0000183D0000}"/>
    <cellStyle name="40% - Énfasis2 13 4 3" xfId="18160" xr:uid="{00000000-0005-0000-0000-0000193D0000}"/>
    <cellStyle name="40% - Énfasis2 13 4 4" xfId="18161" xr:uid="{00000000-0005-0000-0000-00001A3D0000}"/>
    <cellStyle name="40% - Énfasis2 13 4 5" xfId="18162" xr:uid="{00000000-0005-0000-0000-00001B3D0000}"/>
    <cellStyle name="40% - Énfasis2 13 4 6" xfId="18163" xr:uid="{00000000-0005-0000-0000-00001C3D0000}"/>
    <cellStyle name="40% - Énfasis2 13 5" xfId="18164" xr:uid="{00000000-0005-0000-0000-00001D3D0000}"/>
    <cellStyle name="40% - Énfasis2 13 5 2" xfId="18165" xr:uid="{00000000-0005-0000-0000-00001E3D0000}"/>
    <cellStyle name="40% - Énfasis2 13 5 3" xfId="18166" xr:uid="{00000000-0005-0000-0000-00001F3D0000}"/>
    <cellStyle name="40% - Énfasis2 13 5 4" xfId="18167" xr:uid="{00000000-0005-0000-0000-0000203D0000}"/>
    <cellStyle name="40% - Énfasis2 13 5 5" xfId="18168" xr:uid="{00000000-0005-0000-0000-0000213D0000}"/>
    <cellStyle name="40% - Énfasis2 13 5 6" xfId="18169" xr:uid="{00000000-0005-0000-0000-0000223D0000}"/>
    <cellStyle name="40% - Énfasis2 13 6" xfId="18170" xr:uid="{00000000-0005-0000-0000-0000233D0000}"/>
    <cellStyle name="40% - Énfasis2 13 6 2" xfId="18171" xr:uid="{00000000-0005-0000-0000-0000243D0000}"/>
    <cellStyle name="40% - Énfasis2 13 6 3" xfId="18172" xr:uid="{00000000-0005-0000-0000-0000253D0000}"/>
    <cellStyle name="40% - Énfasis2 13 6 4" xfId="18173" xr:uid="{00000000-0005-0000-0000-0000263D0000}"/>
    <cellStyle name="40% - Énfasis2 13 6 5" xfId="18174" xr:uid="{00000000-0005-0000-0000-0000273D0000}"/>
    <cellStyle name="40% - Énfasis2 13 6 6" xfId="18175" xr:uid="{00000000-0005-0000-0000-0000283D0000}"/>
    <cellStyle name="40% - Énfasis2 13 7" xfId="18176" xr:uid="{00000000-0005-0000-0000-0000293D0000}"/>
    <cellStyle name="40% - Énfasis2 13 7 2" xfId="18177" xr:uid="{00000000-0005-0000-0000-00002A3D0000}"/>
    <cellStyle name="40% - Énfasis2 13 7 3" xfId="18178" xr:uid="{00000000-0005-0000-0000-00002B3D0000}"/>
    <cellStyle name="40% - Énfasis2 13 7 4" xfId="18179" xr:uid="{00000000-0005-0000-0000-00002C3D0000}"/>
    <cellStyle name="40% - Énfasis2 13 7 5" xfId="18180" xr:uid="{00000000-0005-0000-0000-00002D3D0000}"/>
    <cellStyle name="40% - Énfasis2 13 7 6" xfId="18181" xr:uid="{00000000-0005-0000-0000-00002E3D0000}"/>
    <cellStyle name="40% - Énfasis2 13 8" xfId="18182" xr:uid="{00000000-0005-0000-0000-00002F3D0000}"/>
    <cellStyle name="40% - Énfasis2 13 8 2" xfId="18183" xr:uid="{00000000-0005-0000-0000-0000303D0000}"/>
    <cellStyle name="40% - Énfasis2 13 8 3" xfId="18184" xr:uid="{00000000-0005-0000-0000-0000313D0000}"/>
    <cellStyle name="40% - Énfasis2 13 8 4" xfId="18185" xr:uid="{00000000-0005-0000-0000-0000323D0000}"/>
    <cellStyle name="40% - Énfasis2 13 8 5" xfId="18186" xr:uid="{00000000-0005-0000-0000-0000333D0000}"/>
    <cellStyle name="40% - Énfasis2 13 8 6" xfId="18187" xr:uid="{00000000-0005-0000-0000-0000343D0000}"/>
    <cellStyle name="40% - Énfasis2 13 9" xfId="18188" xr:uid="{00000000-0005-0000-0000-0000353D0000}"/>
    <cellStyle name="40% - Énfasis2 13 9 2" xfId="18189" xr:uid="{00000000-0005-0000-0000-0000363D0000}"/>
    <cellStyle name="40% - Énfasis2 13 9 3" xfId="18190" xr:uid="{00000000-0005-0000-0000-0000373D0000}"/>
    <cellStyle name="40% - Énfasis2 13 9 4" xfId="18191" xr:uid="{00000000-0005-0000-0000-0000383D0000}"/>
    <cellStyle name="40% - Énfasis2 13 9 5" xfId="18192" xr:uid="{00000000-0005-0000-0000-0000393D0000}"/>
    <cellStyle name="40% - Énfasis2 13 9 6" xfId="18193" xr:uid="{00000000-0005-0000-0000-00003A3D0000}"/>
    <cellStyle name="40% - Énfasis2 14" xfId="594" xr:uid="{00000000-0005-0000-0000-00003B3D0000}"/>
    <cellStyle name="40% - Énfasis2 14 10" xfId="18194" xr:uid="{00000000-0005-0000-0000-00003C3D0000}"/>
    <cellStyle name="40% - Énfasis2 14 11" xfId="18195" xr:uid="{00000000-0005-0000-0000-00003D3D0000}"/>
    <cellStyle name="40% - Énfasis2 14 12" xfId="18196" xr:uid="{00000000-0005-0000-0000-00003E3D0000}"/>
    <cellStyle name="40% - Énfasis2 14 13" xfId="18197" xr:uid="{00000000-0005-0000-0000-00003F3D0000}"/>
    <cellStyle name="40% - Énfasis2 14 14" xfId="18198" xr:uid="{00000000-0005-0000-0000-0000403D0000}"/>
    <cellStyle name="40% - Énfasis2 14 2" xfId="18199" xr:uid="{00000000-0005-0000-0000-0000413D0000}"/>
    <cellStyle name="40% - Énfasis2 14 2 2" xfId="18200" xr:uid="{00000000-0005-0000-0000-0000423D0000}"/>
    <cellStyle name="40% - Énfasis2 14 2 3" xfId="18201" xr:uid="{00000000-0005-0000-0000-0000433D0000}"/>
    <cellStyle name="40% - Énfasis2 14 2 4" xfId="18202" xr:uid="{00000000-0005-0000-0000-0000443D0000}"/>
    <cellStyle name="40% - Énfasis2 14 2 5" xfId="18203" xr:uid="{00000000-0005-0000-0000-0000453D0000}"/>
    <cellStyle name="40% - Énfasis2 14 2 6" xfId="18204" xr:uid="{00000000-0005-0000-0000-0000463D0000}"/>
    <cellStyle name="40% - Énfasis2 14 3" xfId="18205" xr:uid="{00000000-0005-0000-0000-0000473D0000}"/>
    <cellStyle name="40% - Énfasis2 14 3 2" xfId="18206" xr:uid="{00000000-0005-0000-0000-0000483D0000}"/>
    <cellStyle name="40% - Énfasis2 14 3 3" xfId="18207" xr:uid="{00000000-0005-0000-0000-0000493D0000}"/>
    <cellStyle name="40% - Énfasis2 14 3 4" xfId="18208" xr:uid="{00000000-0005-0000-0000-00004A3D0000}"/>
    <cellStyle name="40% - Énfasis2 14 3 5" xfId="18209" xr:uid="{00000000-0005-0000-0000-00004B3D0000}"/>
    <cellStyle name="40% - Énfasis2 14 3 6" xfId="18210" xr:uid="{00000000-0005-0000-0000-00004C3D0000}"/>
    <cellStyle name="40% - Énfasis2 14 4" xfId="18211" xr:uid="{00000000-0005-0000-0000-00004D3D0000}"/>
    <cellStyle name="40% - Énfasis2 14 4 2" xfId="18212" xr:uid="{00000000-0005-0000-0000-00004E3D0000}"/>
    <cellStyle name="40% - Énfasis2 14 4 3" xfId="18213" xr:uid="{00000000-0005-0000-0000-00004F3D0000}"/>
    <cellStyle name="40% - Énfasis2 14 4 4" xfId="18214" xr:uid="{00000000-0005-0000-0000-0000503D0000}"/>
    <cellStyle name="40% - Énfasis2 14 4 5" xfId="18215" xr:uid="{00000000-0005-0000-0000-0000513D0000}"/>
    <cellStyle name="40% - Énfasis2 14 4 6" xfId="18216" xr:uid="{00000000-0005-0000-0000-0000523D0000}"/>
    <cellStyle name="40% - Énfasis2 14 5" xfId="18217" xr:uid="{00000000-0005-0000-0000-0000533D0000}"/>
    <cellStyle name="40% - Énfasis2 14 5 2" xfId="18218" xr:uid="{00000000-0005-0000-0000-0000543D0000}"/>
    <cellStyle name="40% - Énfasis2 14 5 3" xfId="18219" xr:uid="{00000000-0005-0000-0000-0000553D0000}"/>
    <cellStyle name="40% - Énfasis2 14 5 4" xfId="18220" xr:uid="{00000000-0005-0000-0000-0000563D0000}"/>
    <cellStyle name="40% - Énfasis2 14 5 5" xfId="18221" xr:uid="{00000000-0005-0000-0000-0000573D0000}"/>
    <cellStyle name="40% - Énfasis2 14 5 6" xfId="18222" xr:uid="{00000000-0005-0000-0000-0000583D0000}"/>
    <cellStyle name="40% - Énfasis2 14 6" xfId="18223" xr:uid="{00000000-0005-0000-0000-0000593D0000}"/>
    <cellStyle name="40% - Énfasis2 14 6 2" xfId="18224" xr:uid="{00000000-0005-0000-0000-00005A3D0000}"/>
    <cellStyle name="40% - Énfasis2 14 6 3" xfId="18225" xr:uid="{00000000-0005-0000-0000-00005B3D0000}"/>
    <cellStyle name="40% - Énfasis2 14 6 4" xfId="18226" xr:uid="{00000000-0005-0000-0000-00005C3D0000}"/>
    <cellStyle name="40% - Énfasis2 14 6 5" xfId="18227" xr:uid="{00000000-0005-0000-0000-00005D3D0000}"/>
    <cellStyle name="40% - Énfasis2 14 6 6" xfId="18228" xr:uid="{00000000-0005-0000-0000-00005E3D0000}"/>
    <cellStyle name="40% - Énfasis2 14 7" xfId="18229" xr:uid="{00000000-0005-0000-0000-00005F3D0000}"/>
    <cellStyle name="40% - Énfasis2 14 7 2" xfId="18230" xr:uid="{00000000-0005-0000-0000-0000603D0000}"/>
    <cellStyle name="40% - Énfasis2 14 7 3" xfId="18231" xr:uid="{00000000-0005-0000-0000-0000613D0000}"/>
    <cellStyle name="40% - Énfasis2 14 7 4" xfId="18232" xr:uid="{00000000-0005-0000-0000-0000623D0000}"/>
    <cellStyle name="40% - Énfasis2 14 7 5" xfId="18233" xr:uid="{00000000-0005-0000-0000-0000633D0000}"/>
    <cellStyle name="40% - Énfasis2 14 7 6" xfId="18234" xr:uid="{00000000-0005-0000-0000-0000643D0000}"/>
    <cellStyle name="40% - Énfasis2 14 8" xfId="18235" xr:uid="{00000000-0005-0000-0000-0000653D0000}"/>
    <cellStyle name="40% - Énfasis2 14 8 2" xfId="18236" xr:uid="{00000000-0005-0000-0000-0000663D0000}"/>
    <cellStyle name="40% - Énfasis2 14 8 3" xfId="18237" xr:uid="{00000000-0005-0000-0000-0000673D0000}"/>
    <cellStyle name="40% - Énfasis2 14 8 4" xfId="18238" xr:uid="{00000000-0005-0000-0000-0000683D0000}"/>
    <cellStyle name="40% - Énfasis2 14 8 5" xfId="18239" xr:uid="{00000000-0005-0000-0000-0000693D0000}"/>
    <cellStyle name="40% - Énfasis2 14 8 6" xfId="18240" xr:uid="{00000000-0005-0000-0000-00006A3D0000}"/>
    <cellStyle name="40% - Énfasis2 14 9" xfId="18241" xr:uid="{00000000-0005-0000-0000-00006B3D0000}"/>
    <cellStyle name="40% - Énfasis2 14 9 2" xfId="18242" xr:uid="{00000000-0005-0000-0000-00006C3D0000}"/>
    <cellStyle name="40% - Énfasis2 14 9 3" xfId="18243" xr:uid="{00000000-0005-0000-0000-00006D3D0000}"/>
    <cellStyle name="40% - Énfasis2 14 9 4" xfId="18244" xr:uid="{00000000-0005-0000-0000-00006E3D0000}"/>
    <cellStyle name="40% - Énfasis2 14 9 5" xfId="18245" xr:uid="{00000000-0005-0000-0000-00006F3D0000}"/>
    <cellStyle name="40% - Énfasis2 14 9 6" xfId="18246" xr:uid="{00000000-0005-0000-0000-0000703D0000}"/>
    <cellStyle name="40% - Énfasis2 15" xfId="595" xr:uid="{00000000-0005-0000-0000-0000713D0000}"/>
    <cellStyle name="40% - Énfasis2 15 10" xfId="18247" xr:uid="{00000000-0005-0000-0000-0000723D0000}"/>
    <cellStyle name="40% - Énfasis2 15 11" xfId="18248" xr:uid="{00000000-0005-0000-0000-0000733D0000}"/>
    <cellStyle name="40% - Énfasis2 15 12" xfId="18249" xr:uid="{00000000-0005-0000-0000-0000743D0000}"/>
    <cellStyle name="40% - Énfasis2 15 13" xfId="18250" xr:uid="{00000000-0005-0000-0000-0000753D0000}"/>
    <cellStyle name="40% - Énfasis2 15 14" xfId="18251" xr:uid="{00000000-0005-0000-0000-0000763D0000}"/>
    <cellStyle name="40% - Énfasis2 15 2" xfId="18252" xr:uid="{00000000-0005-0000-0000-0000773D0000}"/>
    <cellStyle name="40% - Énfasis2 15 2 2" xfId="18253" xr:uid="{00000000-0005-0000-0000-0000783D0000}"/>
    <cellStyle name="40% - Énfasis2 15 2 3" xfId="18254" xr:uid="{00000000-0005-0000-0000-0000793D0000}"/>
    <cellStyle name="40% - Énfasis2 15 2 4" xfId="18255" xr:uid="{00000000-0005-0000-0000-00007A3D0000}"/>
    <cellStyle name="40% - Énfasis2 15 2 5" xfId="18256" xr:uid="{00000000-0005-0000-0000-00007B3D0000}"/>
    <cellStyle name="40% - Énfasis2 15 2 6" xfId="18257" xr:uid="{00000000-0005-0000-0000-00007C3D0000}"/>
    <cellStyle name="40% - Énfasis2 15 3" xfId="18258" xr:uid="{00000000-0005-0000-0000-00007D3D0000}"/>
    <cellStyle name="40% - Énfasis2 15 3 2" xfId="18259" xr:uid="{00000000-0005-0000-0000-00007E3D0000}"/>
    <cellStyle name="40% - Énfasis2 15 3 3" xfId="18260" xr:uid="{00000000-0005-0000-0000-00007F3D0000}"/>
    <cellStyle name="40% - Énfasis2 15 3 4" xfId="18261" xr:uid="{00000000-0005-0000-0000-0000803D0000}"/>
    <cellStyle name="40% - Énfasis2 15 3 5" xfId="18262" xr:uid="{00000000-0005-0000-0000-0000813D0000}"/>
    <cellStyle name="40% - Énfasis2 15 3 6" xfId="18263" xr:uid="{00000000-0005-0000-0000-0000823D0000}"/>
    <cellStyle name="40% - Énfasis2 15 4" xfId="18264" xr:uid="{00000000-0005-0000-0000-0000833D0000}"/>
    <cellStyle name="40% - Énfasis2 15 4 2" xfId="18265" xr:uid="{00000000-0005-0000-0000-0000843D0000}"/>
    <cellStyle name="40% - Énfasis2 15 4 3" xfId="18266" xr:uid="{00000000-0005-0000-0000-0000853D0000}"/>
    <cellStyle name="40% - Énfasis2 15 4 4" xfId="18267" xr:uid="{00000000-0005-0000-0000-0000863D0000}"/>
    <cellStyle name="40% - Énfasis2 15 4 5" xfId="18268" xr:uid="{00000000-0005-0000-0000-0000873D0000}"/>
    <cellStyle name="40% - Énfasis2 15 4 6" xfId="18269" xr:uid="{00000000-0005-0000-0000-0000883D0000}"/>
    <cellStyle name="40% - Énfasis2 15 5" xfId="18270" xr:uid="{00000000-0005-0000-0000-0000893D0000}"/>
    <cellStyle name="40% - Énfasis2 15 5 2" xfId="18271" xr:uid="{00000000-0005-0000-0000-00008A3D0000}"/>
    <cellStyle name="40% - Énfasis2 15 5 3" xfId="18272" xr:uid="{00000000-0005-0000-0000-00008B3D0000}"/>
    <cellStyle name="40% - Énfasis2 15 5 4" xfId="18273" xr:uid="{00000000-0005-0000-0000-00008C3D0000}"/>
    <cellStyle name="40% - Énfasis2 15 5 5" xfId="18274" xr:uid="{00000000-0005-0000-0000-00008D3D0000}"/>
    <cellStyle name="40% - Énfasis2 15 5 6" xfId="18275" xr:uid="{00000000-0005-0000-0000-00008E3D0000}"/>
    <cellStyle name="40% - Énfasis2 15 6" xfId="18276" xr:uid="{00000000-0005-0000-0000-00008F3D0000}"/>
    <cellStyle name="40% - Énfasis2 15 6 2" xfId="18277" xr:uid="{00000000-0005-0000-0000-0000903D0000}"/>
    <cellStyle name="40% - Énfasis2 15 6 3" xfId="18278" xr:uid="{00000000-0005-0000-0000-0000913D0000}"/>
    <cellStyle name="40% - Énfasis2 15 6 4" xfId="18279" xr:uid="{00000000-0005-0000-0000-0000923D0000}"/>
    <cellStyle name="40% - Énfasis2 15 6 5" xfId="18280" xr:uid="{00000000-0005-0000-0000-0000933D0000}"/>
    <cellStyle name="40% - Énfasis2 15 6 6" xfId="18281" xr:uid="{00000000-0005-0000-0000-0000943D0000}"/>
    <cellStyle name="40% - Énfasis2 15 7" xfId="18282" xr:uid="{00000000-0005-0000-0000-0000953D0000}"/>
    <cellStyle name="40% - Énfasis2 15 7 2" xfId="18283" xr:uid="{00000000-0005-0000-0000-0000963D0000}"/>
    <cellStyle name="40% - Énfasis2 15 7 3" xfId="18284" xr:uid="{00000000-0005-0000-0000-0000973D0000}"/>
    <cellStyle name="40% - Énfasis2 15 7 4" xfId="18285" xr:uid="{00000000-0005-0000-0000-0000983D0000}"/>
    <cellStyle name="40% - Énfasis2 15 7 5" xfId="18286" xr:uid="{00000000-0005-0000-0000-0000993D0000}"/>
    <cellStyle name="40% - Énfasis2 15 7 6" xfId="18287" xr:uid="{00000000-0005-0000-0000-00009A3D0000}"/>
    <cellStyle name="40% - Énfasis2 15 8" xfId="18288" xr:uid="{00000000-0005-0000-0000-00009B3D0000}"/>
    <cellStyle name="40% - Énfasis2 15 8 2" xfId="18289" xr:uid="{00000000-0005-0000-0000-00009C3D0000}"/>
    <cellStyle name="40% - Énfasis2 15 8 3" xfId="18290" xr:uid="{00000000-0005-0000-0000-00009D3D0000}"/>
    <cellStyle name="40% - Énfasis2 15 8 4" xfId="18291" xr:uid="{00000000-0005-0000-0000-00009E3D0000}"/>
    <cellStyle name="40% - Énfasis2 15 8 5" xfId="18292" xr:uid="{00000000-0005-0000-0000-00009F3D0000}"/>
    <cellStyle name="40% - Énfasis2 15 8 6" xfId="18293" xr:uid="{00000000-0005-0000-0000-0000A03D0000}"/>
    <cellStyle name="40% - Énfasis2 15 9" xfId="18294" xr:uid="{00000000-0005-0000-0000-0000A13D0000}"/>
    <cellStyle name="40% - Énfasis2 15 9 2" xfId="18295" xr:uid="{00000000-0005-0000-0000-0000A23D0000}"/>
    <cellStyle name="40% - Énfasis2 15 9 3" xfId="18296" xr:uid="{00000000-0005-0000-0000-0000A33D0000}"/>
    <cellStyle name="40% - Énfasis2 15 9 4" xfId="18297" xr:uid="{00000000-0005-0000-0000-0000A43D0000}"/>
    <cellStyle name="40% - Énfasis2 15 9 5" xfId="18298" xr:uid="{00000000-0005-0000-0000-0000A53D0000}"/>
    <cellStyle name="40% - Énfasis2 15 9 6" xfId="18299" xr:uid="{00000000-0005-0000-0000-0000A63D0000}"/>
    <cellStyle name="40% - Énfasis2 16" xfId="596" xr:uid="{00000000-0005-0000-0000-0000A73D0000}"/>
    <cellStyle name="40% - Énfasis2 16 10" xfId="18300" xr:uid="{00000000-0005-0000-0000-0000A83D0000}"/>
    <cellStyle name="40% - Énfasis2 16 11" xfId="18301" xr:uid="{00000000-0005-0000-0000-0000A93D0000}"/>
    <cellStyle name="40% - Énfasis2 16 12" xfId="18302" xr:uid="{00000000-0005-0000-0000-0000AA3D0000}"/>
    <cellStyle name="40% - Énfasis2 16 13" xfId="18303" xr:uid="{00000000-0005-0000-0000-0000AB3D0000}"/>
    <cellStyle name="40% - Énfasis2 16 14" xfId="18304" xr:uid="{00000000-0005-0000-0000-0000AC3D0000}"/>
    <cellStyle name="40% - Énfasis2 16 2" xfId="18305" xr:uid="{00000000-0005-0000-0000-0000AD3D0000}"/>
    <cellStyle name="40% - Énfasis2 16 2 2" xfId="18306" xr:uid="{00000000-0005-0000-0000-0000AE3D0000}"/>
    <cellStyle name="40% - Énfasis2 16 2 3" xfId="18307" xr:uid="{00000000-0005-0000-0000-0000AF3D0000}"/>
    <cellStyle name="40% - Énfasis2 16 2 4" xfId="18308" xr:uid="{00000000-0005-0000-0000-0000B03D0000}"/>
    <cellStyle name="40% - Énfasis2 16 2 5" xfId="18309" xr:uid="{00000000-0005-0000-0000-0000B13D0000}"/>
    <cellStyle name="40% - Énfasis2 16 2 6" xfId="18310" xr:uid="{00000000-0005-0000-0000-0000B23D0000}"/>
    <cellStyle name="40% - Énfasis2 16 3" xfId="18311" xr:uid="{00000000-0005-0000-0000-0000B33D0000}"/>
    <cellStyle name="40% - Énfasis2 16 3 2" xfId="18312" xr:uid="{00000000-0005-0000-0000-0000B43D0000}"/>
    <cellStyle name="40% - Énfasis2 16 3 3" xfId="18313" xr:uid="{00000000-0005-0000-0000-0000B53D0000}"/>
    <cellStyle name="40% - Énfasis2 16 3 4" xfId="18314" xr:uid="{00000000-0005-0000-0000-0000B63D0000}"/>
    <cellStyle name="40% - Énfasis2 16 3 5" xfId="18315" xr:uid="{00000000-0005-0000-0000-0000B73D0000}"/>
    <cellStyle name="40% - Énfasis2 16 3 6" xfId="18316" xr:uid="{00000000-0005-0000-0000-0000B83D0000}"/>
    <cellStyle name="40% - Énfasis2 16 4" xfId="18317" xr:uid="{00000000-0005-0000-0000-0000B93D0000}"/>
    <cellStyle name="40% - Énfasis2 16 4 2" xfId="18318" xr:uid="{00000000-0005-0000-0000-0000BA3D0000}"/>
    <cellStyle name="40% - Énfasis2 16 4 3" xfId="18319" xr:uid="{00000000-0005-0000-0000-0000BB3D0000}"/>
    <cellStyle name="40% - Énfasis2 16 4 4" xfId="18320" xr:uid="{00000000-0005-0000-0000-0000BC3D0000}"/>
    <cellStyle name="40% - Énfasis2 16 4 5" xfId="18321" xr:uid="{00000000-0005-0000-0000-0000BD3D0000}"/>
    <cellStyle name="40% - Énfasis2 16 4 6" xfId="18322" xr:uid="{00000000-0005-0000-0000-0000BE3D0000}"/>
    <cellStyle name="40% - Énfasis2 16 5" xfId="18323" xr:uid="{00000000-0005-0000-0000-0000BF3D0000}"/>
    <cellStyle name="40% - Énfasis2 16 5 2" xfId="18324" xr:uid="{00000000-0005-0000-0000-0000C03D0000}"/>
    <cellStyle name="40% - Énfasis2 16 5 3" xfId="18325" xr:uid="{00000000-0005-0000-0000-0000C13D0000}"/>
    <cellStyle name="40% - Énfasis2 16 5 4" xfId="18326" xr:uid="{00000000-0005-0000-0000-0000C23D0000}"/>
    <cellStyle name="40% - Énfasis2 16 5 5" xfId="18327" xr:uid="{00000000-0005-0000-0000-0000C33D0000}"/>
    <cellStyle name="40% - Énfasis2 16 5 6" xfId="18328" xr:uid="{00000000-0005-0000-0000-0000C43D0000}"/>
    <cellStyle name="40% - Énfasis2 16 6" xfId="18329" xr:uid="{00000000-0005-0000-0000-0000C53D0000}"/>
    <cellStyle name="40% - Énfasis2 16 6 2" xfId="18330" xr:uid="{00000000-0005-0000-0000-0000C63D0000}"/>
    <cellStyle name="40% - Énfasis2 16 6 3" xfId="18331" xr:uid="{00000000-0005-0000-0000-0000C73D0000}"/>
    <cellStyle name="40% - Énfasis2 16 6 4" xfId="18332" xr:uid="{00000000-0005-0000-0000-0000C83D0000}"/>
    <cellStyle name="40% - Énfasis2 16 6 5" xfId="18333" xr:uid="{00000000-0005-0000-0000-0000C93D0000}"/>
    <cellStyle name="40% - Énfasis2 16 6 6" xfId="18334" xr:uid="{00000000-0005-0000-0000-0000CA3D0000}"/>
    <cellStyle name="40% - Énfasis2 16 7" xfId="18335" xr:uid="{00000000-0005-0000-0000-0000CB3D0000}"/>
    <cellStyle name="40% - Énfasis2 16 7 2" xfId="18336" xr:uid="{00000000-0005-0000-0000-0000CC3D0000}"/>
    <cellStyle name="40% - Énfasis2 16 7 3" xfId="18337" xr:uid="{00000000-0005-0000-0000-0000CD3D0000}"/>
    <cellStyle name="40% - Énfasis2 16 7 4" xfId="18338" xr:uid="{00000000-0005-0000-0000-0000CE3D0000}"/>
    <cellStyle name="40% - Énfasis2 16 7 5" xfId="18339" xr:uid="{00000000-0005-0000-0000-0000CF3D0000}"/>
    <cellStyle name="40% - Énfasis2 16 7 6" xfId="18340" xr:uid="{00000000-0005-0000-0000-0000D03D0000}"/>
    <cellStyle name="40% - Énfasis2 16 8" xfId="18341" xr:uid="{00000000-0005-0000-0000-0000D13D0000}"/>
    <cellStyle name="40% - Énfasis2 16 8 2" xfId="18342" xr:uid="{00000000-0005-0000-0000-0000D23D0000}"/>
    <cellStyle name="40% - Énfasis2 16 8 3" xfId="18343" xr:uid="{00000000-0005-0000-0000-0000D33D0000}"/>
    <cellStyle name="40% - Énfasis2 16 8 4" xfId="18344" xr:uid="{00000000-0005-0000-0000-0000D43D0000}"/>
    <cellStyle name="40% - Énfasis2 16 8 5" xfId="18345" xr:uid="{00000000-0005-0000-0000-0000D53D0000}"/>
    <cellStyle name="40% - Énfasis2 16 8 6" xfId="18346" xr:uid="{00000000-0005-0000-0000-0000D63D0000}"/>
    <cellStyle name="40% - Énfasis2 16 9" xfId="18347" xr:uid="{00000000-0005-0000-0000-0000D73D0000}"/>
    <cellStyle name="40% - Énfasis2 16 9 2" xfId="18348" xr:uid="{00000000-0005-0000-0000-0000D83D0000}"/>
    <cellStyle name="40% - Énfasis2 16 9 3" xfId="18349" xr:uid="{00000000-0005-0000-0000-0000D93D0000}"/>
    <cellStyle name="40% - Énfasis2 16 9 4" xfId="18350" xr:uid="{00000000-0005-0000-0000-0000DA3D0000}"/>
    <cellStyle name="40% - Énfasis2 16 9 5" xfId="18351" xr:uid="{00000000-0005-0000-0000-0000DB3D0000}"/>
    <cellStyle name="40% - Énfasis2 16 9 6" xfId="18352" xr:uid="{00000000-0005-0000-0000-0000DC3D0000}"/>
    <cellStyle name="40% - Énfasis2 17" xfId="597" xr:uid="{00000000-0005-0000-0000-0000DD3D0000}"/>
    <cellStyle name="40% - Énfasis2 17 10" xfId="18353" xr:uid="{00000000-0005-0000-0000-0000DE3D0000}"/>
    <cellStyle name="40% - Énfasis2 17 11" xfId="18354" xr:uid="{00000000-0005-0000-0000-0000DF3D0000}"/>
    <cellStyle name="40% - Énfasis2 17 12" xfId="18355" xr:uid="{00000000-0005-0000-0000-0000E03D0000}"/>
    <cellStyle name="40% - Énfasis2 17 13" xfId="18356" xr:uid="{00000000-0005-0000-0000-0000E13D0000}"/>
    <cellStyle name="40% - Énfasis2 17 14" xfId="18357" xr:uid="{00000000-0005-0000-0000-0000E23D0000}"/>
    <cellStyle name="40% - Énfasis2 17 2" xfId="18358" xr:uid="{00000000-0005-0000-0000-0000E33D0000}"/>
    <cellStyle name="40% - Énfasis2 17 2 2" xfId="18359" xr:uid="{00000000-0005-0000-0000-0000E43D0000}"/>
    <cellStyle name="40% - Énfasis2 17 2 3" xfId="18360" xr:uid="{00000000-0005-0000-0000-0000E53D0000}"/>
    <cellStyle name="40% - Énfasis2 17 2 4" xfId="18361" xr:uid="{00000000-0005-0000-0000-0000E63D0000}"/>
    <cellStyle name="40% - Énfasis2 17 2 5" xfId="18362" xr:uid="{00000000-0005-0000-0000-0000E73D0000}"/>
    <cellStyle name="40% - Énfasis2 17 2 6" xfId="18363" xr:uid="{00000000-0005-0000-0000-0000E83D0000}"/>
    <cellStyle name="40% - Énfasis2 17 3" xfId="18364" xr:uid="{00000000-0005-0000-0000-0000E93D0000}"/>
    <cellStyle name="40% - Énfasis2 17 3 2" xfId="18365" xr:uid="{00000000-0005-0000-0000-0000EA3D0000}"/>
    <cellStyle name="40% - Énfasis2 17 3 3" xfId="18366" xr:uid="{00000000-0005-0000-0000-0000EB3D0000}"/>
    <cellStyle name="40% - Énfasis2 17 3 4" xfId="18367" xr:uid="{00000000-0005-0000-0000-0000EC3D0000}"/>
    <cellStyle name="40% - Énfasis2 17 3 5" xfId="18368" xr:uid="{00000000-0005-0000-0000-0000ED3D0000}"/>
    <cellStyle name="40% - Énfasis2 17 3 6" xfId="18369" xr:uid="{00000000-0005-0000-0000-0000EE3D0000}"/>
    <cellStyle name="40% - Énfasis2 17 4" xfId="18370" xr:uid="{00000000-0005-0000-0000-0000EF3D0000}"/>
    <cellStyle name="40% - Énfasis2 17 4 2" xfId="18371" xr:uid="{00000000-0005-0000-0000-0000F03D0000}"/>
    <cellStyle name="40% - Énfasis2 17 4 3" xfId="18372" xr:uid="{00000000-0005-0000-0000-0000F13D0000}"/>
    <cellStyle name="40% - Énfasis2 17 4 4" xfId="18373" xr:uid="{00000000-0005-0000-0000-0000F23D0000}"/>
    <cellStyle name="40% - Énfasis2 17 4 5" xfId="18374" xr:uid="{00000000-0005-0000-0000-0000F33D0000}"/>
    <cellStyle name="40% - Énfasis2 17 4 6" xfId="18375" xr:uid="{00000000-0005-0000-0000-0000F43D0000}"/>
    <cellStyle name="40% - Énfasis2 17 5" xfId="18376" xr:uid="{00000000-0005-0000-0000-0000F53D0000}"/>
    <cellStyle name="40% - Énfasis2 17 5 2" xfId="18377" xr:uid="{00000000-0005-0000-0000-0000F63D0000}"/>
    <cellStyle name="40% - Énfasis2 17 5 3" xfId="18378" xr:uid="{00000000-0005-0000-0000-0000F73D0000}"/>
    <cellStyle name="40% - Énfasis2 17 5 4" xfId="18379" xr:uid="{00000000-0005-0000-0000-0000F83D0000}"/>
    <cellStyle name="40% - Énfasis2 17 5 5" xfId="18380" xr:uid="{00000000-0005-0000-0000-0000F93D0000}"/>
    <cellStyle name="40% - Énfasis2 17 5 6" xfId="18381" xr:uid="{00000000-0005-0000-0000-0000FA3D0000}"/>
    <cellStyle name="40% - Énfasis2 17 6" xfId="18382" xr:uid="{00000000-0005-0000-0000-0000FB3D0000}"/>
    <cellStyle name="40% - Énfasis2 17 6 2" xfId="18383" xr:uid="{00000000-0005-0000-0000-0000FC3D0000}"/>
    <cellStyle name="40% - Énfasis2 17 6 3" xfId="18384" xr:uid="{00000000-0005-0000-0000-0000FD3D0000}"/>
    <cellStyle name="40% - Énfasis2 17 6 4" xfId="18385" xr:uid="{00000000-0005-0000-0000-0000FE3D0000}"/>
    <cellStyle name="40% - Énfasis2 17 6 5" xfId="18386" xr:uid="{00000000-0005-0000-0000-0000FF3D0000}"/>
    <cellStyle name="40% - Énfasis2 17 6 6" xfId="18387" xr:uid="{00000000-0005-0000-0000-0000003E0000}"/>
    <cellStyle name="40% - Énfasis2 17 7" xfId="18388" xr:uid="{00000000-0005-0000-0000-0000013E0000}"/>
    <cellStyle name="40% - Énfasis2 17 7 2" xfId="18389" xr:uid="{00000000-0005-0000-0000-0000023E0000}"/>
    <cellStyle name="40% - Énfasis2 17 7 3" xfId="18390" xr:uid="{00000000-0005-0000-0000-0000033E0000}"/>
    <cellStyle name="40% - Énfasis2 17 7 4" xfId="18391" xr:uid="{00000000-0005-0000-0000-0000043E0000}"/>
    <cellStyle name="40% - Énfasis2 17 7 5" xfId="18392" xr:uid="{00000000-0005-0000-0000-0000053E0000}"/>
    <cellStyle name="40% - Énfasis2 17 7 6" xfId="18393" xr:uid="{00000000-0005-0000-0000-0000063E0000}"/>
    <cellStyle name="40% - Énfasis2 17 8" xfId="18394" xr:uid="{00000000-0005-0000-0000-0000073E0000}"/>
    <cellStyle name="40% - Énfasis2 17 8 2" xfId="18395" xr:uid="{00000000-0005-0000-0000-0000083E0000}"/>
    <cellStyle name="40% - Énfasis2 17 8 3" xfId="18396" xr:uid="{00000000-0005-0000-0000-0000093E0000}"/>
    <cellStyle name="40% - Énfasis2 17 8 4" xfId="18397" xr:uid="{00000000-0005-0000-0000-00000A3E0000}"/>
    <cellStyle name="40% - Énfasis2 17 8 5" xfId="18398" xr:uid="{00000000-0005-0000-0000-00000B3E0000}"/>
    <cellStyle name="40% - Énfasis2 17 8 6" xfId="18399" xr:uid="{00000000-0005-0000-0000-00000C3E0000}"/>
    <cellStyle name="40% - Énfasis2 17 9" xfId="18400" xr:uid="{00000000-0005-0000-0000-00000D3E0000}"/>
    <cellStyle name="40% - Énfasis2 17 9 2" xfId="18401" xr:uid="{00000000-0005-0000-0000-00000E3E0000}"/>
    <cellStyle name="40% - Énfasis2 17 9 3" xfId="18402" xr:uid="{00000000-0005-0000-0000-00000F3E0000}"/>
    <cellStyle name="40% - Énfasis2 17 9 4" xfId="18403" xr:uid="{00000000-0005-0000-0000-0000103E0000}"/>
    <cellStyle name="40% - Énfasis2 17 9 5" xfId="18404" xr:uid="{00000000-0005-0000-0000-0000113E0000}"/>
    <cellStyle name="40% - Énfasis2 17 9 6" xfId="18405" xr:uid="{00000000-0005-0000-0000-0000123E0000}"/>
    <cellStyle name="40% - Énfasis2 18" xfId="598" xr:uid="{00000000-0005-0000-0000-0000133E0000}"/>
    <cellStyle name="40% - Énfasis2 18 10" xfId="18406" xr:uid="{00000000-0005-0000-0000-0000143E0000}"/>
    <cellStyle name="40% - Énfasis2 18 11" xfId="18407" xr:uid="{00000000-0005-0000-0000-0000153E0000}"/>
    <cellStyle name="40% - Énfasis2 18 12" xfId="18408" xr:uid="{00000000-0005-0000-0000-0000163E0000}"/>
    <cellStyle name="40% - Énfasis2 18 13" xfId="18409" xr:uid="{00000000-0005-0000-0000-0000173E0000}"/>
    <cellStyle name="40% - Énfasis2 18 14" xfId="18410" xr:uid="{00000000-0005-0000-0000-0000183E0000}"/>
    <cellStyle name="40% - Énfasis2 18 2" xfId="18411" xr:uid="{00000000-0005-0000-0000-0000193E0000}"/>
    <cellStyle name="40% - Énfasis2 18 2 2" xfId="18412" xr:uid="{00000000-0005-0000-0000-00001A3E0000}"/>
    <cellStyle name="40% - Énfasis2 18 2 3" xfId="18413" xr:uid="{00000000-0005-0000-0000-00001B3E0000}"/>
    <cellStyle name="40% - Énfasis2 18 2 4" xfId="18414" xr:uid="{00000000-0005-0000-0000-00001C3E0000}"/>
    <cellStyle name="40% - Énfasis2 18 2 5" xfId="18415" xr:uid="{00000000-0005-0000-0000-00001D3E0000}"/>
    <cellStyle name="40% - Énfasis2 18 2 6" xfId="18416" xr:uid="{00000000-0005-0000-0000-00001E3E0000}"/>
    <cellStyle name="40% - Énfasis2 18 3" xfId="18417" xr:uid="{00000000-0005-0000-0000-00001F3E0000}"/>
    <cellStyle name="40% - Énfasis2 18 3 2" xfId="18418" xr:uid="{00000000-0005-0000-0000-0000203E0000}"/>
    <cellStyle name="40% - Énfasis2 18 3 3" xfId="18419" xr:uid="{00000000-0005-0000-0000-0000213E0000}"/>
    <cellStyle name="40% - Énfasis2 18 3 4" xfId="18420" xr:uid="{00000000-0005-0000-0000-0000223E0000}"/>
    <cellStyle name="40% - Énfasis2 18 3 5" xfId="18421" xr:uid="{00000000-0005-0000-0000-0000233E0000}"/>
    <cellStyle name="40% - Énfasis2 18 3 6" xfId="18422" xr:uid="{00000000-0005-0000-0000-0000243E0000}"/>
    <cellStyle name="40% - Énfasis2 18 4" xfId="18423" xr:uid="{00000000-0005-0000-0000-0000253E0000}"/>
    <cellStyle name="40% - Énfasis2 18 4 2" xfId="18424" xr:uid="{00000000-0005-0000-0000-0000263E0000}"/>
    <cellStyle name="40% - Énfasis2 18 4 3" xfId="18425" xr:uid="{00000000-0005-0000-0000-0000273E0000}"/>
    <cellStyle name="40% - Énfasis2 18 4 4" xfId="18426" xr:uid="{00000000-0005-0000-0000-0000283E0000}"/>
    <cellStyle name="40% - Énfasis2 18 4 5" xfId="18427" xr:uid="{00000000-0005-0000-0000-0000293E0000}"/>
    <cellStyle name="40% - Énfasis2 18 4 6" xfId="18428" xr:uid="{00000000-0005-0000-0000-00002A3E0000}"/>
    <cellStyle name="40% - Énfasis2 18 5" xfId="18429" xr:uid="{00000000-0005-0000-0000-00002B3E0000}"/>
    <cellStyle name="40% - Énfasis2 18 5 2" xfId="18430" xr:uid="{00000000-0005-0000-0000-00002C3E0000}"/>
    <cellStyle name="40% - Énfasis2 18 5 3" xfId="18431" xr:uid="{00000000-0005-0000-0000-00002D3E0000}"/>
    <cellStyle name="40% - Énfasis2 18 5 4" xfId="18432" xr:uid="{00000000-0005-0000-0000-00002E3E0000}"/>
    <cellStyle name="40% - Énfasis2 18 5 5" xfId="18433" xr:uid="{00000000-0005-0000-0000-00002F3E0000}"/>
    <cellStyle name="40% - Énfasis2 18 5 6" xfId="18434" xr:uid="{00000000-0005-0000-0000-0000303E0000}"/>
    <cellStyle name="40% - Énfasis2 18 6" xfId="18435" xr:uid="{00000000-0005-0000-0000-0000313E0000}"/>
    <cellStyle name="40% - Énfasis2 18 6 2" xfId="18436" xr:uid="{00000000-0005-0000-0000-0000323E0000}"/>
    <cellStyle name="40% - Énfasis2 18 6 3" xfId="18437" xr:uid="{00000000-0005-0000-0000-0000333E0000}"/>
    <cellStyle name="40% - Énfasis2 18 6 4" xfId="18438" xr:uid="{00000000-0005-0000-0000-0000343E0000}"/>
    <cellStyle name="40% - Énfasis2 18 6 5" xfId="18439" xr:uid="{00000000-0005-0000-0000-0000353E0000}"/>
    <cellStyle name="40% - Énfasis2 18 6 6" xfId="18440" xr:uid="{00000000-0005-0000-0000-0000363E0000}"/>
    <cellStyle name="40% - Énfasis2 18 7" xfId="18441" xr:uid="{00000000-0005-0000-0000-0000373E0000}"/>
    <cellStyle name="40% - Énfasis2 18 7 2" xfId="18442" xr:uid="{00000000-0005-0000-0000-0000383E0000}"/>
    <cellStyle name="40% - Énfasis2 18 7 3" xfId="18443" xr:uid="{00000000-0005-0000-0000-0000393E0000}"/>
    <cellStyle name="40% - Énfasis2 18 7 4" xfId="18444" xr:uid="{00000000-0005-0000-0000-00003A3E0000}"/>
    <cellStyle name="40% - Énfasis2 18 7 5" xfId="18445" xr:uid="{00000000-0005-0000-0000-00003B3E0000}"/>
    <cellStyle name="40% - Énfasis2 18 7 6" xfId="18446" xr:uid="{00000000-0005-0000-0000-00003C3E0000}"/>
    <cellStyle name="40% - Énfasis2 18 8" xfId="18447" xr:uid="{00000000-0005-0000-0000-00003D3E0000}"/>
    <cellStyle name="40% - Énfasis2 18 8 2" xfId="18448" xr:uid="{00000000-0005-0000-0000-00003E3E0000}"/>
    <cellStyle name="40% - Énfasis2 18 8 3" xfId="18449" xr:uid="{00000000-0005-0000-0000-00003F3E0000}"/>
    <cellStyle name="40% - Énfasis2 18 8 4" xfId="18450" xr:uid="{00000000-0005-0000-0000-0000403E0000}"/>
    <cellStyle name="40% - Énfasis2 18 8 5" xfId="18451" xr:uid="{00000000-0005-0000-0000-0000413E0000}"/>
    <cellStyle name="40% - Énfasis2 18 8 6" xfId="18452" xr:uid="{00000000-0005-0000-0000-0000423E0000}"/>
    <cellStyle name="40% - Énfasis2 18 9" xfId="18453" xr:uid="{00000000-0005-0000-0000-0000433E0000}"/>
    <cellStyle name="40% - Énfasis2 18 9 2" xfId="18454" xr:uid="{00000000-0005-0000-0000-0000443E0000}"/>
    <cellStyle name="40% - Énfasis2 18 9 3" xfId="18455" xr:uid="{00000000-0005-0000-0000-0000453E0000}"/>
    <cellStyle name="40% - Énfasis2 18 9 4" xfId="18456" xr:uid="{00000000-0005-0000-0000-0000463E0000}"/>
    <cellStyle name="40% - Énfasis2 18 9 5" xfId="18457" xr:uid="{00000000-0005-0000-0000-0000473E0000}"/>
    <cellStyle name="40% - Énfasis2 18 9 6" xfId="18458" xr:uid="{00000000-0005-0000-0000-0000483E0000}"/>
    <cellStyle name="40% - Énfasis2 19" xfId="599" xr:uid="{00000000-0005-0000-0000-0000493E0000}"/>
    <cellStyle name="40% - Énfasis2 19 10" xfId="18459" xr:uid="{00000000-0005-0000-0000-00004A3E0000}"/>
    <cellStyle name="40% - Énfasis2 19 11" xfId="18460" xr:uid="{00000000-0005-0000-0000-00004B3E0000}"/>
    <cellStyle name="40% - Énfasis2 19 12" xfId="18461" xr:uid="{00000000-0005-0000-0000-00004C3E0000}"/>
    <cellStyle name="40% - Énfasis2 19 13" xfId="18462" xr:uid="{00000000-0005-0000-0000-00004D3E0000}"/>
    <cellStyle name="40% - Énfasis2 19 14" xfId="18463" xr:uid="{00000000-0005-0000-0000-00004E3E0000}"/>
    <cellStyle name="40% - Énfasis2 19 2" xfId="18464" xr:uid="{00000000-0005-0000-0000-00004F3E0000}"/>
    <cellStyle name="40% - Énfasis2 19 2 2" xfId="18465" xr:uid="{00000000-0005-0000-0000-0000503E0000}"/>
    <cellStyle name="40% - Énfasis2 19 2 3" xfId="18466" xr:uid="{00000000-0005-0000-0000-0000513E0000}"/>
    <cellStyle name="40% - Énfasis2 19 2 4" xfId="18467" xr:uid="{00000000-0005-0000-0000-0000523E0000}"/>
    <cellStyle name="40% - Énfasis2 19 2 5" xfId="18468" xr:uid="{00000000-0005-0000-0000-0000533E0000}"/>
    <cellStyle name="40% - Énfasis2 19 2 6" xfId="18469" xr:uid="{00000000-0005-0000-0000-0000543E0000}"/>
    <cellStyle name="40% - Énfasis2 19 3" xfId="18470" xr:uid="{00000000-0005-0000-0000-0000553E0000}"/>
    <cellStyle name="40% - Énfasis2 19 3 2" xfId="18471" xr:uid="{00000000-0005-0000-0000-0000563E0000}"/>
    <cellStyle name="40% - Énfasis2 19 3 3" xfId="18472" xr:uid="{00000000-0005-0000-0000-0000573E0000}"/>
    <cellStyle name="40% - Énfasis2 19 3 4" xfId="18473" xr:uid="{00000000-0005-0000-0000-0000583E0000}"/>
    <cellStyle name="40% - Énfasis2 19 3 5" xfId="18474" xr:uid="{00000000-0005-0000-0000-0000593E0000}"/>
    <cellStyle name="40% - Énfasis2 19 3 6" xfId="18475" xr:uid="{00000000-0005-0000-0000-00005A3E0000}"/>
    <cellStyle name="40% - Énfasis2 19 4" xfId="18476" xr:uid="{00000000-0005-0000-0000-00005B3E0000}"/>
    <cellStyle name="40% - Énfasis2 19 4 2" xfId="18477" xr:uid="{00000000-0005-0000-0000-00005C3E0000}"/>
    <cellStyle name="40% - Énfasis2 19 4 3" xfId="18478" xr:uid="{00000000-0005-0000-0000-00005D3E0000}"/>
    <cellStyle name="40% - Énfasis2 19 4 4" xfId="18479" xr:uid="{00000000-0005-0000-0000-00005E3E0000}"/>
    <cellStyle name="40% - Énfasis2 19 4 5" xfId="18480" xr:uid="{00000000-0005-0000-0000-00005F3E0000}"/>
    <cellStyle name="40% - Énfasis2 19 4 6" xfId="18481" xr:uid="{00000000-0005-0000-0000-0000603E0000}"/>
    <cellStyle name="40% - Énfasis2 19 5" xfId="18482" xr:uid="{00000000-0005-0000-0000-0000613E0000}"/>
    <cellStyle name="40% - Énfasis2 19 5 2" xfId="18483" xr:uid="{00000000-0005-0000-0000-0000623E0000}"/>
    <cellStyle name="40% - Énfasis2 19 5 3" xfId="18484" xr:uid="{00000000-0005-0000-0000-0000633E0000}"/>
    <cellStyle name="40% - Énfasis2 19 5 4" xfId="18485" xr:uid="{00000000-0005-0000-0000-0000643E0000}"/>
    <cellStyle name="40% - Énfasis2 19 5 5" xfId="18486" xr:uid="{00000000-0005-0000-0000-0000653E0000}"/>
    <cellStyle name="40% - Énfasis2 19 5 6" xfId="18487" xr:uid="{00000000-0005-0000-0000-0000663E0000}"/>
    <cellStyle name="40% - Énfasis2 19 6" xfId="18488" xr:uid="{00000000-0005-0000-0000-0000673E0000}"/>
    <cellStyle name="40% - Énfasis2 19 6 2" xfId="18489" xr:uid="{00000000-0005-0000-0000-0000683E0000}"/>
    <cellStyle name="40% - Énfasis2 19 6 3" xfId="18490" xr:uid="{00000000-0005-0000-0000-0000693E0000}"/>
    <cellStyle name="40% - Énfasis2 19 6 4" xfId="18491" xr:uid="{00000000-0005-0000-0000-00006A3E0000}"/>
    <cellStyle name="40% - Énfasis2 19 6 5" xfId="18492" xr:uid="{00000000-0005-0000-0000-00006B3E0000}"/>
    <cellStyle name="40% - Énfasis2 19 6 6" xfId="18493" xr:uid="{00000000-0005-0000-0000-00006C3E0000}"/>
    <cellStyle name="40% - Énfasis2 19 7" xfId="18494" xr:uid="{00000000-0005-0000-0000-00006D3E0000}"/>
    <cellStyle name="40% - Énfasis2 19 7 2" xfId="18495" xr:uid="{00000000-0005-0000-0000-00006E3E0000}"/>
    <cellStyle name="40% - Énfasis2 19 7 3" xfId="18496" xr:uid="{00000000-0005-0000-0000-00006F3E0000}"/>
    <cellStyle name="40% - Énfasis2 19 7 4" xfId="18497" xr:uid="{00000000-0005-0000-0000-0000703E0000}"/>
    <cellStyle name="40% - Énfasis2 19 7 5" xfId="18498" xr:uid="{00000000-0005-0000-0000-0000713E0000}"/>
    <cellStyle name="40% - Énfasis2 19 7 6" xfId="18499" xr:uid="{00000000-0005-0000-0000-0000723E0000}"/>
    <cellStyle name="40% - Énfasis2 19 8" xfId="18500" xr:uid="{00000000-0005-0000-0000-0000733E0000}"/>
    <cellStyle name="40% - Énfasis2 19 8 2" xfId="18501" xr:uid="{00000000-0005-0000-0000-0000743E0000}"/>
    <cellStyle name="40% - Énfasis2 19 8 3" xfId="18502" xr:uid="{00000000-0005-0000-0000-0000753E0000}"/>
    <cellStyle name="40% - Énfasis2 19 8 4" xfId="18503" xr:uid="{00000000-0005-0000-0000-0000763E0000}"/>
    <cellStyle name="40% - Énfasis2 19 8 5" xfId="18504" xr:uid="{00000000-0005-0000-0000-0000773E0000}"/>
    <cellStyle name="40% - Énfasis2 19 8 6" xfId="18505" xr:uid="{00000000-0005-0000-0000-0000783E0000}"/>
    <cellStyle name="40% - Énfasis2 19 9" xfId="18506" xr:uid="{00000000-0005-0000-0000-0000793E0000}"/>
    <cellStyle name="40% - Énfasis2 19 9 2" xfId="18507" xr:uid="{00000000-0005-0000-0000-00007A3E0000}"/>
    <cellStyle name="40% - Énfasis2 19 9 3" xfId="18508" xr:uid="{00000000-0005-0000-0000-00007B3E0000}"/>
    <cellStyle name="40% - Énfasis2 19 9 4" xfId="18509" xr:uid="{00000000-0005-0000-0000-00007C3E0000}"/>
    <cellStyle name="40% - Énfasis2 19 9 5" xfId="18510" xr:uid="{00000000-0005-0000-0000-00007D3E0000}"/>
    <cellStyle name="40% - Énfasis2 19 9 6" xfId="18511" xr:uid="{00000000-0005-0000-0000-00007E3E0000}"/>
    <cellStyle name="40% - Énfasis2 2" xfId="600" xr:uid="{00000000-0005-0000-0000-00007F3E0000}"/>
    <cellStyle name="40% - Énfasis2 2 10" xfId="18512" xr:uid="{00000000-0005-0000-0000-0000803E0000}"/>
    <cellStyle name="40% - Énfasis2 2 10 2" xfId="18513" xr:uid="{00000000-0005-0000-0000-0000813E0000}"/>
    <cellStyle name="40% - Énfasis2 2 10 3" xfId="18514" xr:uid="{00000000-0005-0000-0000-0000823E0000}"/>
    <cellStyle name="40% - Énfasis2 2 10 4" xfId="18515" xr:uid="{00000000-0005-0000-0000-0000833E0000}"/>
    <cellStyle name="40% - Énfasis2 2 10 5" xfId="18516" xr:uid="{00000000-0005-0000-0000-0000843E0000}"/>
    <cellStyle name="40% - Énfasis2 2 10 6" xfId="18517" xr:uid="{00000000-0005-0000-0000-0000853E0000}"/>
    <cellStyle name="40% - Énfasis2 2 11" xfId="18518" xr:uid="{00000000-0005-0000-0000-0000863E0000}"/>
    <cellStyle name="40% - Énfasis2 2 11 2" xfId="18519" xr:uid="{00000000-0005-0000-0000-0000873E0000}"/>
    <cellStyle name="40% - Énfasis2 2 11 3" xfId="18520" xr:uid="{00000000-0005-0000-0000-0000883E0000}"/>
    <cellStyle name="40% - Énfasis2 2 11 4" xfId="18521" xr:uid="{00000000-0005-0000-0000-0000893E0000}"/>
    <cellStyle name="40% - Énfasis2 2 11 5" xfId="18522" xr:uid="{00000000-0005-0000-0000-00008A3E0000}"/>
    <cellStyle name="40% - Énfasis2 2 11 6" xfId="18523" xr:uid="{00000000-0005-0000-0000-00008B3E0000}"/>
    <cellStyle name="40% - Énfasis2 2 12" xfId="18524" xr:uid="{00000000-0005-0000-0000-00008C3E0000}"/>
    <cellStyle name="40% - Énfasis2 2 12 2" xfId="18525" xr:uid="{00000000-0005-0000-0000-00008D3E0000}"/>
    <cellStyle name="40% - Énfasis2 2 12 3" xfId="18526" xr:uid="{00000000-0005-0000-0000-00008E3E0000}"/>
    <cellStyle name="40% - Énfasis2 2 12 4" xfId="18527" xr:uid="{00000000-0005-0000-0000-00008F3E0000}"/>
    <cellStyle name="40% - Énfasis2 2 12 5" xfId="18528" xr:uid="{00000000-0005-0000-0000-0000903E0000}"/>
    <cellStyle name="40% - Énfasis2 2 12 6" xfId="18529" xr:uid="{00000000-0005-0000-0000-0000913E0000}"/>
    <cellStyle name="40% - Énfasis2 2 13" xfId="18530" xr:uid="{00000000-0005-0000-0000-0000923E0000}"/>
    <cellStyle name="40% - Énfasis2 2 13 2" xfId="18531" xr:uid="{00000000-0005-0000-0000-0000933E0000}"/>
    <cellStyle name="40% - Énfasis2 2 13 3" xfId="18532" xr:uid="{00000000-0005-0000-0000-0000943E0000}"/>
    <cellStyle name="40% - Énfasis2 2 13 4" xfId="18533" xr:uid="{00000000-0005-0000-0000-0000953E0000}"/>
    <cellStyle name="40% - Énfasis2 2 13 5" xfId="18534" xr:uid="{00000000-0005-0000-0000-0000963E0000}"/>
    <cellStyle name="40% - Énfasis2 2 13 6" xfId="18535" xr:uid="{00000000-0005-0000-0000-0000973E0000}"/>
    <cellStyle name="40% - Énfasis2 2 14" xfId="18536" xr:uid="{00000000-0005-0000-0000-0000983E0000}"/>
    <cellStyle name="40% - Énfasis2 2 14 2" xfId="18537" xr:uid="{00000000-0005-0000-0000-0000993E0000}"/>
    <cellStyle name="40% - Énfasis2 2 14 3" xfId="18538" xr:uid="{00000000-0005-0000-0000-00009A3E0000}"/>
    <cellStyle name="40% - Énfasis2 2 14 4" xfId="18539" xr:uid="{00000000-0005-0000-0000-00009B3E0000}"/>
    <cellStyle name="40% - Énfasis2 2 14 5" xfId="18540" xr:uid="{00000000-0005-0000-0000-00009C3E0000}"/>
    <cellStyle name="40% - Énfasis2 2 14 6" xfId="18541" xr:uid="{00000000-0005-0000-0000-00009D3E0000}"/>
    <cellStyle name="40% - Énfasis2 2 15" xfId="18542" xr:uid="{00000000-0005-0000-0000-00009E3E0000}"/>
    <cellStyle name="40% - Énfasis2 2 16" xfId="18543" xr:uid="{00000000-0005-0000-0000-00009F3E0000}"/>
    <cellStyle name="40% - Énfasis2 2 17" xfId="18544" xr:uid="{00000000-0005-0000-0000-0000A03E0000}"/>
    <cellStyle name="40% - Énfasis2 2 18" xfId="18545" xr:uid="{00000000-0005-0000-0000-0000A13E0000}"/>
    <cellStyle name="40% - Énfasis2 2 19" xfId="18546" xr:uid="{00000000-0005-0000-0000-0000A23E0000}"/>
    <cellStyle name="40% - Énfasis2 2 2" xfId="601" xr:uid="{00000000-0005-0000-0000-0000A33E0000}"/>
    <cellStyle name="40% - Énfasis2 2 2 10" xfId="18547" xr:uid="{00000000-0005-0000-0000-0000A43E0000}"/>
    <cellStyle name="40% - Énfasis2 2 2 11" xfId="18548" xr:uid="{00000000-0005-0000-0000-0000A53E0000}"/>
    <cellStyle name="40% - Énfasis2 2 2 12" xfId="18549" xr:uid="{00000000-0005-0000-0000-0000A63E0000}"/>
    <cellStyle name="40% - Énfasis2 2 2 13" xfId="18550" xr:uid="{00000000-0005-0000-0000-0000A73E0000}"/>
    <cellStyle name="40% - Énfasis2 2 2 14" xfId="18551" xr:uid="{00000000-0005-0000-0000-0000A83E0000}"/>
    <cellStyle name="40% - Énfasis2 2 2 2" xfId="18552" xr:uid="{00000000-0005-0000-0000-0000A93E0000}"/>
    <cellStyle name="40% - Énfasis2 2 2 2 2" xfId="18553" xr:uid="{00000000-0005-0000-0000-0000AA3E0000}"/>
    <cellStyle name="40% - Énfasis2 2 2 2 3" xfId="18554" xr:uid="{00000000-0005-0000-0000-0000AB3E0000}"/>
    <cellStyle name="40% - Énfasis2 2 2 2 4" xfId="18555" xr:uid="{00000000-0005-0000-0000-0000AC3E0000}"/>
    <cellStyle name="40% - Énfasis2 2 2 2 5" xfId="18556" xr:uid="{00000000-0005-0000-0000-0000AD3E0000}"/>
    <cellStyle name="40% - Énfasis2 2 2 2 6" xfId="18557" xr:uid="{00000000-0005-0000-0000-0000AE3E0000}"/>
    <cellStyle name="40% - Énfasis2 2 2 3" xfId="18558" xr:uid="{00000000-0005-0000-0000-0000AF3E0000}"/>
    <cellStyle name="40% - Énfasis2 2 2 3 2" xfId="18559" xr:uid="{00000000-0005-0000-0000-0000B03E0000}"/>
    <cellStyle name="40% - Énfasis2 2 2 3 3" xfId="18560" xr:uid="{00000000-0005-0000-0000-0000B13E0000}"/>
    <cellStyle name="40% - Énfasis2 2 2 3 4" xfId="18561" xr:uid="{00000000-0005-0000-0000-0000B23E0000}"/>
    <cellStyle name="40% - Énfasis2 2 2 3 5" xfId="18562" xr:uid="{00000000-0005-0000-0000-0000B33E0000}"/>
    <cellStyle name="40% - Énfasis2 2 2 3 6" xfId="18563" xr:uid="{00000000-0005-0000-0000-0000B43E0000}"/>
    <cellStyle name="40% - Énfasis2 2 2 4" xfId="18564" xr:uid="{00000000-0005-0000-0000-0000B53E0000}"/>
    <cellStyle name="40% - Énfasis2 2 2 4 2" xfId="18565" xr:uid="{00000000-0005-0000-0000-0000B63E0000}"/>
    <cellStyle name="40% - Énfasis2 2 2 4 3" xfId="18566" xr:uid="{00000000-0005-0000-0000-0000B73E0000}"/>
    <cellStyle name="40% - Énfasis2 2 2 4 4" xfId="18567" xr:uid="{00000000-0005-0000-0000-0000B83E0000}"/>
    <cellStyle name="40% - Énfasis2 2 2 4 5" xfId="18568" xr:uid="{00000000-0005-0000-0000-0000B93E0000}"/>
    <cellStyle name="40% - Énfasis2 2 2 4 6" xfId="18569" xr:uid="{00000000-0005-0000-0000-0000BA3E0000}"/>
    <cellStyle name="40% - Énfasis2 2 2 5" xfId="18570" xr:uid="{00000000-0005-0000-0000-0000BB3E0000}"/>
    <cellStyle name="40% - Énfasis2 2 2 5 2" xfId="18571" xr:uid="{00000000-0005-0000-0000-0000BC3E0000}"/>
    <cellStyle name="40% - Énfasis2 2 2 5 3" xfId="18572" xr:uid="{00000000-0005-0000-0000-0000BD3E0000}"/>
    <cellStyle name="40% - Énfasis2 2 2 5 4" xfId="18573" xr:uid="{00000000-0005-0000-0000-0000BE3E0000}"/>
    <cellStyle name="40% - Énfasis2 2 2 5 5" xfId="18574" xr:uid="{00000000-0005-0000-0000-0000BF3E0000}"/>
    <cellStyle name="40% - Énfasis2 2 2 5 6" xfId="18575" xr:uid="{00000000-0005-0000-0000-0000C03E0000}"/>
    <cellStyle name="40% - Énfasis2 2 2 6" xfId="18576" xr:uid="{00000000-0005-0000-0000-0000C13E0000}"/>
    <cellStyle name="40% - Énfasis2 2 2 6 2" xfId="18577" xr:uid="{00000000-0005-0000-0000-0000C23E0000}"/>
    <cellStyle name="40% - Énfasis2 2 2 6 3" xfId="18578" xr:uid="{00000000-0005-0000-0000-0000C33E0000}"/>
    <cellStyle name="40% - Énfasis2 2 2 6 4" xfId="18579" xr:uid="{00000000-0005-0000-0000-0000C43E0000}"/>
    <cellStyle name="40% - Énfasis2 2 2 6 5" xfId="18580" xr:uid="{00000000-0005-0000-0000-0000C53E0000}"/>
    <cellStyle name="40% - Énfasis2 2 2 6 6" xfId="18581" xr:uid="{00000000-0005-0000-0000-0000C63E0000}"/>
    <cellStyle name="40% - Énfasis2 2 2 7" xfId="18582" xr:uid="{00000000-0005-0000-0000-0000C73E0000}"/>
    <cellStyle name="40% - Énfasis2 2 2 7 2" xfId="18583" xr:uid="{00000000-0005-0000-0000-0000C83E0000}"/>
    <cellStyle name="40% - Énfasis2 2 2 7 3" xfId="18584" xr:uid="{00000000-0005-0000-0000-0000C93E0000}"/>
    <cellStyle name="40% - Énfasis2 2 2 7 4" xfId="18585" xr:uid="{00000000-0005-0000-0000-0000CA3E0000}"/>
    <cellStyle name="40% - Énfasis2 2 2 7 5" xfId="18586" xr:uid="{00000000-0005-0000-0000-0000CB3E0000}"/>
    <cellStyle name="40% - Énfasis2 2 2 7 6" xfId="18587" xr:uid="{00000000-0005-0000-0000-0000CC3E0000}"/>
    <cellStyle name="40% - Énfasis2 2 2 8" xfId="18588" xr:uid="{00000000-0005-0000-0000-0000CD3E0000}"/>
    <cellStyle name="40% - Énfasis2 2 2 8 2" xfId="18589" xr:uid="{00000000-0005-0000-0000-0000CE3E0000}"/>
    <cellStyle name="40% - Énfasis2 2 2 8 3" xfId="18590" xr:uid="{00000000-0005-0000-0000-0000CF3E0000}"/>
    <cellStyle name="40% - Énfasis2 2 2 8 4" xfId="18591" xr:uid="{00000000-0005-0000-0000-0000D03E0000}"/>
    <cellStyle name="40% - Énfasis2 2 2 8 5" xfId="18592" xr:uid="{00000000-0005-0000-0000-0000D13E0000}"/>
    <cellStyle name="40% - Énfasis2 2 2 8 6" xfId="18593" xr:uid="{00000000-0005-0000-0000-0000D23E0000}"/>
    <cellStyle name="40% - Énfasis2 2 2 9" xfId="18594" xr:uid="{00000000-0005-0000-0000-0000D33E0000}"/>
    <cellStyle name="40% - Énfasis2 2 2 9 2" xfId="18595" xr:uid="{00000000-0005-0000-0000-0000D43E0000}"/>
    <cellStyle name="40% - Énfasis2 2 2 9 3" xfId="18596" xr:uid="{00000000-0005-0000-0000-0000D53E0000}"/>
    <cellStyle name="40% - Énfasis2 2 2 9 4" xfId="18597" xr:uid="{00000000-0005-0000-0000-0000D63E0000}"/>
    <cellStyle name="40% - Énfasis2 2 2 9 5" xfId="18598" xr:uid="{00000000-0005-0000-0000-0000D73E0000}"/>
    <cellStyle name="40% - Énfasis2 2 2 9 6" xfId="18599" xr:uid="{00000000-0005-0000-0000-0000D83E0000}"/>
    <cellStyle name="40% - Énfasis2 2 20" xfId="40496" xr:uid="{00000000-0005-0000-0000-0000D93E0000}"/>
    <cellStyle name="40% - Énfasis2 2 3" xfId="602" xr:uid="{00000000-0005-0000-0000-0000DA3E0000}"/>
    <cellStyle name="40% - Énfasis2 2 3 10" xfId="18600" xr:uid="{00000000-0005-0000-0000-0000DB3E0000}"/>
    <cellStyle name="40% - Énfasis2 2 3 11" xfId="18601" xr:uid="{00000000-0005-0000-0000-0000DC3E0000}"/>
    <cellStyle name="40% - Énfasis2 2 3 12" xfId="18602" xr:uid="{00000000-0005-0000-0000-0000DD3E0000}"/>
    <cellStyle name="40% - Énfasis2 2 3 13" xfId="18603" xr:uid="{00000000-0005-0000-0000-0000DE3E0000}"/>
    <cellStyle name="40% - Énfasis2 2 3 14" xfId="18604" xr:uid="{00000000-0005-0000-0000-0000DF3E0000}"/>
    <cellStyle name="40% - Énfasis2 2 3 2" xfId="18605" xr:uid="{00000000-0005-0000-0000-0000E03E0000}"/>
    <cellStyle name="40% - Énfasis2 2 3 2 2" xfId="18606" xr:uid="{00000000-0005-0000-0000-0000E13E0000}"/>
    <cellStyle name="40% - Énfasis2 2 3 2 3" xfId="18607" xr:uid="{00000000-0005-0000-0000-0000E23E0000}"/>
    <cellStyle name="40% - Énfasis2 2 3 2 4" xfId="18608" xr:uid="{00000000-0005-0000-0000-0000E33E0000}"/>
    <cellStyle name="40% - Énfasis2 2 3 2 5" xfId="18609" xr:uid="{00000000-0005-0000-0000-0000E43E0000}"/>
    <cellStyle name="40% - Énfasis2 2 3 2 6" xfId="18610" xr:uid="{00000000-0005-0000-0000-0000E53E0000}"/>
    <cellStyle name="40% - Énfasis2 2 3 3" xfId="18611" xr:uid="{00000000-0005-0000-0000-0000E63E0000}"/>
    <cellStyle name="40% - Énfasis2 2 3 3 2" xfId="18612" xr:uid="{00000000-0005-0000-0000-0000E73E0000}"/>
    <cellStyle name="40% - Énfasis2 2 3 3 3" xfId="18613" xr:uid="{00000000-0005-0000-0000-0000E83E0000}"/>
    <cellStyle name="40% - Énfasis2 2 3 3 4" xfId="18614" xr:uid="{00000000-0005-0000-0000-0000E93E0000}"/>
    <cellStyle name="40% - Énfasis2 2 3 3 5" xfId="18615" xr:uid="{00000000-0005-0000-0000-0000EA3E0000}"/>
    <cellStyle name="40% - Énfasis2 2 3 3 6" xfId="18616" xr:uid="{00000000-0005-0000-0000-0000EB3E0000}"/>
    <cellStyle name="40% - Énfasis2 2 3 4" xfId="18617" xr:uid="{00000000-0005-0000-0000-0000EC3E0000}"/>
    <cellStyle name="40% - Énfasis2 2 3 4 2" xfId="18618" xr:uid="{00000000-0005-0000-0000-0000ED3E0000}"/>
    <cellStyle name="40% - Énfasis2 2 3 4 3" xfId="18619" xr:uid="{00000000-0005-0000-0000-0000EE3E0000}"/>
    <cellStyle name="40% - Énfasis2 2 3 4 4" xfId="18620" xr:uid="{00000000-0005-0000-0000-0000EF3E0000}"/>
    <cellStyle name="40% - Énfasis2 2 3 4 5" xfId="18621" xr:uid="{00000000-0005-0000-0000-0000F03E0000}"/>
    <cellStyle name="40% - Énfasis2 2 3 4 6" xfId="18622" xr:uid="{00000000-0005-0000-0000-0000F13E0000}"/>
    <cellStyle name="40% - Énfasis2 2 3 5" xfId="18623" xr:uid="{00000000-0005-0000-0000-0000F23E0000}"/>
    <cellStyle name="40% - Énfasis2 2 3 5 2" xfId="18624" xr:uid="{00000000-0005-0000-0000-0000F33E0000}"/>
    <cellStyle name="40% - Énfasis2 2 3 5 3" xfId="18625" xr:uid="{00000000-0005-0000-0000-0000F43E0000}"/>
    <cellStyle name="40% - Énfasis2 2 3 5 4" xfId="18626" xr:uid="{00000000-0005-0000-0000-0000F53E0000}"/>
    <cellStyle name="40% - Énfasis2 2 3 5 5" xfId="18627" xr:uid="{00000000-0005-0000-0000-0000F63E0000}"/>
    <cellStyle name="40% - Énfasis2 2 3 5 6" xfId="18628" xr:uid="{00000000-0005-0000-0000-0000F73E0000}"/>
    <cellStyle name="40% - Énfasis2 2 3 6" xfId="18629" xr:uid="{00000000-0005-0000-0000-0000F83E0000}"/>
    <cellStyle name="40% - Énfasis2 2 3 6 2" xfId="18630" xr:uid="{00000000-0005-0000-0000-0000F93E0000}"/>
    <cellStyle name="40% - Énfasis2 2 3 6 3" xfId="18631" xr:uid="{00000000-0005-0000-0000-0000FA3E0000}"/>
    <cellStyle name="40% - Énfasis2 2 3 6 4" xfId="18632" xr:uid="{00000000-0005-0000-0000-0000FB3E0000}"/>
    <cellStyle name="40% - Énfasis2 2 3 6 5" xfId="18633" xr:uid="{00000000-0005-0000-0000-0000FC3E0000}"/>
    <cellStyle name="40% - Énfasis2 2 3 6 6" xfId="18634" xr:uid="{00000000-0005-0000-0000-0000FD3E0000}"/>
    <cellStyle name="40% - Énfasis2 2 3 7" xfId="18635" xr:uid="{00000000-0005-0000-0000-0000FE3E0000}"/>
    <cellStyle name="40% - Énfasis2 2 3 7 2" xfId="18636" xr:uid="{00000000-0005-0000-0000-0000FF3E0000}"/>
    <cellStyle name="40% - Énfasis2 2 3 7 3" xfId="18637" xr:uid="{00000000-0005-0000-0000-0000003F0000}"/>
    <cellStyle name="40% - Énfasis2 2 3 7 4" xfId="18638" xr:uid="{00000000-0005-0000-0000-0000013F0000}"/>
    <cellStyle name="40% - Énfasis2 2 3 7 5" xfId="18639" xr:uid="{00000000-0005-0000-0000-0000023F0000}"/>
    <cellStyle name="40% - Énfasis2 2 3 7 6" xfId="18640" xr:uid="{00000000-0005-0000-0000-0000033F0000}"/>
    <cellStyle name="40% - Énfasis2 2 3 8" xfId="18641" xr:uid="{00000000-0005-0000-0000-0000043F0000}"/>
    <cellStyle name="40% - Énfasis2 2 3 8 2" xfId="18642" xr:uid="{00000000-0005-0000-0000-0000053F0000}"/>
    <cellStyle name="40% - Énfasis2 2 3 8 3" xfId="18643" xr:uid="{00000000-0005-0000-0000-0000063F0000}"/>
    <cellStyle name="40% - Énfasis2 2 3 8 4" xfId="18644" xr:uid="{00000000-0005-0000-0000-0000073F0000}"/>
    <cellStyle name="40% - Énfasis2 2 3 8 5" xfId="18645" xr:uid="{00000000-0005-0000-0000-0000083F0000}"/>
    <cellStyle name="40% - Énfasis2 2 3 8 6" xfId="18646" xr:uid="{00000000-0005-0000-0000-0000093F0000}"/>
    <cellStyle name="40% - Énfasis2 2 3 9" xfId="18647" xr:uid="{00000000-0005-0000-0000-00000A3F0000}"/>
    <cellStyle name="40% - Énfasis2 2 3 9 2" xfId="18648" xr:uid="{00000000-0005-0000-0000-00000B3F0000}"/>
    <cellStyle name="40% - Énfasis2 2 3 9 3" xfId="18649" xr:uid="{00000000-0005-0000-0000-00000C3F0000}"/>
    <cellStyle name="40% - Énfasis2 2 3 9 4" xfId="18650" xr:uid="{00000000-0005-0000-0000-00000D3F0000}"/>
    <cellStyle name="40% - Énfasis2 2 3 9 5" xfId="18651" xr:uid="{00000000-0005-0000-0000-00000E3F0000}"/>
    <cellStyle name="40% - Énfasis2 2 3 9 6" xfId="18652" xr:uid="{00000000-0005-0000-0000-00000F3F0000}"/>
    <cellStyle name="40% - Énfasis2 2 4" xfId="603" xr:uid="{00000000-0005-0000-0000-0000103F0000}"/>
    <cellStyle name="40% - Énfasis2 2 4 10" xfId="18653" xr:uid="{00000000-0005-0000-0000-0000113F0000}"/>
    <cellStyle name="40% - Énfasis2 2 4 11" xfId="18654" xr:uid="{00000000-0005-0000-0000-0000123F0000}"/>
    <cellStyle name="40% - Énfasis2 2 4 12" xfId="18655" xr:uid="{00000000-0005-0000-0000-0000133F0000}"/>
    <cellStyle name="40% - Énfasis2 2 4 13" xfId="18656" xr:uid="{00000000-0005-0000-0000-0000143F0000}"/>
    <cellStyle name="40% - Énfasis2 2 4 14" xfId="18657" xr:uid="{00000000-0005-0000-0000-0000153F0000}"/>
    <cellStyle name="40% - Énfasis2 2 4 2" xfId="18658" xr:uid="{00000000-0005-0000-0000-0000163F0000}"/>
    <cellStyle name="40% - Énfasis2 2 4 2 2" xfId="18659" xr:uid="{00000000-0005-0000-0000-0000173F0000}"/>
    <cellStyle name="40% - Énfasis2 2 4 2 3" xfId="18660" xr:uid="{00000000-0005-0000-0000-0000183F0000}"/>
    <cellStyle name="40% - Énfasis2 2 4 2 4" xfId="18661" xr:uid="{00000000-0005-0000-0000-0000193F0000}"/>
    <cellStyle name="40% - Énfasis2 2 4 2 5" xfId="18662" xr:uid="{00000000-0005-0000-0000-00001A3F0000}"/>
    <cellStyle name="40% - Énfasis2 2 4 2 6" xfId="18663" xr:uid="{00000000-0005-0000-0000-00001B3F0000}"/>
    <cellStyle name="40% - Énfasis2 2 4 3" xfId="18664" xr:uid="{00000000-0005-0000-0000-00001C3F0000}"/>
    <cellStyle name="40% - Énfasis2 2 4 3 2" xfId="18665" xr:uid="{00000000-0005-0000-0000-00001D3F0000}"/>
    <cellStyle name="40% - Énfasis2 2 4 3 3" xfId="18666" xr:uid="{00000000-0005-0000-0000-00001E3F0000}"/>
    <cellStyle name="40% - Énfasis2 2 4 3 4" xfId="18667" xr:uid="{00000000-0005-0000-0000-00001F3F0000}"/>
    <cellStyle name="40% - Énfasis2 2 4 3 5" xfId="18668" xr:uid="{00000000-0005-0000-0000-0000203F0000}"/>
    <cellStyle name="40% - Énfasis2 2 4 3 6" xfId="18669" xr:uid="{00000000-0005-0000-0000-0000213F0000}"/>
    <cellStyle name="40% - Énfasis2 2 4 4" xfId="18670" xr:uid="{00000000-0005-0000-0000-0000223F0000}"/>
    <cellStyle name="40% - Énfasis2 2 4 4 2" xfId="18671" xr:uid="{00000000-0005-0000-0000-0000233F0000}"/>
    <cellStyle name="40% - Énfasis2 2 4 4 3" xfId="18672" xr:uid="{00000000-0005-0000-0000-0000243F0000}"/>
    <cellStyle name="40% - Énfasis2 2 4 4 4" xfId="18673" xr:uid="{00000000-0005-0000-0000-0000253F0000}"/>
    <cellStyle name="40% - Énfasis2 2 4 4 5" xfId="18674" xr:uid="{00000000-0005-0000-0000-0000263F0000}"/>
    <cellStyle name="40% - Énfasis2 2 4 4 6" xfId="18675" xr:uid="{00000000-0005-0000-0000-0000273F0000}"/>
    <cellStyle name="40% - Énfasis2 2 4 5" xfId="18676" xr:uid="{00000000-0005-0000-0000-0000283F0000}"/>
    <cellStyle name="40% - Énfasis2 2 4 5 2" xfId="18677" xr:uid="{00000000-0005-0000-0000-0000293F0000}"/>
    <cellStyle name="40% - Énfasis2 2 4 5 3" xfId="18678" xr:uid="{00000000-0005-0000-0000-00002A3F0000}"/>
    <cellStyle name="40% - Énfasis2 2 4 5 4" xfId="18679" xr:uid="{00000000-0005-0000-0000-00002B3F0000}"/>
    <cellStyle name="40% - Énfasis2 2 4 5 5" xfId="18680" xr:uid="{00000000-0005-0000-0000-00002C3F0000}"/>
    <cellStyle name="40% - Énfasis2 2 4 5 6" xfId="18681" xr:uid="{00000000-0005-0000-0000-00002D3F0000}"/>
    <cellStyle name="40% - Énfasis2 2 4 6" xfId="18682" xr:uid="{00000000-0005-0000-0000-00002E3F0000}"/>
    <cellStyle name="40% - Énfasis2 2 4 6 2" xfId="18683" xr:uid="{00000000-0005-0000-0000-00002F3F0000}"/>
    <cellStyle name="40% - Énfasis2 2 4 6 3" xfId="18684" xr:uid="{00000000-0005-0000-0000-0000303F0000}"/>
    <cellStyle name="40% - Énfasis2 2 4 6 4" xfId="18685" xr:uid="{00000000-0005-0000-0000-0000313F0000}"/>
    <cellStyle name="40% - Énfasis2 2 4 6 5" xfId="18686" xr:uid="{00000000-0005-0000-0000-0000323F0000}"/>
    <cellStyle name="40% - Énfasis2 2 4 6 6" xfId="18687" xr:uid="{00000000-0005-0000-0000-0000333F0000}"/>
    <cellStyle name="40% - Énfasis2 2 4 7" xfId="18688" xr:uid="{00000000-0005-0000-0000-0000343F0000}"/>
    <cellStyle name="40% - Énfasis2 2 4 7 2" xfId="18689" xr:uid="{00000000-0005-0000-0000-0000353F0000}"/>
    <cellStyle name="40% - Énfasis2 2 4 7 3" xfId="18690" xr:uid="{00000000-0005-0000-0000-0000363F0000}"/>
    <cellStyle name="40% - Énfasis2 2 4 7 4" xfId="18691" xr:uid="{00000000-0005-0000-0000-0000373F0000}"/>
    <cellStyle name="40% - Énfasis2 2 4 7 5" xfId="18692" xr:uid="{00000000-0005-0000-0000-0000383F0000}"/>
    <cellStyle name="40% - Énfasis2 2 4 7 6" xfId="18693" xr:uid="{00000000-0005-0000-0000-0000393F0000}"/>
    <cellStyle name="40% - Énfasis2 2 4 8" xfId="18694" xr:uid="{00000000-0005-0000-0000-00003A3F0000}"/>
    <cellStyle name="40% - Énfasis2 2 4 8 2" xfId="18695" xr:uid="{00000000-0005-0000-0000-00003B3F0000}"/>
    <cellStyle name="40% - Énfasis2 2 4 8 3" xfId="18696" xr:uid="{00000000-0005-0000-0000-00003C3F0000}"/>
    <cellStyle name="40% - Énfasis2 2 4 8 4" xfId="18697" xr:uid="{00000000-0005-0000-0000-00003D3F0000}"/>
    <cellStyle name="40% - Énfasis2 2 4 8 5" xfId="18698" xr:uid="{00000000-0005-0000-0000-00003E3F0000}"/>
    <cellStyle name="40% - Énfasis2 2 4 8 6" xfId="18699" xr:uid="{00000000-0005-0000-0000-00003F3F0000}"/>
    <cellStyle name="40% - Énfasis2 2 4 9" xfId="18700" xr:uid="{00000000-0005-0000-0000-0000403F0000}"/>
    <cellStyle name="40% - Énfasis2 2 4 9 2" xfId="18701" xr:uid="{00000000-0005-0000-0000-0000413F0000}"/>
    <cellStyle name="40% - Énfasis2 2 4 9 3" xfId="18702" xr:uid="{00000000-0005-0000-0000-0000423F0000}"/>
    <cellStyle name="40% - Énfasis2 2 4 9 4" xfId="18703" xr:uid="{00000000-0005-0000-0000-0000433F0000}"/>
    <cellStyle name="40% - Énfasis2 2 4 9 5" xfId="18704" xr:uid="{00000000-0005-0000-0000-0000443F0000}"/>
    <cellStyle name="40% - Énfasis2 2 4 9 6" xfId="18705" xr:uid="{00000000-0005-0000-0000-0000453F0000}"/>
    <cellStyle name="40% - Énfasis2 2 5" xfId="604" xr:uid="{00000000-0005-0000-0000-0000463F0000}"/>
    <cellStyle name="40% - Énfasis2 2 5 10" xfId="18706" xr:uid="{00000000-0005-0000-0000-0000473F0000}"/>
    <cellStyle name="40% - Énfasis2 2 5 11" xfId="18707" xr:uid="{00000000-0005-0000-0000-0000483F0000}"/>
    <cellStyle name="40% - Énfasis2 2 5 12" xfId="18708" xr:uid="{00000000-0005-0000-0000-0000493F0000}"/>
    <cellStyle name="40% - Énfasis2 2 5 13" xfId="18709" xr:uid="{00000000-0005-0000-0000-00004A3F0000}"/>
    <cellStyle name="40% - Énfasis2 2 5 14" xfId="18710" xr:uid="{00000000-0005-0000-0000-00004B3F0000}"/>
    <cellStyle name="40% - Énfasis2 2 5 2" xfId="18711" xr:uid="{00000000-0005-0000-0000-00004C3F0000}"/>
    <cellStyle name="40% - Énfasis2 2 5 2 2" xfId="18712" xr:uid="{00000000-0005-0000-0000-00004D3F0000}"/>
    <cellStyle name="40% - Énfasis2 2 5 2 3" xfId="18713" xr:uid="{00000000-0005-0000-0000-00004E3F0000}"/>
    <cellStyle name="40% - Énfasis2 2 5 2 4" xfId="18714" xr:uid="{00000000-0005-0000-0000-00004F3F0000}"/>
    <cellStyle name="40% - Énfasis2 2 5 2 5" xfId="18715" xr:uid="{00000000-0005-0000-0000-0000503F0000}"/>
    <cellStyle name="40% - Énfasis2 2 5 2 6" xfId="18716" xr:uid="{00000000-0005-0000-0000-0000513F0000}"/>
    <cellStyle name="40% - Énfasis2 2 5 3" xfId="18717" xr:uid="{00000000-0005-0000-0000-0000523F0000}"/>
    <cellStyle name="40% - Énfasis2 2 5 3 2" xfId="18718" xr:uid="{00000000-0005-0000-0000-0000533F0000}"/>
    <cellStyle name="40% - Énfasis2 2 5 3 3" xfId="18719" xr:uid="{00000000-0005-0000-0000-0000543F0000}"/>
    <cellStyle name="40% - Énfasis2 2 5 3 4" xfId="18720" xr:uid="{00000000-0005-0000-0000-0000553F0000}"/>
    <cellStyle name="40% - Énfasis2 2 5 3 5" xfId="18721" xr:uid="{00000000-0005-0000-0000-0000563F0000}"/>
    <cellStyle name="40% - Énfasis2 2 5 3 6" xfId="18722" xr:uid="{00000000-0005-0000-0000-0000573F0000}"/>
    <cellStyle name="40% - Énfasis2 2 5 4" xfId="18723" xr:uid="{00000000-0005-0000-0000-0000583F0000}"/>
    <cellStyle name="40% - Énfasis2 2 5 4 2" xfId="18724" xr:uid="{00000000-0005-0000-0000-0000593F0000}"/>
    <cellStyle name="40% - Énfasis2 2 5 4 3" xfId="18725" xr:uid="{00000000-0005-0000-0000-00005A3F0000}"/>
    <cellStyle name="40% - Énfasis2 2 5 4 4" xfId="18726" xr:uid="{00000000-0005-0000-0000-00005B3F0000}"/>
    <cellStyle name="40% - Énfasis2 2 5 4 5" xfId="18727" xr:uid="{00000000-0005-0000-0000-00005C3F0000}"/>
    <cellStyle name="40% - Énfasis2 2 5 4 6" xfId="18728" xr:uid="{00000000-0005-0000-0000-00005D3F0000}"/>
    <cellStyle name="40% - Énfasis2 2 5 5" xfId="18729" xr:uid="{00000000-0005-0000-0000-00005E3F0000}"/>
    <cellStyle name="40% - Énfasis2 2 5 5 2" xfId="18730" xr:uid="{00000000-0005-0000-0000-00005F3F0000}"/>
    <cellStyle name="40% - Énfasis2 2 5 5 3" xfId="18731" xr:uid="{00000000-0005-0000-0000-0000603F0000}"/>
    <cellStyle name="40% - Énfasis2 2 5 5 4" xfId="18732" xr:uid="{00000000-0005-0000-0000-0000613F0000}"/>
    <cellStyle name="40% - Énfasis2 2 5 5 5" xfId="18733" xr:uid="{00000000-0005-0000-0000-0000623F0000}"/>
    <cellStyle name="40% - Énfasis2 2 5 5 6" xfId="18734" xr:uid="{00000000-0005-0000-0000-0000633F0000}"/>
    <cellStyle name="40% - Énfasis2 2 5 6" xfId="18735" xr:uid="{00000000-0005-0000-0000-0000643F0000}"/>
    <cellStyle name="40% - Énfasis2 2 5 6 2" xfId="18736" xr:uid="{00000000-0005-0000-0000-0000653F0000}"/>
    <cellStyle name="40% - Énfasis2 2 5 6 3" xfId="18737" xr:uid="{00000000-0005-0000-0000-0000663F0000}"/>
    <cellStyle name="40% - Énfasis2 2 5 6 4" xfId="18738" xr:uid="{00000000-0005-0000-0000-0000673F0000}"/>
    <cellStyle name="40% - Énfasis2 2 5 6 5" xfId="18739" xr:uid="{00000000-0005-0000-0000-0000683F0000}"/>
    <cellStyle name="40% - Énfasis2 2 5 6 6" xfId="18740" xr:uid="{00000000-0005-0000-0000-0000693F0000}"/>
    <cellStyle name="40% - Énfasis2 2 5 7" xfId="18741" xr:uid="{00000000-0005-0000-0000-00006A3F0000}"/>
    <cellStyle name="40% - Énfasis2 2 5 7 2" xfId="18742" xr:uid="{00000000-0005-0000-0000-00006B3F0000}"/>
    <cellStyle name="40% - Énfasis2 2 5 7 3" xfId="18743" xr:uid="{00000000-0005-0000-0000-00006C3F0000}"/>
    <cellStyle name="40% - Énfasis2 2 5 7 4" xfId="18744" xr:uid="{00000000-0005-0000-0000-00006D3F0000}"/>
    <cellStyle name="40% - Énfasis2 2 5 7 5" xfId="18745" xr:uid="{00000000-0005-0000-0000-00006E3F0000}"/>
    <cellStyle name="40% - Énfasis2 2 5 7 6" xfId="18746" xr:uid="{00000000-0005-0000-0000-00006F3F0000}"/>
    <cellStyle name="40% - Énfasis2 2 5 8" xfId="18747" xr:uid="{00000000-0005-0000-0000-0000703F0000}"/>
    <cellStyle name="40% - Énfasis2 2 5 8 2" xfId="18748" xr:uid="{00000000-0005-0000-0000-0000713F0000}"/>
    <cellStyle name="40% - Énfasis2 2 5 8 3" xfId="18749" xr:uid="{00000000-0005-0000-0000-0000723F0000}"/>
    <cellStyle name="40% - Énfasis2 2 5 8 4" xfId="18750" xr:uid="{00000000-0005-0000-0000-0000733F0000}"/>
    <cellStyle name="40% - Énfasis2 2 5 8 5" xfId="18751" xr:uid="{00000000-0005-0000-0000-0000743F0000}"/>
    <cellStyle name="40% - Énfasis2 2 5 8 6" xfId="18752" xr:uid="{00000000-0005-0000-0000-0000753F0000}"/>
    <cellStyle name="40% - Énfasis2 2 5 9" xfId="18753" xr:uid="{00000000-0005-0000-0000-0000763F0000}"/>
    <cellStyle name="40% - Énfasis2 2 5 9 2" xfId="18754" xr:uid="{00000000-0005-0000-0000-0000773F0000}"/>
    <cellStyle name="40% - Énfasis2 2 5 9 3" xfId="18755" xr:uid="{00000000-0005-0000-0000-0000783F0000}"/>
    <cellStyle name="40% - Énfasis2 2 5 9 4" xfId="18756" xr:uid="{00000000-0005-0000-0000-0000793F0000}"/>
    <cellStyle name="40% - Énfasis2 2 5 9 5" xfId="18757" xr:uid="{00000000-0005-0000-0000-00007A3F0000}"/>
    <cellStyle name="40% - Énfasis2 2 5 9 6" xfId="18758" xr:uid="{00000000-0005-0000-0000-00007B3F0000}"/>
    <cellStyle name="40% - Énfasis2 2 6" xfId="18759" xr:uid="{00000000-0005-0000-0000-00007C3F0000}"/>
    <cellStyle name="40% - Énfasis2 2 6 10" xfId="18760" xr:uid="{00000000-0005-0000-0000-00007D3F0000}"/>
    <cellStyle name="40% - Énfasis2 2 6 11" xfId="18761" xr:uid="{00000000-0005-0000-0000-00007E3F0000}"/>
    <cellStyle name="40% - Énfasis2 2 6 12" xfId="18762" xr:uid="{00000000-0005-0000-0000-00007F3F0000}"/>
    <cellStyle name="40% - Énfasis2 2 6 13" xfId="18763" xr:uid="{00000000-0005-0000-0000-0000803F0000}"/>
    <cellStyle name="40% - Énfasis2 2 6 14" xfId="18764" xr:uid="{00000000-0005-0000-0000-0000813F0000}"/>
    <cellStyle name="40% - Énfasis2 2 6 2" xfId="18765" xr:uid="{00000000-0005-0000-0000-0000823F0000}"/>
    <cellStyle name="40% - Énfasis2 2 6 2 2" xfId="18766" xr:uid="{00000000-0005-0000-0000-0000833F0000}"/>
    <cellStyle name="40% - Énfasis2 2 6 2 3" xfId="18767" xr:uid="{00000000-0005-0000-0000-0000843F0000}"/>
    <cellStyle name="40% - Énfasis2 2 6 2 4" xfId="18768" xr:uid="{00000000-0005-0000-0000-0000853F0000}"/>
    <cellStyle name="40% - Énfasis2 2 6 2 5" xfId="18769" xr:uid="{00000000-0005-0000-0000-0000863F0000}"/>
    <cellStyle name="40% - Énfasis2 2 6 2 6" xfId="18770" xr:uid="{00000000-0005-0000-0000-0000873F0000}"/>
    <cellStyle name="40% - Énfasis2 2 6 3" xfId="18771" xr:uid="{00000000-0005-0000-0000-0000883F0000}"/>
    <cellStyle name="40% - Énfasis2 2 6 3 2" xfId="18772" xr:uid="{00000000-0005-0000-0000-0000893F0000}"/>
    <cellStyle name="40% - Énfasis2 2 6 3 3" xfId="18773" xr:uid="{00000000-0005-0000-0000-00008A3F0000}"/>
    <cellStyle name="40% - Énfasis2 2 6 3 4" xfId="18774" xr:uid="{00000000-0005-0000-0000-00008B3F0000}"/>
    <cellStyle name="40% - Énfasis2 2 6 3 5" xfId="18775" xr:uid="{00000000-0005-0000-0000-00008C3F0000}"/>
    <cellStyle name="40% - Énfasis2 2 6 3 6" xfId="18776" xr:uid="{00000000-0005-0000-0000-00008D3F0000}"/>
    <cellStyle name="40% - Énfasis2 2 6 4" xfId="18777" xr:uid="{00000000-0005-0000-0000-00008E3F0000}"/>
    <cellStyle name="40% - Énfasis2 2 6 4 2" xfId="18778" xr:uid="{00000000-0005-0000-0000-00008F3F0000}"/>
    <cellStyle name="40% - Énfasis2 2 6 4 3" xfId="18779" xr:uid="{00000000-0005-0000-0000-0000903F0000}"/>
    <cellStyle name="40% - Énfasis2 2 6 4 4" xfId="18780" xr:uid="{00000000-0005-0000-0000-0000913F0000}"/>
    <cellStyle name="40% - Énfasis2 2 6 4 5" xfId="18781" xr:uid="{00000000-0005-0000-0000-0000923F0000}"/>
    <cellStyle name="40% - Énfasis2 2 6 4 6" xfId="18782" xr:uid="{00000000-0005-0000-0000-0000933F0000}"/>
    <cellStyle name="40% - Énfasis2 2 6 5" xfId="18783" xr:uid="{00000000-0005-0000-0000-0000943F0000}"/>
    <cellStyle name="40% - Énfasis2 2 6 5 2" xfId="18784" xr:uid="{00000000-0005-0000-0000-0000953F0000}"/>
    <cellStyle name="40% - Énfasis2 2 6 5 3" xfId="18785" xr:uid="{00000000-0005-0000-0000-0000963F0000}"/>
    <cellStyle name="40% - Énfasis2 2 6 5 4" xfId="18786" xr:uid="{00000000-0005-0000-0000-0000973F0000}"/>
    <cellStyle name="40% - Énfasis2 2 6 5 5" xfId="18787" xr:uid="{00000000-0005-0000-0000-0000983F0000}"/>
    <cellStyle name="40% - Énfasis2 2 6 5 6" xfId="18788" xr:uid="{00000000-0005-0000-0000-0000993F0000}"/>
    <cellStyle name="40% - Énfasis2 2 6 6" xfId="18789" xr:uid="{00000000-0005-0000-0000-00009A3F0000}"/>
    <cellStyle name="40% - Énfasis2 2 6 6 2" xfId="18790" xr:uid="{00000000-0005-0000-0000-00009B3F0000}"/>
    <cellStyle name="40% - Énfasis2 2 6 6 3" xfId="18791" xr:uid="{00000000-0005-0000-0000-00009C3F0000}"/>
    <cellStyle name="40% - Énfasis2 2 6 6 4" xfId="18792" xr:uid="{00000000-0005-0000-0000-00009D3F0000}"/>
    <cellStyle name="40% - Énfasis2 2 6 6 5" xfId="18793" xr:uid="{00000000-0005-0000-0000-00009E3F0000}"/>
    <cellStyle name="40% - Énfasis2 2 6 6 6" xfId="18794" xr:uid="{00000000-0005-0000-0000-00009F3F0000}"/>
    <cellStyle name="40% - Énfasis2 2 6 7" xfId="18795" xr:uid="{00000000-0005-0000-0000-0000A03F0000}"/>
    <cellStyle name="40% - Énfasis2 2 6 7 2" xfId="18796" xr:uid="{00000000-0005-0000-0000-0000A13F0000}"/>
    <cellStyle name="40% - Énfasis2 2 6 7 3" xfId="18797" xr:uid="{00000000-0005-0000-0000-0000A23F0000}"/>
    <cellStyle name="40% - Énfasis2 2 6 7 4" xfId="18798" xr:uid="{00000000-0005-0000-0000-0000A33F0000}"/>
    <cellStyle name="40% - Énfasis2 2 6 7 5" xfId="18799" xr:uid="{00000000-0005-0000-0000-0000A43F0000}"/>
    <cellStyle name="40% - Énfasis2 2 6 7 6" xfId="18800" xr:uid="{00000000-0005-0000-0000-0000A53F0000}"/>
    <cellStyle name="40% - Énfasis2 2 6 8" xfId="18801" xr:uid="{00000000-0005-0000-0000-0000A63F0000}"/>
    <cellStyle name="40% - Énfasis2 2 6 8 2" xfId="18802" xr:uid="{00000000-0005-0000-0000-0000A73F0000}"/>
    <cellStyle name="40% - Énfasis2 2 6 8 3" xfId="18803" xr:uid="{00000000-0005-0000-0000-0000A83F0000}"/>
    <cellStyle name="40% - Énfasis2 2 6 8 4" xfId="18804" xr:uid="{00000000-0005-0000-0000-0000A93F0000}"/>
    <cellStyle name="40% - Énfasis2 2 6 8 5" xfId="18805" xr:uid="{00000000-0005-0000-0000-0000AA3F0000}"/>
    <cellStyle name="40% - Énfasis2 2 6 8 6" xfId="18806" xr:uid="{00000000-0005-0000-0000-0000AB3F0000}"/>
    <cellStyle name="40% - Énfasis2 2 6 9" xfId="18807" xr:uid="{00000000-0005-0000-0000-0000AC3F0000}"/>
    <cellStyle name="40% - Énfasis2 2 6 9 2" xfId="18808" xr:uid="{00000000-0005-0000-0000-0000AD3F0000}"/>
    <cellStyle name="40% - Énfasis2 2 6 9 3" xfId="18809" xr:uid="{00000000-0005-0000-0000-0000AE3F0000}"/>
    <cellStyle name="40% - Énfasis2 2 6 9 4" xfId="18810" xr:uid="{00000000-0005-0000-0000-0000AF3F0000}"/>
    <cellStyle name="40% - Énfasis2 2 6 9 5" xfId="18811" xr:uid="{00000000-0005-0000-0000-0000B03F0000}"/>
    <cellStyle name="40% - Énfasis2 2 6 9 6" xfId="18812" xr:uid="{00000000-0005-0000-0000-0000B13F0000}"/>
    <cellStyle name="40% - Énfasis2 2 7" xfId="18813" xr:uid="{00000000-0005-0000-0000-0000B23F0000}"/>
    <cellStyle name="40% - Énfasis2 2 7 2" xfId="18814" xr:uid="{00000000-0005-0000-0000-0000B33F0000}"/>
    <cellStyle name="40% - Énfasis2 2 7 3" xfId="18815" xr:uid="{00000000-0005-0000-0000-0000B43F0000}"/>
    <cellStyle name="40% - Énfasis2 2 7 4" xfId="18816" xr:uid="{00000000-0005-0000-0000-0000B53F0000}"/>
    <cellStyle name="40% - Énfasis2 2 7 5" xfId="18817" xr:uid="{00000000-0005-0000-0000-0000B63F0000}"/>
    <cellStyle name="40% - Énfasis2 2 7 6" xfId="18818" xr:uid="{00000000-0005-0000-0000-0000B73F0000}"/>
    <cellStyle name="40% - Énfasis2 2 8" xfId="18819" xr:uid="{00000000-0005-0000-0000-0000B83F0000}"/>
    <cellStyle name="40% - Énfasis2 2 8 2" xfId="18820" xr:uid="{00000000-0005-0000-0000-0000B93F0000}"/>
    <cellStyle name="40% - Énfasis2 2 8 3" xfId="18821" xr:uid="{00000000-0005-0000-0000-0000BA3F0000}"/>
    <cellStyle name="40% - Énfasis2 2 8 4" xfId="18822" xr:uid="{00000000-0005-0000-0000-0000BB3F0000}"/>
    <cellStyle name="40% - Énfasis2 2 8 5" xfId="18823" xr:uid="{00000000-0005-0000-0000-0000BC3F0000}"/>
    <cellStyle name="40% - Énfasis2 2 8 6" xfId="18824" xr:uid="{00000000-0005-0000-0000-0000BD3F0000}"/>
    <cellStyle name="40% - Énfasis2 2 9" xfId="18825" xr:uid="{00000000-0005-0000-0000-0000BE3F0000}"/>
    <cellStyle name="40% - Énfasis2 2 9 2" xfId="18826" xr:uid="{00000000-0005-0000-0000-0000BF3F0000}"/>
    <cellStyle name="40% - Énfasis2 2 9 3" xfId="18827" xr:uid="{00000000-0005-0000-0000-0000C03F0000}"/>
    <cellStyle name="40% - Énfasis2 2 9 4" xfId="18828" xr:uid="{00000000-0005-0000-0000-0000C13F0000}"/>
    <cellStyle name="40% - Énfasis2 2 9 5" xfId="18829" xr:uid="{00000000-0005-0000-0000-0000C23F0000}"/>
    <cellStyle name="40% - Énfasis2 2 9 6" xfId="18830" xr:uid="{00000000-0005-0000-0000-0000C33F0000}"/>
    <cellStyle name="40% - Énfasis2 20" xfId="605" xr:uid="{00000000-0005-0000-0000-0000C43F0000}"/>
    <cellStyle name="40% - Énfasis2 20 10" xfId="18831" xr:uid="{00000000-0005-0000-0000-0000C53F0000}"/>
    <cellStyle name="40% - Énfasis2 20 11" xfId="18832" xr:uid="{00000000-0005-0000-0000-0000C63F0000}"/>
    <cellStyle name="40% - Énfasis2 20 12" xfId="18833" xr:uid="{00000000-0005-0000-0000-0000C73F0000}"/>
    <cellStyle name="40% - Énfasis2 20 13" xfId="18834" xr:uid="{00000000-0005-0000-0000-0000C83F0000}"/>
    <cellStyle name="40% - Énfasis2 20 14" xfId="18835" xr:uid="{00000000-0005-0000-0000-0000C93F0000}"/>
    <cellStyle name="40% - Énfasis2 20 2" xfId="18836" xr:uid="{00000000-0005-0000-0000-0000CA3F0000}"/>
    <cellStyle name="40% - Énfasis2 20 2 2" xfId="18837" xr:uid="{00000000-0005-0000-0000-0000CB3F0000}"/>
    <cellStyle name="40% - Énfasis2 20 2 3" xfId="18838" xr:uid="{00000000-0005-0000-0000-0000CC3F0000}"/>
    <cellStyle name="40% - Énfasis2 20 2 4" xfId="18839" xr:uid="{00000000-0005-0000-0000-0000CD3F0000}"/>
    <cellStyle name="40% - Énfasis2 20 2 5" xfId="18840" xr:uid="{00000000-0005-0000-0000-0000CE3F0000}"/>
    <cellStyle name="40% - Énfasis2 20 2 6" xfId="18841" xr:uid="{00000000-0005-0000-0000-0000CF3F0000}"/>
    <cellStyle name="40% - Énfasis2 20 3" xfId="18842" xr:uid="{00000000-0005-0000-0000-0000D03F0000}"/>
    <cellStyle name="40% - Énfasis2 20 3 2" xfId="18843" xr:uid="{00000000-0005-0000-0000-0000D13F0000}"/>
    <cellStyle name="40% - Énfasis2 20 3 3" xfId="18844" xr:uid="{00000000-0005-0000-0000-0000D23F0000}"/>
    <cellStyle name="40% - Énfasis2 20 3 4" xfId="18845" xr:uid="{00000000-0005-0000-0000-0000D33F0000}"/>
    <cellStyle name="40% - Énfasis2 20 3 5" xfId="18846" xr:uid="{00000000-0005-0000-0000-0000D43F0000}"/>
    <cellStyle name="40% - Énfasis2 20 3 6" xfId="18847" xr:uid="{00000000-0005-0000-0000-0000D53F0000}"/>
    <cellStyle name="40% - Énfasis2 20 4" xfId="18848" xr:uid="{00000000-0005-0000-0000-0000D63F0000}"/>
    <cellStyle name="40% - Énfasis2 20 4 2" xfId="18849" xr:uid="{00000000-0005-0000-0000-0000D73F0000}"/>
    <cellStyle name="40% - Énfasis2 20 4 3" xfId="18850" xr:uid="{00000000-0005-0000-0000-0000D83F0000}"/>
    <cellStyle name="40% - Énfasis2 20 4 4" xfId="18851" xr:uid="{00000000-0005-0000-0000-0000D93F0000}"/>
    <cellStyle name="40% - Énfasis2 20 4 5" xfId="18852" xr:uid="{00000000-0005-0000-0000-0000DA3F0000}"/>
    <cellStyle name="40% - Énfasis2 20 4 6" xfId="18853" xr:uid="{00000000-0005-0000-0000-0000DB3F0000}"/>
    <cellStyle name="40% - Énfasis2 20 5" xfId="18854" xr:uid="{00000000-0005-0000-0000-0000DC3F0000}"/>
    <cellStyle name="40% - Énfasis2 20 5 2" xfId="18855" xr:uid="{00000000-0005-0000-0000-0000DD3F0000}"/>
    <cellStyle name="40% - Énfasis2 20 5 3" xfId="18856" xr:uid="{00000000-0005-0000-0000-0000DE3F0000}"/>
    <cellStyle name="40% - Énfasis2 20 5 4" xfId="18857" xr:uid="{00000000-0005-0000-0000-0000DF3F0000}"/>
    <cellStyle name="40% - Énfasis2 20 5 5" xfId="18858" xr:uid="{00000000-0005-0000-0000-0000E03F0000}"/>
    <cellStyle name="40% - Énfasis2 20 5 6" xfId="18859" xr:uid="{00000000-0005-0000-0000-0000E13F0000}"/>
    <cellStyle name="40% - Énfasis2 20 6" xfId="18860" xr:uid="{00000000-0005-0000-0000-0000E23F0000}"/>
    <cellStyle name="40% - Énfasis2 20 6 2" xfId="18861" xr:uid="{00000000-0005-0000-0000-0000E33F0000}"/>
    <cellStyle name="40% - Énfasis2 20 6 3" xfId="18862" xr:uid="{00000000-0005-0000-0000-0000E43F0000}"/>
    <cellStyle name="40% - Énfasis2 20 6 4" xfId="18863" xr:uid="{00000000-0005-0000-0000-0000E53F0000}"/>
    <cellStyle name="40% - Énfasis2 20 6 5" xfId="18864" xr:uid="{00000000-0005-0000-0000-0000E63F0000}"/>
    <cellStyle name="40% - Énfasis2 20 6 6" xfId="18865" xr:uid="{00000000-0005-0000-0000-0000E73F0000}"/>
    <cellStyle name="40% - Énfasis2 20 7" xfId="18866" xr:uid="{00000000-0005-0000-0000-0000E83F0000}"/>
    <cellStyle name="40% - Énfasis2 20 7 2" xfId="18867" xr:uid="{00000000-0005-0000-0000-0000E93F0000}"/>
    <cellStyle name="40% - Énfasis2 20 7 3" xfId="18868" xr:uid="{00000000-0005-0000-0000-0000EA3F0000}"/>
    <cellStyle name="40% - Énfasis2 20 7 4" xfId="18869" xr:uid="{00000000-0005-0000-0000-0000EB3F0000}"/>
    <cellStyle name="40% - Énfasis2 20 7 5" xfId="18870" xr:uid="{00000000-0005-0000-0000-0000EC3F0000}"/>
    <cellStyle name="40% - Énfasis2 20 7 6" xfId="18871" xr:uid="{00000000-0005-0000-0000-0000ED3F0000}"/>
    <cellStyle name="40% - Énfasis2 20 8" xfId="18872" xr:uid="{00000000-0005-0000-0000-0000EE3F0000}"/>
    <cellStyle name="40% - Énfasis2 20 8 2" xfId="18873" xr:uid="{00000000-0005-0000-0000-0000EF3F0000}"/>
    <cellStyle name="40% - Énfasis2 20 8 3" xfId="18874" xr:uid="{00000000-0005-0000-0000-0000F03F0000}"/>
    <cellStyle name="40% - Énfasis2 20 8 4" xfId="18875" xr:uid="{00000000-0005-0000-0000-0000F13F0000}"/>
    <cellStyle name="40% - Énfasis2 20 8 5" xfId="18876" xr:uid="{00000000-0005-0000-0000-0000F23F0000}"/>
    <cellStyle name="40% - Énfasis2 20 8 6" xfId="18877" xr:uid="{00000000-0005-0000-0000-0000F33F0000}"/>
    <cellStyle name="40% - Énfasis2 20 9" xfId="18878" xr:uid="{00000000-0005-0000-0000-0000F43F0000}"/>
    <cellStyle name="40% - Énfasis2 20 9 2" xfId="18879" xr:uid="{00000000-0005-0000-0000-0000F53F0000}"/>
    <cellStyle name="40% - Énfasis2 20 9 3" xfId="18880" xr:uid="{00000000-0005-0000-0000-0000F63F0000}"/>
    <cellStyle name="40% - Énfasis2 20 9 4" xfId="18881" xr:uid="{00000000-0005-0000-0000-0000F73F0000}"/>
    <cellStyle name="40% - Énfasis2 20 9 5" xfId="18882" xr:uid="{00000000-0005-0000-0000-0000F83F0000}"/>
    <cellStyle name="40% - Énfasis2 20 9 6" xfId="18883" xr:uid="{00000000-0005-0000-0000-0000F93F0000}"/>
    <cellStyle name="40% - Énfasis2 21" xfId="606" xr:uid="{00000000-0005-0000-0000-0000FA3F0000}"/>
    <cellStyle name="40% - Énfasis2 21 10" xfId="18884" xr:uid="{00000000-0005-0000-0000-0000FB3F0000}"/>
    <cellStyle name="40% - Énfasis2 21 11" xfId="18885" xr:uid="{00000000-0005-0000-0000-0000FC3F0000}"/>
    <cellStyle name="40% - Énfasis2 21 12" xfId="18886" xr:uid="{00000000-0005-0000-0000-0000FD3F0000}"/>
    <cellStyle name="40% - Énfasis2 21 13" xfId="18887" xr:uid="{00000000-0005-0000-0000-0000FE3F0000}"/>
    <cellStyle name="40% - Énfasis2 21 14" xfId="18888" xr:uid="{00000000-0005-0000-0000-0000FF3F0000}"/>
    <cellStyle name="40% - Énfasis2 21 2" xfId="18889" xr:uid="{00000000-0005-0000-0000-000000400000}"/>
    <cellStyle name="40% - Énfasis2 21 2 2" xfId="18890" xr:uid="{00000000-0005-0000-0000-000001400000}"/>
    <cellStyle name="40% - Énfasis2 21 2 3" xfId="18891" xr:uid="{00000000-0005-0000-0000-000002400000}"/>
    <cellStyle name="40% - Énfasis2 21 2 4" xfId="18892" xr:uid="{00000000-0005-0000-0000-000003400000}"/>
    <cellStyle name="40% - Énfasis2 21 2 5" xfId="18893" xr:uid="{00000000-0005-0000-0000-000004400000}"/>
    <cellStyle name="40% - Énfasis2 21 2 6" xfId="18894" xr:uid="{00000000-0005-0000-0000-000005400000}"/>
    <cellStyle name="40% - Énfasis2 21 3" xfId="18895" xr:uid="{00000000-0005-0000-0000-000006400000}"/>
    <cellStyle name="40% - Énfasis2 21 3 2" xfId="18896" xr:uid="{00000000-0005-0000-0000-000007400000}"/>
    <cellStyle name="40% - Énfasis2 21 3 3" xfId="18897" xr:uid="{00000000-0005-0000-0000-000008400000}"/>
    <cellStyle name="40% - Énfasis2 21 3 4" xfId="18898" xr:uid="{00000000-0005-0000-0000-000009400000}"/>
    <cellStyle name="40% - Énfasis2 21 3 5" xfId="18899" xr:uid="{00000000-0005-0000-0000-00000A400000}"/>
    <cellStyle name="40% - Énfasis2 21 3 6" xfId="18900" xr:uid="{00000000-0005-0000-0000-00000B400000}"/>
    <cellStyle name="40% - Énfasis2 21 4" xfId="18901" xr:uid="{00000000-0005-0000-0000-00000C400000}"/>
    <cellStyle name="40% - Énfasis2 21 4 2" xfId="18902" xr:uid="{00000000-0005-0000-0000-00000D400000}"/>
    <cellStyle name="40% - Énfasis2 21 4 3" xfId="18903" xr:uid="{00000000-0005-0000-0000-00000E400000}"/>
    <cellStyle name="40% - Énfasis2 21 4 4" xfId="18904" xr:uid="{00000000-0005-0000-0000-00000F400000}"/>
    <cellStyle name="40% - Énfasis2 21 4 5" xfId="18905" xr:uid="{00000000-0005-0000-0000-000010400000}"/>
    <cellStyle name="40% - Énfasis2 21 4 6" xfId="18906" xr:uid="{00000000-0005-0000-0000-000011400000}"/>
    <cellStyle name="40% - Énfasis2 21 5" xfId="18907" xr:uid="{00000000-0005-0000-0000-000012400000}"/>
    <cellStyle name="40% - Énfasis2 21 5 2" xfId="18908" xr:uid="{00000000-0005-0000-0000-000013400000}"/>
    <cellStyle name="40% - Énfasis2 21 5 3" xfId="18909" xr:uid="{00000000-0005-0000-0000-000014400000}"/>
    <cellStyle name="40% - Énfasis2 21 5 4" xfId="18910" xr:uid="{00000000-0005-0000-0000-000015400000}"/>
    <cellStyle name="40% - Énfasis2 21 5 5" xfId="18911" xr:uid="{00000000-0005-0000-0000-000016400000}"/>
    <cellStyle name="40% - Énfasis2 21 5 6" xfId="18912" xr:uid="{00000000-0005-0000-0000-000017400000}"/>
    <cellStyle name="40% - Énfasis2 21 6" xfId="18913" xr:uid="{00000000-0005-0000-0000-000018400000}"/>
    <cellStyle name="40% - Énfasis2 21 6 2" xfId="18914" xr:uid="{00000000-0005-0000-0000-000019400000}"/>
    <cellStyle name="40% - Énfasis2 21 6 3" xfId="18915" xr:uid="{00000000-0005-0000-0000-00001A400000}"/>
    <cellStyle name="40% - Énfasis2 21 6 4" xfId="18916" xr:uid="{00000000-0005-0000-0000-00001B400000}"/>
    <cellStyle name="40% - Énfasis2 21 6 5" xfId="18917" xr:uid="{00000000-0005-0000-0000-00001C400000}"/>
    <cellStyle name="40% - Énfasis2 21 6 6" xfId="18918" xr:uid="{00000000-0005-0000-0000-00001D400000}"/>
    <cellStyle name="40% - Énfasis2 21 7" xfId="18919" xr:uid="{00000000-0005-0000-0000-00001E400000}"/>
    <cellStyle name="40% - Énfasis2 21 7 2" xfId="18920" xr:uid="{00000000-0005-0000-0000-00001F400000}"/>
    <cellStyle name="40% - Énfasis2 21 7 3" xfId="18921" xr:uid="{00000000-0005-0000-0000-000020400000}"/>
    <cellStyle name="40% - Énfasis2 21 7 4" xfId="18922" xr:uid="{00000000-0005-0000-0000-000021400000}"/>
    <cellStyle name="40% - Énfasis2 21 7 5" xfId="18923" xr:uid="{00000000-0005-0000-0000-000022400000}"/>
    <cellStyle name="40% - Énfasis2 21 7 6" xfId="18924" xr:uid="{00000000-0005-0000-0000-000023400000}"/>
    <cellStyle name="40% - Énfasis2 21 8" xfId="18925" xr:uid="{00000000-0005-0000-0000-000024400000}"/>
    <cellStyle name="40% - Énfasis2 21 8 2" xfId="18926" xr:uid="{00000000-0005-0000-0000-000025400000}"/>
    <cellStyle name="40% - Énfasis2 21 8 3" xfId="18927" xr:uid="{00000000-0005-0000-0000-000026400000}"/>
    <cellStyle name="40% - Énfasis2 21 8 4" xfId="18928" xr:uid="{00000000-0005-0000-0000-000027400000}"/>
    <cellStyle name="40% - Énfasis2 21 8 5" xfId="18929" xr:uid="{00000000-0005-0000-0000-000028400000}"/>
    <cellStyle name="40% - Énfasis2 21 8 6" xfId="18930" xr:uid="{00000000-0005-0000-0000-000029400000}"/>
    <cellStyle name="40% - Énfasis2 21 9" xfId="18931" xr:uid="{00000000-0005-0000-0000-00002A400000}"/>
    <cellStyle name="40% - Énfasis2 21 9 2" xfId="18932" xr:uid="{00000000-0005-0000-0000-00002B400000}"/>
    <cellStyle name="40% - Énfasis2 21 9 3" xfId="18933" xr:uid="{00000000-0005-0000-0000-00002C400000}"/>
    <cellStyle name="40% - Énfasis2 21 9 4" xfId="18934" xr:uid="{00000000-0005-0000-0000-00002D400000}"/>
    <cellStyle name="40% - Énfasis2 21 9 5" xfId="18935" xr:uid="{00000000-0005-0000-0000-00002E400000}"/>
    <cellStyle name="40% - Énfasis2 21 9 6" xfId="18936" xr:uid="{00000000-0005-0000-0000-00002F400000}"/>
    <cellStyle name="40% - Énfasis2 22" xfId="607" xr:uid="{00000000-0005-0000-0000-000030400000}"/>
    <cellStyle name="40% - Énfasis2 22 10" xfId="18937" xr:uid="{00000000-0005-0000-0000-000031400000}"/>
    <cellStyle name="40% - Énfasis2 22 11" xfId="18938" xr:uid="{00000000-0005-0000-0000-000032400000}"/>
    <cellStyle name="40% - Énfasis2 22 12" xfId="18939" xr:uid="{00000000-0005-0000-0000-000033400000}"/>
    <cellStyle name="40% - Énfasis2 22 13" xfId="18940" xr:uid="{00000000-0005-0000-0000-000034400000}"/>
    <cellStyle name="40% - Énfasis2 22 14" xfId="18941" xr:uid="{00000000-0005-0000-0000-000035400000}"/>
    <cellStyle name="40% - Énfasis2 22 2" xfId="18942" xr:uid="{00000000-0005-0000-0000-000036400000}"/>
    <cellStyle name="40% - Énfasis2 22 2 2" xfId="18943" xr:uid="{00000000-0005-0000-0000-000037400000}"/>
    <cellStyle name="40% - Énfasis2 22 2 3" xfId="18944" xr:uid="{00000000-0005-0000-0000-000038400000}"/>
    <cellStyle name="40% - Énfasis2 22 2 4" xfId="18945" xr:uid="{00000000-0005-0000-0000-000039400000}"/>
    <cellStyle name="40% - Énfasis2 22 2 5" xfId="18946" xr:uid="{00000000-0005-0000-0000-00003A400000}"/>
    <cellStyle name="40% - Énfasis2 22 2 6" xfId="18947" xr:uid="{00000000-0005-0000-0000-00003B400000}"/>
    <cellStyle name="40% - Énfasis2 22 3" xfId="18948" xr:uid="{00000000-0005-0000-0000-00003C400000}"/>
    <cellStyle name="40% - Énfasis2 22 3 2" xfId="18949" xr:uid="{00000000-0005-0000-0000-00003D400000}"/>
    <cellStyle name="40% - Énfasis2 22 3 3" xfId="18950" xr:uid="{00000000-0005-0000-0000-00003E400000}"/>
    <cellStyle name="40% - Énfasis2 22 3 4" xfId="18951" xr:uid="{00000000-0005-0000-0000-00003F400000}"/>
    <cellStyle name="40% - Énfasis2 22 3 5" xfId="18952" xr:uid="{00000000-0005-0000-0000-000040400000}"/>
    <cellStyle name="40% - Énfasis2 22 3 6" xfId="18953" xr:uid="{00000000-0005-0000-0000-000041400000}"/>
    <cellStyle name="40% - Énfasis2 22 4" xfId="18954" xr:uid="{00000000-0005-0000-0000-000042400000}"/>
    <cellStyle name="40% - Énfasis2 22 4 2" xfId="18955" xr:uid="{00000000-0005-0000-0000-000043400000}"/>
    <cellStyle name="40% - Énfasis2 22 4 3" xfId="18956" xr:uid="{00000000-0005-0000-0000-000044400000}"/>
    <cellStyle name="40% - Énfasis2 22 4 4" xfId="18957" xr:uid="{00000000-0005-0000-0000-000045400000}"/>
    <cellStyle name="40% - Énfasis2 22 4 5" xfId="18958" xr:uid="{00000000-0005-0000-0000-000046400000}"/>
    <cellStyle name="40% - Énfasis2 22 4 6" xfId="18959" xr:uid="{00000000-0005-0000-0000-000047400000}"/>
    <cellStyle name="40% - Énfasis2 22 5" xfId="18960" xr:uid="{00000000-0005-0000-0000-000048400000}"/>
    <cellStyle name="40% - Énfasis2 22 5 2" xfId="18961" xr:uid="{00000000-0005-0000-0000-000049400000}"/>
    <cellStyle name="40% - Énfasis2 22 5 3" xfId="18962" xr:uid="{00000000-0005-0000-0000-00004A400000}"/>
    <cellStyle name="40% - Énfasis2 22 5 4" xfId="18963" xr:uid="{00000000-0005-0000-0000-00004B400000}"/>
    <cellStyle name="40% - Énfasis2 22 5 5" xfId="18964" xr:uid="{00000000-0005-0000-0000-00004C400000}"/>
    <cellStyle name="40% - Énfasis2 22 5 6" xfId="18965" xr:uid="{00000000-0005-0000-0000-00004D400000}"/>
    <cellStyle name="40% - Énfasis2 22 6" xfId="18966" xr:uid="{00000000-0005-0000-0000-00004E400000}"/>
    <cellStyle name="40% - Énfasis2 22 6 2" xfId="18967" xr:uid="{00000000-0005-0000-0000-00004F400000}"/>
    <cellStyle name="40% - Énfasis2 22 6 3" xfId="18968" xr:uid="{00000000-0005-0000-0000-000050400000}"/>
    <cellStyle name="40% - Énfasis2 22 6 4" xfId="18969" xr:uid="{00000000-0005-0000-0000-000051400000}"/>
    <cellStyle name="40% - Énfasis2 22 6 5" xfId="18970" xr:uid="{00000000-0005-0000-0000-000052400000}"/>
    <cellStyle name="40% - Énfasis2 22 6 6" xfId="18971" xr:uid="{00000000-0005-0000-0000-000053400000}"/>
    <cellStyle name="40% - Énfasis2 22 7" xfId="18972" xr:uid="{00000000-0005-0000-0000-000054400000}"/>
    <cellStyle name="40% - Énfasis2 22 7 2" xfId="18973" xr:uid="{00000000-0005-0000-0000-000055400000}"/>
    <cellStyle name="40% - Énfasis2 22 7 3" xfId="18974" xr:uid="{00000000-0005-0000-0000-000056400000}"/>
    <cellStyle name="40% - Énfasis2 22 7 4" xfId="18975" xr:uid="{00000000-0005-0000-0000-000057400000}"/>
    <cellStyle name="40% - Énfasis2 22 7 5" xfId="18976" xr:uid="{00000000-0005-0000-0000-000058400000}"/>
    <cellStyle name="40% - Énfasis2 22 7 6" xfId="18977" xr:uid="{00000000-0005-0000-0000-000059400000}"/>
    <cellStyle name="40% - Énfasis2 22 8" xfId="18978" xr:uid="{00000000-0005-0000-0000-00005A400000}"/>
    <cellStyle name="40% - Énfasis2 22 8 2" xfId="18979" xr:uid="{00000000-0005-0000-0000-00005B400000}"/>
    <cellStyle name="40% - Énfasis2 22 8 3" xfId="18980" xr:uid="{00000000-0005-0000-0000-00005C400000}"/>
    <cellStyle name="40% - Énfasis2 22 8 4" xfId="18981" xr:uid="{00000000-0005-0000-0000-00005D400000}"/>
    <cellStyle name="40% - Énfasis2 22 8 5" xfId="18982" xr:uid="{00000000-0005-0000-0000-00005E400000}"/>
    <cellStyle name="40% - Énfasis2 22 8 6" xfId="18983" xr:uid="{00000000-0005-0000-0000-00005F400000}"/>
    <cellStyle name="40% - Énfasis2 22 9" xfId="18984" xr:uid="{00000000-0005-0000-0000-000060400000}"/>
    <cellStyle name="40% - Énfasis2 22 9 2" xfId="18985" xr:uid="{00000000-0005-0000-0000-000061400000}"/>
    <cellStyle name="40% - Énfasis2 22 9 3" xfId="18986" xr:uid="{00000000-0005-0000-0000-000062400000}"/>
    <cellStyle name="40% - Énfasis2 22 9 4" xfId="18987" xr:uid="{00000000-0005-0000-0000-000063400000}"/>
    <cellStyle name="40% - Énfasis2 22 9 5" xfId="18988" xr:uid="{00000000-0005-0000-0000-000064400000}"/>
    <cellStyle name="40% - Énfasis2 22 9 6" xfId="18989" xr:uid="{00000000-0005-0000-0000-000065400000}"/>
    <cellStyle name="40% - Énfasis2 23" xfId="608" xr:uid="{00000000-0005-0000-0000-000066400000}"/>
    <cellStyle name="40% - Énfasis2 23 10" xfId="18990" xr:uid="{00000000-0005-0000-0000-000067400000}"/>
    <cellStyle name="40% - Énfasis2 23 11" xfId="18991" xr:uid="{00000000-0005-0000-0000-000068400000}"/>
    <cellStyle name="40% - Énfasis2 23 12" xfId="18992" xr:uid="{00000000-0005-0000-0000-000069400000}"/>
    <cellStyle name="40% - Énfasis2 23 13" xfId="18993" xr:uid="{00000000-0005-0000-0000-00006A400000}"/>
    <cellStyle name="40% - Énfasis2 23 14" xfId="18994" xr:uid="{00000000-0005-0000-0000-00006B400000}"/>
    <cellStyle name="40% - Énfasis2 23 2" xfId="18995" xr:uid="{00000000-0005-0000-0000-00006C400000}"/>
    <cellStyle name="40% - Énfasis2 23 2 2" xfId="18996" xr:uid="{00000000-0005-0000-0000-00006D400000}"/>
    <cellStyle name="40% - Énfasis2 23 2 3" xfId="18997" xr:uid="{00000000-0005-0000-0000-00006E400000}"/>
    <cellStyle name="40% - Énfasis2 23 2 4" xfId="18998" xr:uid="{00000000-0005-0000-0000-00006F400000}"/>
    <cellStyle name="40% - Énfasis2 23 2 5" xfId="18999" xr:uid="{00000000-0005-0000-0000-000070400000}"/>
    <cellStyle name="40% - Énfasis2 23 2 6" xfId="19000" xr:uid="{00000000-0005-0000-0000-000071400000}"/>
    <cellStyle name="40% - Énfasis2 23 3" xfId="19001" xr:uid="{00000000-0005-0000-0000-000072400000}"/>
    <cellStyle name="40% - Énfasis2 23 3 2" xfId="19002" xr:uid="{00000000-0005-0000-0000-000073400000}"/>
    <cellStyle name="40% - Énfasis2 23 3 3" xfId="19003" xr:uid="{00000000-0005-0000-0000-000074400000}"/>
    <cellStyle name="40% - Énfasis2 23 3 4" xfId="19004" xr:uid="{00000000-0005-0000-0000-000075400000}"/>
    <cellStyle name="40% - Énfasis2 23 3 5" xfId="19005" xr:uid="{00000000-0005-0000-0000-000076400000}"/>
    <cellStyle name="40% - Énfasis2 23 3 6" xfId="19006" xr:uid="{00000000-0005-0000-0000-000077400000}"/>
    <cellStyle name="40% - Énfasis2 23 4" xfId="19007" xr:uid="{00000000-0005-0000-0000-000078400000}"/>
    <cellStyle name="40% - Énfasis2 23 4 2" xfId="19008" xr:uid="{00000000-0005-0000-0000-000079400000}"/>
    <cellStyle name="40% - Énfasis2 23 4 3" xfId="19009" xr:uid="{00000000-0005-0000-0000-00007A400000}"/>
    <cellStyle name="40% - Énfasis2 23 4 4" xfId="19010" xr:uid="{00000000-0005-0000-0000-00007B400000}"/>
    <cellStyle name="40% - Énfasis2 23 4 5" xfId="19011" xr:uid="{00000000-0005-0000-0000-00007C400000}"/>
    <cellStyle name="40% - Énfasis2 23 4 6" xfId="19012" xr:uid="{00000000-0005-0000-0000-00007D400000}"/>
    <cellStyle name="40% - Énfasis2 23 5" xfId="19013" xr:uid="{00000000-0005-0000-0000-00007E400000}"/>
    <cellStyle name="40% - Énfasis2 23 5 2" xfId="19014" xr:uid="{00000000-0005-0000-0000-00007F400000}"/>
    <cellStyle name="40% - Énfasis2 23 5 3" xfId="19015" xr:uid="{00000000-0005-0000-0000-000080400000}"/>
    <cellStyle name="40% - Énfasis2 23 5 4" xfId="19016" xr:uid="{00000000-0005-0000-0000-000081400000}"/>
    <cellStyle name="40% - Énfasis2 23 5 5" xfId="19017" xr:uid="{00000000-0005-0000-0000-000082400000}"/>
    <cellStyle name="40% - Énfasis2 23 5 6" xfId="19018" xr:uid="{00000000-0005-0000-0000-000083400000}"/>
    <cellStyle name="40% - Énfasis2 23 6" xfId="19019" xr:uid="{00000000-0005-0000-0000-000084400000}"/>
    <cellStyle name="40% - Énfasis2 23 6 2" xfId="19020" xr:uid="{00000000-0005-0000-0000-000085400000}"/>
    <cellStyle name="40% - Énfasis2 23 6 3" xfId="19021" xr:uid="{00000000-0005-0000-0000-000086400000}"/>
    <cellStyle name="40% - Énfasis2 23 6 4" xfId="19022" xr:uid="{00000000-0005-0000-0000-000087400000}"/>
    <cellStyle name="40% - Énfasis2 23 6 5" xfId="19023" xr:uid="{00000000-0005-0000-0000-000088400000}"/>
    <cellStyle name="40% - Énfasis2 23 6 6" xfId="19024" xr:uid="{00000000-0005-0000-0000-000089400000}"/>
    <cellStyle name="40% - Énfasis2 23 7" xfId="19025" xr:uid="{00000000-0005-0000-0000-00008A400000}"/>
    <cellStyle name="40% - Énfasis2 23 7 2" xfId="19026" xr:uid="{00000000-0005-0000-0000-00008B400000}"/>
    <cellStyle name="40% - Énfasis2 23 7 3" xfId="19027" xr:uid="{00000000-0005-0000-0000-00008C400000}"/>
    <cellStyle name="40% - Énfasis2 23 7 4" xfId="19028" xr:uid="{00000000-0005-0000-0000-00008D400000}"/>
    <cellStyle name="40% - Énfasis2 23 7 5" xfId="19029" xr:uid="{00000000-0005-0000-0000-00008E400000}"/>
    <cellStyle name="40% - Énfasis2 23 7 6" xfId="19030" xr:uid="{00000000-0005-0000-0000-00008F400000}"/>
    <cellStyle name="40% - Énfasis2 23 8" xfId="19031" xr:uid="{00000000-0005-0000-0000-000090400000}"/>
    <cellStyle name="40% - Énfasis2 23 8 2" xfId="19032" xr:uid="{00000000-0005-0000-0000-000091400000}"/>
    <cellStyle name="40% - Énfasis2 23 8 3" xfId="19033" xr:uid="{00000000-0005-0000-0000-000092400000}"/>
    <cellStyle name="40% - Énfasis2 23 8 4" xfId="19034" xr:uid="{00000000-0005-0000-0000-000093400000}"/>
    <cellStyle name="40% - Énfasis2 23 8 5" xfId="19035" xr:uid="{00000000-0005-0000-0000-000094400000}"/>
    <cellStyle name="40% - Énfasis2 23 8 6" xfId="19036" xr:uid="{00000000-0005-0000-0000-000095400000}"/>
    <cellStyle name="40% - Énfasis2 23 9" xfId="19037" xr:uid="{00000000-0005-0000-0000-000096400000}"/>
    <cellStyle name="40% - Énfasis2 23 9 2" xfId="19038" xr:uid="{00000000-0005-0000-0000-000097400000}"/>
    <cellStyle name="40% - Énfasis2 23 9 3" xfId="19039" xr:uid="{00000000-0005-0000-0000-000098400000}"/>
    <cellStyle name="40% - Énfasis2 23 9 4" xfId="19040" xr:uid="{00000000-0005-0000-0000-000099400000}"/>
    <cellStyle name="40% - Énfasis2 23 9 5" xfId="19041" xr:uid="{00000000-0005-0000-0000-00009A400000}"/>
    <cellStyle name="40% - Énfasis2 23 9 6" xfId="19042" xr:uid="{00000000-0005-0000-0000-00009B400000}"/>
    <cellStyle name="40% - Énfasis2 24" xfId="609" xr:uid="{00000000-0005-0000-0000-00009C400000}"/>
    <cellStyle name="40% - Énfasis2 24 10" xfId="19043" xr:uid="{00000000-0005-0000-0000-00009D400000}"/>
    <cellStyle name="40% - Énfasis2 24 11" xfId="19044" xr:uid="{00000000-0005-0000-0000-00009E400000}"/>
    <cellStyle name="40% - Énfasis2 24 12" xfId="19045" xr:uid="{00000000-0005-0000-0000-00009F400000}"/>
    <cellStyle name="40% - Énfasis2 24 13" xfId="19046" xr:uid="{00000000-0005-0000-0000-0000A0400000}"/>
    <cellStyle name="40% - Énfasis2 24 14" xfId="19047" xr:uid="{00000000-0005-0000-0000-0000A1400000}"/>
    <cellStyle name="40% - Énfasis2 24 2" xfId="19048" xr:uid="{00000000-0005-0000-0000-0000A2400000}"/>
    <cellStyle name="40% - Énfasis2 24 2 2" xfId="19049" xr:uid="{00000000-0005-0000-0000-0000A3400000}"/>
    <cellStyle name="40% - Énfasis2 24 2 3" xfId="19050" xr:uid="{00000000-0005-0000-0000-0000A4400000}"/>
    <cellStyle name="40% - Énfasis2 24 2 4" xfId="19051" xr:uid="{00000000-0005-0000-0000-0000A5400000}"/>
    <cellStyle name="40% - Énfasis2 24 2 5" xfId="19052" xr:uid="{00000000-0005-0000-0000-0000A6400000}"/>
    <cellStyle name="40% - Énfasis2 24 2 6" xfId="19053" xr:uid="{00000000-0005-0000-0000-0000A7400000}"/>
    <cellStyle name="40% - Énfasis2 24 3" xfId="19054" xr:uid="{00000000-0005-0000-0000-0000A8400000}"/>
    <cellStyle name="40% - Énfasis2 24 3 2" xfId="19055" xr:uid="{00000000-0005-0000-0000-0000A9400000}"/>
    <cellStyle name="40% - Énfasis2 24 3 3" xfId="19056" xr:uid="{00000000-0005-0000-0000-0000AA400000}"/>
    <cellStyle name="40% - Énfasis2 24 3 4" xfId="19057" xr:uid="{00000000-0005-0000-0000-0000AB400000}"/>
    <cellStyle name="40% - Énfasis2 24 3 5" xfId="19058" xr:uid="{00000000-0005-0000-0000-0000AC400000}"/>
    <cellStyle name="40% - Énfasis2 24 3 6" xfId="19059" xr:uid="{00000000-0005-0000-0000-0000AD400000}"/>
    <cellStyle name="40% - Énfasis2 24 4" xfId="19060" xr:uid="{00000000-0005-0000-0000-0000AE400000}"/>
    <cellStyle name="40% - Énfasis2 24 4 2" xfId="19061" xr:uid="{00000000-0005-0000-0000-0000AF400000}"/>
    <cellStyle name="40% - Énfasis2 24 4 3" xfId="19062" xr:uid="{00000000-0005-0000-0000-0000B0400000}"/>
    <cellStyle name="40% - Énfasis2 24 4 4" xfId="19063" xr:uid="{00000000-0005-0000-0000-0000B1400000}"/>
    <cellStyle name="40% - Énfasis2 24 4 5" xfId="19064" xr:uid="{00000000-0005-0000-0000-0000B2400000}"/>
    <cellStyle name="40% - Énfasis2 24 4 6" xfId="19065" xr:uid="{00000000-0005-0000-0000-0000B3400000}"/>
    <cellStyle name="40% - Énfasis2 24 5" xfId="19066" xr:uid="{00000000-0005-0000-0000-0000B4400000}"/>
    <cellStyle name="40% - Énfasis2 24 5 2" xfId="19067" xr:uid="{00000000-0005-0000-0000-0000B5400000}"/>
    <cellStyle name="40% - Énfasis2 24 5 3" xfId="19068" xr:uid="{00000000-0005-0000-0000-0000B6400000}"/>
    <cellStyle name="40% - Énfasis2 24 5 4" xfId="19069" xr:uid="{00000000-0005-0000-0000-0000B7400000}"/>
    <cellStyle name="40% - Énfasis2 24 5 5" xfId="19070" xr:uid="{00000000-0005-0000-0000-0000B8400000}"/>
    <cellStyle name="40% - Énfasis2 24 5 6" xfId="19071" xr:uid="{00000000-0005-0000-0000-0000B9400000}"/>
    <cellStyle name="40% - Énfasis2 24 6" xfId="19072" xr:uid="{00000000-0005-0000-0000-0000BA400000}"/>
    <cellStyle name="40% - Énfasis2 24 6 2" xfId="19073" xr:uid="{00000000-0005-0000-0000-0000BB400000}"/>
    <cellStyle name="40% - Énfasis2 24 6 3" xfId="19074" xr:uid="{00000000-0005-0000-0000-0000BC400000}"/>
    <cellStyle name="40% - Énfasis2 24 6 4" xfId="19075" xr:uid="{00000000-0005-0000-0000-0000BD400000}"/>
    <cellStyle name="40% - Énfasis2 24 6 5" xfId="19076" xr:uid="{00000000-0005-0000-0000-0000BE400000}"/>
    <cellStyle name="40% - Énfasis2 24 6 6" xfId="19077" xr:uid="{00000000-0005-0000-0000-0000BF400000}"/>
    <cellStyle name="40% - Énfasis2 24 7" xfId="19078" xr:uid="{00000000-0005-0000-0000-0000C0400000}"/>
    <cellStyle name="40% - Énfasis2 24 7 2" xfId="19079" xr:uid="{00000000-0005-0000-0000-0000C1400000}"/>
    <cellStyle name="40% - Énfasis2 24 7 3" xfId="19080" xr:uid="{00000000-0005-0000-0000-0000C2400000}"/>
    <cellStyle name="40% - Énfasis2 24 7 4" xfId="19081" xr:uid="{00000000-0005-0000-0000-0000C3400000}"/>
    <cellStyle name="40% - Énfasis2 24 7 5" xfId="19082" xr:uid="{00000000-0005-0000-0000-0000C4400000}"/>
    <cellStyle name="40% - Énfasis2 24 7 6" xfId="19083" xr:uid="{00000000-0005-0000-0000-0000C5400000}"/>
    <cellStyle name="40% - Énfasis2 24 8" xfId="19084" xr:uid="{00000000-0005-0000-0000-0000C6400000}"/>
    <cellStyle name="40% - Énfasis2 24 8 2" xfId="19085" xr:uid="{00000000-0005-0000-0000-0000C7400000}"/>
    <cellStyle name="40% - Énfasis2 24 8 3" xfId="19086" xr:uid="{00000000-0005-0000-0000-0000C8400000}"/>
    <cellStyle name="40% - Énfasis2 24 8 4" xfId="19087" xr:uid="{00000000-0005-0000-0000-0000C9400000}"/>
    <cellStyle name="40% - Énfasis2 24 8 5" xfId="19088" xr:uid="{00000000-0005-0000-0000-0000CA400000}"/>
    <cellStyle name="40% - Énfasis2 24 8 6" xfId="19089" xr:uid="{00000000-0005-0000-0000-0000CB400000}"/>
    <cellStyle name="40% - Énfasis2 24 9" xfId="19090" xr:uid="{00000000-0005-0000-0000-0000CC400000}"/>
    <cellStyle name="40% - Énfasis2 24 9 2" xfId="19091" xr:uid="{00000000-0005-0000-0000-0000CD400000}"/>
    <cellStyle name="40% - Énfasis2 24 9 3" xfId="19092" xr:uid="{00000000-0005-0000-0000-0000CE400000}"/>
    <cellStyle name="40% - Énfasis2 24 9 4" xfId="19093" xr:uid="{00000000-0005-0000-0000-0000CF400000}"/>
    <cellStyle name="40% - Énfasis2 24 9 5" xfId="19094" xr:uid="{00000000-0005-0000-0000-0000D0400000}"/>
    <cellStyle name="40% - Énfasis2 24 9 6" xfId="19095" xr:uid="{00000000-0005-0000-0000-0000D1400000}"/>
    <cellStyle name="40% - Énfasis2 25" xfId="610" xr:uid="{00000000-0005-0000-0000-0000D2400000}"/>
    <cellStyle name="40% - Énfasis2 25 10" xfId="19096" xr:uid="{00000000-0005-0000-0000-0000D3400000}"/>
    <cellStyle name="40% - Énfasis2 25 11" xfId="19097" xr:uid="{00000000-0005-0000-0000-0000D4400000}"/>
    <cellStyle name="40% - Énfasis2 25 12" xfId="19098" xr:uid="{00000000-0005-0000-0000-0000D5400000}"/>
    <cellStyle name="40% - Énfasis2 25 13" xfId="19099" xr:uid="{00000000-0005-0000-0000-0000D6400000}"/>
    <cellStyle name="40% - Énfasis2 25 14" xfId="19100" xr:uid="{00000000-0005-0000-0000-0000D7400000}"/>
    <cellStyle name="40% - Énfasis2 25 2" xfId="19101" xr:uid="{00000000-0005-0000-0000-0000D8400000}"/>
    <cellStyle name="40% - Énfasis2 25 2 2" xfId="19102" xr:uid="{00000000-0005-0000-0000-0000D9400000}"/>
    <cellStyle name="40% - Énfasis2 25 2 3" xfId="19103" xr:uid="{00000000-0005-0000-0000-0000DA400000}"/>
    <cellStyle name="40% - Énfasis2 25 2 4" xfId="19104" xr:uid="{00000000-0005-0000-0000-0000DB400000}"/>
    <cellStyle name="40% - Énfasis2 25 2 5" xfId="19105" xr:uid="{00000000-0005-0000-0000-0000DC400000}"/>
    <cellStyle name="40% - Énfasis2 25 2 6" xfId="19106" xr:uid="{00000000-0005-0000-0000-0000DD400000}"/>
    <cellStyle name="40% - Énfasis2 25 3" xfId="19107" xr:uid="{00000000-0005-0000-0000-0000DE400000}"/>
    <cellStyle name="40% - Énfasis2 25 3 2" xfId="19108" xr:uid="{00000000-0005-0000-0000-0000DF400000}"/>
    <cellStyle name="40% - Énfasis2 25 3 3" xfId="19109" xr:uid="{00000000-0005-0000-0000-0000E0400000}"/>
    <cellStyle name="40% - Énfasis2 25 3 4" xfId="19110" xr:uid="{00000000-0005-0000-0000-0000E1400000}"/>
    <cellStyle name="40% - Énfasis2 25 3 5" xfId="19111" xr:uid="{00000000-0005-0000-0000-0000E2400000}"/>
    <cellStyle name="40% - Énfasis2 25 3 6" xfId="19112" xr:uid="{00000000-0005-0000-0000-0000E3400000}"/>
    <cellStyle name="40% - Énfasis2 25 4" xfId="19113" xr:uid="{00000000-0005-0000-0000-0000E4400000}"/>
    <cellStyle name="40% - Énfasis2 25 4 2" xfId="19114" xr:uid="{00000000-0005-0000-0000-0000E5400000}"/>
    <cellStyle name="40% - Énfasis2 25 4 3" xfId="19115" xr:uid="{00000000-0005-0000-0000-0000E6400000}"/>
    <cellStyle name="40% - Énfasis2 25 4 4" xfId="19116" xr:uid="{00000000-0005-0000-0000-0000E7400000}"/>
    <cellStyle name="40% - Énfasis2 25 4 5" xfId="19117" xr:uid="{00000000-0005-0000-0000-0000E8400000}"/>
    <cellStyle name="40% - Énfasis2 25 4 6" xfId="19118" xr:uid="{00000000-0005-0000-0000-0000E9400000}"/>
    <cellStyle name="40% - Énfasis2 25 5" xfId="19119" xr:uid="{00000000-0005-0000-0000-0000EA400000}"/>
    <cellStyle name="40% - Énfasis2 25 5 2" xfId="19120" xr:uid="{00000000-0005-0000-0000-0000EB400000}"/>
    <cellStyle name="40% - Énfasis2 25 5 3" xfId="19121" xr:uid="{00000000-0005-0000-0000-0000EC400000}"/>
    <cellStyle name="40% - Énfasis2 25 5 4" xfId="19122" xr:uid="{00000000-0005-0000-0000-0000ED400000}"/>
    <cellStyle name="40% - Énfasis2 25 5 5" xfId="19123" xr:uid="{00000000-0005-0000-0000-0000EE400000}"/>
    <cellStyle name="40% - Énfasis2 25 5 6" xfId="19124" xr:uid="{00000000-0005-0000-0000-0000EF400000}"/>
    <cellStyle name="40% - Énfasis2 25 6" xfId="19125" xr:uid="{00000000-0005-0000-0000-0000F0400000}"/>
    <cellStyle name="40% - Énfasis2 25 6 2" xfId="19126" xr:uid="{00000000-0005-0000-0000-0000F1400000}"/>
    <cellStyle name="40% - Énfasis2 25 6 3" xfId="19127" xr:uid="{00000000-0005-0000-0000-0000F2400000}"/>
    <cellStyle name="40% - Énfasis2 25 6 4" xfId="19128" xr:uid="{00000000-0005-0000-0000-0000F3400000}"/>
    <cellStyle name="40% - Énfasis2 25 6 5" xfId="19129" xr:uid="{00000000-0005-0000-0000-0000F4400000}"/>
    <cellStyle name="40% - Énfasis2 25 6 6" xfId="19130" xr:uid="{00000000-0005-0000-0000-0000F5400000}"/>
    <cellStyle name="40% - Énfasis2 25 7" xfId="19131" xr:uid="{00000000-0005-0000-0000-0000F6400000}"/>
    <cellStyle name="40% - Énfasis2 25 7 2" xfId="19132" xr:uid="{00000000-0005-0000-0000-0000F7400000}"/>
    <cellStyle name="40% - Énfasis2 25 7 3" xfId="19133" xr:uid="{00000000-0005-0000-0000-0000F8400000}"/>
    <cellStyle name="40% - Énfasis2 25 7 4" xfId="19134" xr:uid="{00000000-0005-0000-0000-0000F9400000}"/>
    <cellStyle name="40% - Énfasis2 25 7 5" xfId="19135" xr:uid="{00000000-0005-0000-0000-0000FA400000}"/>
    <cellStyle name="40% - Énfasis2 25 7 6" xfId="19136" xr:uid="{00000000-0005-0000-0000-0000FB400000}"/>
    <cellStyle name="40% - Énfasis2 25 8" xfId="19137" xr:uid="{00000000-0005-0000-0000-0000FC400000}"/>
    <cellStyle name="40% - Énfasis2 25 8 2" xfId="19138" xr:uid="{00000000-0005-0000-0000-0000FD400000}"/>
    <cellStyle name="40% - Énfasis2 25 8 3" xfId="19139" xr:uid="{00000000-0005-0000-0000-0000FE400000}"/>
    <cellStyle name="40% - Énfasis2 25 8 4" xfId="19140" xr:uid="{00000000-0005-0000-0000-0000FF400000}"/>
    <cellStyle name="40% - Énfasis2 25 8 5" xfId="19141" xr:uid="{00000000-0005-0000-0000-000000410000}"/>
    <cellStyle name="40% - Énfasis2 25 8 6" xfId="19142" xr:uid="{00000000-0005-0000-0000-000001410000}"/>
    <cellStyle name="40% - Énfasis2 25 9" xfId="19143" xr:uid="{00000000-0005-0000-0000-000002410000}"/>
    <cellStyle name="40% - Énfasis2 25 9 2" xfId="19144" xr:uid="{00000000-0005-0000-0000-000003410000}"/>
    <cellStyle name="40% - Énfasis2 25 9 3" xfId="19145" xr:uid="{00000000-0005-0000-0000-000004410000}"/>
    <cellStyle name="40% - Énfasis2 25 9 4" xfId="19146" xr:uid="{00000000-0005-0000-0000-000005410000}"/>
    <cellStyle name="40% - Énfasis2 25 9 5" xfId="19147" xr:uid="{00000000-0005-0000-0000-000006410000}"/>
    <cellStyle name="40% - Énfasis2 25 9 6" xfId="19148" xr:uid="{00000000-0005-0000-0000-000007410000}"/>
    <cellStyle name="40% - Énfasis2 26" xfId="611" xr:uid="{00000000-0005-0000-0000-000008410000}"/>
    <cellStyle name="40% - Énfasis2 26 10" xfId="19149" xr:uid="{00000000-0005-0000-0000-000009410000}"/>
    <cellStyle name="40% - Énfasis2 26 11" xfId="19150" xr:uid="{00000000-0005-0000-0000-00000A410000}"/>
    <cellStyle name="40% - Énfasis2 26 12" xfId="19151" xr:uid="{00000000-0005-0000-0000-00000B410000}"/>
    <cellStyle name="40% - Énfasis2 26 13" xfId="19152" xr:uid="{00000000-0005-0000-0000-00000C410000}"/>
    <cellStyle name="40% - Énfasis2 26 14" xfId="19153" xr:uid="{00000000-0005-0000-0000-00000D410000}"/>
    <cellStyle name="40% - Énfasis2 26 2" xfId="19154" xr:uid="{00000000-0005-0000-0000-00000E410000}"/>
    <cellStyle name="40% - Énfasis2 26 2 2" xfId="19155" xr:uid="{00000000-0005-0000-0000-00000F410000}"/>
    <cellStyle name="40% - Énfasis2 26 2 3" xfId="19156" xr:uid="{00000000-0005-0000-0000-000010410000}"/>
    <cellStyle name="40% - Énfasis2 26 2 4" xfId="19157" xr:uid="{00000000-0005-0000-0000-000011410000}"/>
    <cellStyle name="40% - Énfasis2 26 2 5" xfId="19158" xr:uid="{00000000-0005-0000-0000-000012410000}"/>
    <cellStyle name="40% - Énfasis2 26 2 6" xfId="19159" xr:uid="{00000000-0005-0000-0000-000013410000}"/>
    <cellStyle name="40% - Énfasis2 26 3" xfId="19160" xr:uid="{00000000-0005-0000-0000-000014410000}"/>
    <cellStyle name="40% - Énfasis2 26 3 2" xfId="19161" xr:uid="{00000000-0005-0000-0000-000015410000}"/>
    <cellStyle name="40% - Énfasis2 26 3 3" xfId="19162" xr:uid="{00000000-0005-0000-0000-000016410000}"/>
    <cellStyle name="40% - Énfasis2 26 3 4" xfId="19163" xr:uid="{00000000-0005-0000-0000-000017410000}"/>
    <cellStyle name="40% - Énfasis2 26 3 5" xfId="19164" xr:uid="{00000000-0005-0000-0000-000018410000}"/>
    <cellStyle name="40% - Énfasis2 26 3 6" xfId="19165" xr:uid="{00000000-0005-0000-0000-000019410000}"/>
    <cellStyle name="40% - Énfasis2 26 4" xfId="19166" xr:uid="{00000000-0005-0000-0000-00001A410000}"/>
    <cellStyle name="40% - Énfasis2 26 4 2" xfId="19167" xr:uid="{00000000-0005-0000-0000-00001B410000}"/>
    <cellStyle name="40% - Énfasis2 26 4 3" xfId="19168" xr:uid="{00000000-0005-0000-0000-00001C410000}"/>
    <cellStyle name="40% - Énfasis2 26 4 4" xfId="19169" xr:uid="{00000000-0005-0000-0000-00001D410000}"/>
    <cellStyle name="40% - Énfasis2 26 4 5" xfId="19170" xr:uid="{00000000-0005-0000-0000-00001E410000}"/>
    <cellStyle name="40% - Énfasis2 26 4 6" xfId="19171" xr:uid="{00000000-0005-0000-0000-00001F410000}"/>
    <cellStyle name="40% - Énfasis2 26 5" xfId="19172" xr:uid="{00000000-0005-0000-0000-000020410000}"/>
    <cellStyle name="40% - Énfasis2 26 5 2" xfId="19173" xr:uid="{00000000-0005-0000-0000-000021410000}"/>
    <cellStyle name="40% - Énfasis2 26 5 3" xfId="19174" xr:uid="{00000000-0005-0000-0000-000022410000}"/>
    <cellStyle name="40% - Énfasis2 26 5 4" xfId="19175" xr:uid="{00000000-0005-0000-0000-000023410000}"/>
    <cellStyle name="40% - Énfasis2 26 5 5" xfId="19176" xr:uid="{00000000-0005-0000-0000-000024410000}"/>
    <cellStyle name="40% - Énfasis2 26 5 6" xfId="19177" xr:uid="{00000000-0005-0000-0000-000025410000}"/>
    <cellStyle name="40% - Énfasis2 26 6" xfId="19178" xr:uid="{00000000-0005-0000-0000-000026410000}"/>
    <cellStyle name="40% - Énfasis2 26 6 2" xfId="19179" xr:uid="{00000000-0005-0000-0000-000027410000}"/>
    <cellStyle name="40% - Énfasis2 26 6 3" xfId="19180" xr:uid="{00000000-0005-0000-0000-000028410000}"/>
    <cellStyle name="40% - Énfasis2 26 6 4" xfId="19181" xr:uid="{00000000-0005-0000-0000-000029410000}"/>
    <cellStyle name="40% - Énfasis2 26 6 5" xfId="19182" xr:uid="{00000000-0005-0000-0000-00002A410000}"/>
    <cellStyle name="40% - Énfasis2 26 6 6" xfId="19183" xr:uid="{00000000-0005-0000-0000-00002B410000}"/>
    <cellStyle name="40% - Énfasis2 26 7" xfId="19184" xr:uid="{00000000-0005-0000-0000-00002C410000}"/>
    <cellStyle name="40% - Énfasis2 26 7 2" xfId="19185" xr:uid="{00000000-0005-0000-0000-00002D410000}"/>
    <cellStyle name="40% - Énfasis2 26 7 3" xfId="19186" xr:uid="{00000000-0005-0000-0000-00002E410000}"/>
    <cellStyle name="40% - Énfasis2 26 7 4" xfId="19187" xr:uid="{00000000-0005-0000-0000-00002F410000}"/>
    <cellStyle name="40% - Énfasis2 26 7 5" xfId="19188" xr:uid="{00000000-0005-0000-0000-000030410000}"/>
    <cellStyle name="40% - Énfasis2 26 7 6" xfId="19189" xr:uid="{00000000-0005-0000-0000-000031410000}"/>
    <cellStyle name="40% - Énfasis2 26 8" xfId="19190" xr:uid="{00000000-0005-0000-0000-000032410000}"/>
    <cellStyle name="40% - Énfasis2 26 8 2" xfId="19191" xr:uid="{00000000-0005-0000-0000-000033410000}"/>
    <cellStyle name="40% - Énfasis2 26 8 3" xfId="19192" xr:uid="{00000000-0005-0000-0000-000034410000}"/>
    <cellStyle name="40% - Énfasis2 26 8 4" xfId="19193" xr:uid="{00000000-0005-0000-0000-000035410000}"/>
    <cellStyle name="40% - Énfasis2 26 8 5" xfId="19194" xr:uid="{00000000-0005-0000-0000-000036410000}"/>
    <cellStyle name="40% - Énfasis2 26 8 6" xfId="19195" xr:uid="{00000000-0005-0000-0000-000037410000}"/>
    <cellStyle name="40% - Énfasis2 26 9" xfId="19196" xr:uid="{00000000-0005-0000-0000-000038410000}"/>
    <cellStyle name="40% - Énfasis2 26 9 2" xfId="19197" xr:uid="{00000000-0005-0000-0000-000039410000}"/>
    <cellStyle name="40% - Énfasis2 26 9 3" xfId="19198" xr:uid="{00000000-0005-0000-0000-00003A410000}"/>
    <cellStyle name="40% - Énfasis2 26 9 4" xfId="19199" xr:uid="{00000000-0005-0000-0000-00003B410000}"/>
    <cellStyle name="40% - Énfasis2 26 9 5" xfId="19200" xr:uid="{00000000-0005-0000-0000-00003C410000}"/>
    <cellStyle name="40% - Énfasis2 26 9 6" xfId="19201" xr:uid="{00000000-0005-0000-0000-00003D410000}"/>
    <cellStyle name="40% - Énfasis2 27" xfId="612" xr:uid="{00000000-0005-0000-0000-00003E410000}"/>
    <cellStyle name="40% - Énfasis2 27 10" xfId="19202" xr:uid="{00000000-0005-0000-0000-00003F410000}"/>
    <cellStyle name="40% - Énfasis2 27 11" xfId="19203" xr:uid="{00000000-0005-0000-0000-000040410000}"/>
    <cellStyle name="40% - Énfasis2 27 12" xfId="19204" xr:uid="{00000000-0005-0000-0000-000041410000}"/>
    <cellStyle name="40% - Énfasis2 27 13" xfId="19205" xr:uid="{00000000-0005-0000-0000-000042410000}"/>
    <cellStyle name="40% - Énfasis2 27 14" xfId="19206" xr:uid="{00000000-0005-0000-0000-000043410000}"/>
    <cellStyle name="40% - Énfasis2 27 2" xfId="19207" xr:uid="{00000000-0005-0000-0000-000044410000}"/>
    <cellStyle name="40% - Énfasis2 27 2 2" xfId="19208" xr:uid="{00000000-0005-0000-0000-000045410000}"/>
    <cellStyle name="40% - Énfasis2 27 2 3" xfId="19209" xr:uid="{00000000-0005-0000-0000-000046410000}"/>
    <cellStyle name="40% - Énfasis2 27 2 4" xfId="19210" xr:uid="{00000000-0005-0000-0000-000047410000}"/>
    <cellStyle name="40% - Énfasis2 27 2 5" xfId="19211" xr:uid="{00000000-0005-0000-0000-000048410000}"/>
    <cellStyle name="40% - Énfasis2 27 2 6" xfId="19212" xr:uid="{00000000-0005-0000-0000-000049410000}"/>
    <cellStyle name="40% - Énfasis2 27 3" xfId="19213" xr:uid="{00000000-0005-0000-0000-00004A410000}"/>
    <cellStyle name="40% - Énfasis2 27 3 2" xfId="19214" xr:uid="{00000000-0005-0000-0000-00004B410000}"/>
    <cellStyle name="40% - Énfasis2 27 3 3" xfId="19215" xr:uid="{00000000-0005-0000-0000-00004C410000}"/>
    <cellStyle name="40% - Énfasis2 27 3 4" xfId="19216" xr:uid="{00000000-0005-0000-0000-00004D410000}"/>
    <cellStyle name="40% - Énfasis2 27 3 5" xfId="19217" xr:uid="{00000000-0005-0000-0000-00004E410000}"/>
    <cellStyle name="40% - Énfasis2 27 3 6" xfId="19218" xr:uid="{00000000-0005-0000-0000-00004F410000}"/>
    <cellStyle name="40% - Énfasis2 27 4" xfId="19219" xr:uid="{00000000-0005-0000-0000-000050410000}"/>
    <cellStyle name="40% - Énfasis2 27 4 2" xfId="19220" xr:uid="{00000000-0005-0000-0000-000051410000}"/>
    <cellStyle name="40% - Énfasis2 27 4 3" xfId="19221" xr:uid="{00000000-0005-0000-0000-000052410000}"/>
    <cellStyle name="40% - Énfasis2 27 4 4" xfId="19222" xr:uid="{00000000-0005-0000-0000-000053410000}"/>
    <cellStyle name="40% - Énfasis2 27 4 5" xfId="19223" xr:uid="{00000000-0005-0000-0000-000054410000}"/>
    <cellStyle name="40% - Énfasis2 27 4 6" xfId="19224" xr:uid="{00000000-0005-0000-0000-000055410000}"/>
    <cellStyle name="40% - Énfasis2 27 5" xfId="19225" xr:uid="{00000000-0005-0000-0000-000056410000}"/>
    <cellStyle name="40% - Énfasis2 27 5 2" xfId="19226" xr:uid="{00000000-0005-0000-0000-000057410000}"/>
    <cellStyle name="40% - Énfasis2 27 5 3" xfId="19227" xr:uid="{00000000-0005-0000-0000-000058410000}"/>
    <cellStyle name="40% - Énfasis2 27 5 4" xfId="19228" xr:uid="{00000000-0005-0000-0000-000059410000}"/>
    <cellStyle name="40% - Énfasis2 27 5 5" xfId="19229" xr:uid="{00000000-0005-0000-0000-00005A410000}"/>
    <cellStyle name="40% - Énfasis2 27 5 6" xfId="19230" xr:uid="{00000000-0005-0000-0000-00005B410000}"/>
    <cellStyle name="40% - Énfasis2 27 6" xfId="19231" xr:uid="{00000000-0005-0000-0000-00005C410000}"/>
    <cellStyle name="40% - Énfasis2 27 6 2" xfId="19232" xr:uid="{00000000-0005-0000-0000-00005D410000}"/>
    <cellStyle name="40% - Énfasis2 27 6 3" xfId="19233" xr:uid="{00000000-0005-0000-0000-00005E410000}"/>
    <cellStyle name="40% - Énfasis2 27 6 4" xfId="19234" xr:uid="{00000000-0005-0000-0000-00005F410000}"/>
    <cellStyle name="40% - Énfasis2 27 6 5" xfId="19235" xr:uid="{00000000-0005-0000-0000-000060410000}"/>
    <cellStyle name="40% - Énfasis2 27 6 6" xfId="19236" xr:uid="{00000000-0005-0000-0000-000061410000}"/>
    <cellStyle name="40% - Énfasis2 27 7" xfId="19237" xr:uid="{00000000-0005-0000-0000-000062410000}"/>
    <cellStyle name="40% - Énfasis2 27 7 2" xfId="19238" xr:uid="{00000000-0005-0000-0000-000063410000}"/>
    <cellStyle name="40% - Énfasis2 27 7 3" xfId="19239" xr:uid="{00000000-0005-0000-0000-000064410000}"/>
    <cellStyle name="40% - Énfasis2 27 7 4" xfId="19240" xr:uid="{00000000-0005-0000-0000-000065410000}"/>
    <cellStyle name="40% - Énfasis2 27 7 5" xfId="19241" xr:uid="{00000000-0005-0000-0000-000066410000}"/>
    <cellStyle name="40% - Énfasis2 27 7 6" xfId="19242" xr:uid="{00000000-0005-0000-0000-000067410000}"/>
    <cellStyle name="40% - Énfasis2 27 8" xfId="19243" xr:uid="{00000000-0005-0000-0000-000068410000}"/>
    <cellStyle name="40% - Énfasis2 27 8 2" xfId="19244" xr:uid="{00000000-0005-0000-0000-000069410000}"/>
    <cellStyle name="40% - Énfasis2 27 8 3" xfId="19245" xr:uid="{00000000-0005-0000-0000-00006A410000}"/>
    <cellStyle name="40% - Énfasis2 27 8 4" xfId="19246" xr:uid="{00000000-0005-0000-0000-00006B410000}"/>
    <cellStyle name="40% - Énfasis2 27 8 5" xfId="19247" xr:uid="{00000000-0005-0000-0000-00006C410000}"/>
    <cellStyle name="40% - Énfasis2 27 8 6" xfId="19248" xr:uid="{00000000-0005-0000-0000-00006D410000}"/>
    <cellStyle name="40% - Énfasis2 27 9" xfId="19249" xr:uid="{00000000-0005-0000-0000-00006E410000}"/>
    <cellStyle name="40% - Énfasis2 27 9 2" xfId="19250" xr:uid="{00000000-0005-0000-0000-00006F410000}"/>
    <cellStyle name="40% - Énfasis2 27 9 3" xfId="19251" xr:uid="{00000000-0005-0000-0000-000070410000}"/>
    <cellStyle name="40% - Énfasis2 27 9 4" xfId="19252" xr:uid="{00000000-0005-0000-0000-000071410000}"/>
    <cellStyle name="40% - Énfasis2 27 9 5" xfId="19253" xr:uid="{00000000-0005-0000-0000-000072410000}"/>
    <cellStyle name="40% - Énfasis2 27 9 6" xfId="19254" xr:uid="{00000000-0005-0000-0000-000073410000}"/>
    <cellStyle name="40% - Énfasis2 28" xfId="613" xr:uid="{00000000-0005-0000-0000-000074410000}"/>
    <cellStyle name="40% - Énfasis2 28 10" xfId="19255" xr:uid="{00000000-0005-0000-0000-000075410000}"/>
    <cellStyle name="40% - Énfasis2 28 11" xfId="19256" xr:uid="{00000000-0005-0000-0000-000076410000}"/>
    <cellStyle name="40% - Énfasis2 28 12" xfId="19257" xr:uid="{00000000-0005-0000-0000-000077410000}"/>
    <cellStyle name="40% - Énfasis2 28 13" xfId="19258" xr:uid="{00000000-0005-0000-0000-000078410000}"/>
    <cellStyle name="40% - Énfasis2 28 14" xfId="19259" xr:uid="{00000000-0005-0000-0000-000079410000}"/>
    <cellStyle name="40% - Énfasis2 28 2" xfId="19260" xr:uid="{00000000-0005-0000-0000-00007A410000}"/>
    <cellStyle name="40% - Énfasis2 28 2 2" xfId="19261" xr:uid="{00000000-0005-0000-0000-00007B410000}"/>
    <cellStyle name="40% - Énfasis2 28 2 3" xfId="19262" xr:uid="{00000000-0005-0000-0000-00007C410000}"/>
    <cellStyle name="40% - Énfasis2 28 2 4" xfId="19263" xr:uid="{00000000-0005-0000-0000-00007D410000}"/>
    <cellStyle name="40% - Énfasis2 28 2 5" xfId="19264" xr:uid="{00000000-0005-0000-0000-00007E410000}"/>
    <cellStyle name="40% - Énfasis2 28 2 6" xfId="19265" xr:uid="{00000000-0005-0000-0000-00007F410000}"/>
    <cellStyle name="40% - Énfasis2 28 3" xfId="19266" xr:uid="{00000000-0005-0000-0000-000080410000}"/>
    <cellStyle name="40% - Énfasis2 28 3 2" xfId="19267" xr:uid="{00000000-0005-0000-0000-000081410000}"/>
    <cellStyle name="40% - Énfasis2 28 3 3" xfId="19268" xr:uid="{00000000-0005-0000-0000-000082410000}"/>
    <cellStyle name="40% - Énfasis2 28 3 4" xfId="19269" xr:uid="{00000000-0005-0000-0000-000083410000}"/>
    <cellStyle name="40% - Énfasis2 28 3 5" xfId="19270" xr:uid="{00000000-0005-0000-0000-000084410000}"/>
    <cellStyle name="40% - Énfasis2 28 3 6" xfId="19271" xr:uid="{00000000-0005-0000-0000-000085410000}"/>
    <cellStyle name="40% - Énfasis2 28 4" xfId="19272" xr:uid="{00000000-0005-0000-0000-000086410000}"/>
    <cellStyle name="40% - Énfasis2 28 4 2" xfId="19273" xr:uid="{00000000-0005-0000-0000-000087410000}"/>
    <cellStyle name="40% - Énfasis2 28 4 3" xfId="19274" xr:uid="{00000000-0005-0000-0000-000088410000}"/>
    <cellStyle name="40% - Énfasis2 28 4 4" xfId="19275" xr:uid="{00000000-0005-0000-0000-000089410000}"/>
    <cellStyle name="40% - Énfasis2 28 4 5" xfId="19276" xr:uid="{00000000-0005-0000-0000-00008A410000}"/>
    <cellStyle name="40% - Énfasis2 28 4 6" xfId="19277" xr:uid="{00000000-0005-0000-0000-00008B410000}"/>
    <cellStyle name="40% - Énfasis2 28 5" xfId="19278" xr:uid="{00000000-0005-0000-0000-00008C410000}"/>
    <cellStyle name="40% - Énfasis2 28 5 2" xfId="19279" xr:uid="{00000000-0005-0000-0000-00008D410000}"/>
    <cellStyle name="40% - Énfasis2 28 5 3" xfId="19280" xr:uid="{00000000-0005-0000-0000-00008E410000}"/>
    <cellStyle name="40% - Énfasis2 28 5 4" xfId="19281" xr:uid="{00000000-0005-0000-0000-00008F410000}"/>
    <cellStyle name="40% - Énfasis2 28 5 5" xfId="19282" xr:uid="{00000000-0005-0000-0000-000090410000}"/>
    <cellStyle name="40% - Énfasis2 28 5 6" xfId="19283" xr:uid="{00000000-0005-0000-0000-000091410000}"/>
    <cellStyle name="40% - Énfasis2 28 6" xfId="19284" xr:uid="{00000000-0005-0000-0000-000092410000}"/>
    <cellStyle name="40% - Énfasis2 28 6 2" xfId="19285" xr:uid="{00000000-0005-0000-0000-000093410000}"/>
    <cellStyle name="40% - Énfasis2 28 6 3" xfId="19286" xr:uid="{00000000-0005-0000-0000-000094410000}"/>
    <cellStyle name="40% - Énfasis2 28 6 4" xfId="19287" xr:uid="{00000000-0005-0000-0000-000095410000}"/>
    <cellStyle name="40% - Énfasis2 28 6 5" xfId="19288" xr:uid="{00000000-0005-0000-0000-000096410000}"/>
    <cellStyle name="40% - Énfasis2 28 6 6" xfId="19289" xr:uid="{00000000-0005-0000-0000-000097410000}"/>
    <cellStyle name="40% - Énfasis2 28 7" xfId="19290" xr:uid="{00000000-0005-0000-0000-000098410000}"/>
    <cellStyle name="40% - Énfasis2 28 7 2" xfId="19291" xr:uid="{00000000-0005-0000-0000-000099410000}"/>
    <cellStyle name="40% - Énfasis2 28 7 3" xfId="19292" xr:uid="{00000000-0005-0000-0000-00009A410000}"/>
    <cellStyle name="40% - Énfasis2 28 7 4" xfId="19293" xr:uid="{00000000-0005-0000-0000-00009B410000}"/>
    <cellStyle name="40% - Énfasis2 28 7 5" xfId="19294" xr:uid="{00000000-0005-0000-0000-00009C410000}"/>
    <cellStyle name="40% - Énfasis2 28 7 6" xfId="19295" xr:uid="{00000000-0005-0000-0000-00009D410000}"/>
    <cellStyle name="40% - Énfasis2 28 8" xfId="19296" xr:uid="{00000000-0005-0000-0000-00009E410000}"/>
    <cellStyle name="40% - Énfasis2 28 8 2" xfId="19297" xr:uid="{00000000-0005-0000-0000-00009F410000}"/>
    <cellStyle name="40% - Énfasis2 28 8 3" xfId="19298" xr:uid="{00000000-0005-0000-0000-0000A0410000}"/>
    <cellStyle name="40% - Énfasis2 28 8 4" xfId="19299" xr:uid="{00000000-0005-0000-0000-0000A1410000}"/>
    <cellStyle name="40% - Énfasis2 28 8 5" xfId="19300" xr:uid="{00000000-0005-0000-0000-0000A2410000}"/>
    <cellStyle name="40% - Énfasis2 28 8 6" xfId="19301" xr:uid="{00000000-0005-0000-0000-0000A3410000}"/>
    <cellStyle name="40% - Énfasis2 28 9" xfId="19302" xr:uid="{00000000-0005-0000-0000-0000A4410000}"/>
    <cellStyle name="40% - Énfasis2 28 9 2" xfId="19303" xr:uid="{00000000-0005-0000-0000-0000A5410000}"/>
    <cellStyle name="40% - Énfasis2 28 9 3" xfId="19304" xr:uid="{00000000-0005-0000-0000-0000A6410000}"/>
    <cellStyle name="40% - Énfasis2 28 9 4" xfId="19305" xr:uid="{00000000-0005-0000-0000-0000A7410000}"/>
    <cellStyle name="40% - Énfasis2 28 9 5" xfId="19306" xr:uid="{00000000-0005-0000-0000-0000A8410000}"/>
    <cellStyle name="40% - Énfasis2 28 9 6" xfId="19307" xr:uid="{00000000-0005-0000-0000-0000A9410000}"/>
    <cellStyle name="40% - Énfasis2 29" xfId="614" xr:uid="{00000000-0005-0000-0000-0000AA410000}"/>
    <cellStyle name="40% - Énfasis2 29 10" xfId="19308" xr:uid="{00000000-0005-0000-0000-0000AB410000}"/>
    <cellStyle name="40% - Énfasis2 29 11" xfId="19309" xr:uid="{00000000-0005-0000-0000-0000AC410000}"/>
    <cellStyle name="40% - Énfasis2 29 12" xfId="19310" xr:uid="{00000000-0005-0000-0000-0000AD410000}"/>
    <cellStyle name="40% - Énfasis2 29 13" xfId="19311" xr:uid="{00000000-0005-0000-0000-0000AE410000}"/>
    <cellStyle name="40% - Énfasis2 29 14" xfId="19312" xr:uid="{00000000-0005-0000-0000-0000AF410000}"/>
    <cellStyle name="40% - Énfasis2 29 2" xfId="19313" xr:uid="{00000000-0005-0000-0000-0000B0410000}"/>
    <cellStyle name="40% - Énfasis2 29 2 2" xfId="19314" xr:uid="{00000000-0005-0000-0000-0000B1410000}"/>
    <cellStyle name="40% - Énfasis2 29 2 3" xfId="19315" xr:uid="{00000000-0005-0000-0000-0000B2410000}"/>
    <cellStyle name="40% - Énfasis2 29 2 4" xfId="19316" xr:uid="{00000000-0005-0000-0000-0000B3410000}"/>
    <cellStyle name="40% - Énfasis2 29 2 5" xfId="19317" xr:uid="{00000000-0005-0000-0000-0000B4410000}"/>
    <cellStyle name="40% - Énfasis2 29 2 6" xfId="19318" xr:uid="{00000000-0005-0000-0000-0000B5410000}"/>
    <cellStyle name="40% - Énfasis2 29 3" xfId="19319" xr:uid="{00000000-0005-0000-0000-0000B6410000}"/>
    <cellStyle name="40% - Énfasis2 29 3 2" xfId="19320" xr:uid="{00000000-0005-0000-0000-0000B7410000}"/>
    <cellStyle name="40% - Énfasis2 29 3 3" xfId="19321" xr:uid="{00000000-0005-0000-0000-0000B8410000}"/>
    <cellStyle name="40% - Énfasis2 29 3 4" xfId="19322" xr:uid="{00000000-0005-0000-0000-0000B9410000}"/>
    <cellStyle name="40% - Énfasis2 29 3 5" xfId="19323" xr:uid="{00000000-0005-0000-0000-0000BA410000}"/>
    <cellStyle name="40% - Énfasis2 29 3 6" xfId="19324" xr:uid="{00000000-0005-0000-0000-0000BB410000}"/>
    <cellStyle name="40% - Énfasis2 29 4" xfId="19325" xr:uid="{00000000-0005-0000-0000-0000BC410000}"/>
    <cellStyle name="40% - Énfasis2 29 4 2" xfId="19326" xr:uid="{00000000-0005-0000-0000-0000BD410000}"/>
    <cellStyle name="40% - Énfasis2 29 4 3" xfId="19327" xr:uid="{00000000-0005-0000-0000-0000BE410000}"/>
    <cellStyle name="40% - Énfasis2 29 4 4" xfId="19328" xr:uid="{00000000-0005-0000-0000-0000BF410000}"/>
    <cellStyle name="40% - Énfasis2 29 4 5" xfId="19329" xr:uid="{00000000-0005-0000-0000-0000C0410000}"/>
    <cellStyle name="40% - Énfasis2 29 4 6" xfId="19330" xr:uid="{00000000-0005-0000-0000-0000C1410000}"/>
    <cellStyle name="40% - Énfasis2 29 5" xfId="19331" xr:uid="{00000000-0005-0000-0000-0000C2410000}"/>
    <cellStyle name="40% - Énfasis2 29 5 2" xfId="19332" xr:uid="{00000000-0005-0000-0000-0000C3410000}"/>
    <cellStyle name="40% - Énfasis2 29 5 3" xfId="19333" xr:uid="{00000000-0005-0000-0000-0000C4410000}"/>
    <cellStyle name="40% - Énfasis2 29 5 4" xfId="19334" xr:uid="{00000000-0005-0000-0000-0000C5410000}"/>
    <cellStyle name="40% - Énfasis2 29 5 5" xfId="19335" xr:uid="{00000000-0005-0000-0000-0000C6410000}"/>
    <cellStyle name="40% - Énfasis2 29 5 6" xfId="19336" xr:uid="{00000000-0005-0000-0000-0000C7410000}"/>
    <cellStyle name="40% - Énfasis2 29 6" xfId="19337" xr:uid="{00000000-0005-0000-0000-0000C8410000}"/>
    <cellStyle name="40% - Énfasis2 29 6 2" xfId="19338" xr:uid="{00000000-0005-0000-0000-0000C9410000}"/>
    <cellStyle name="40% - Énfasis2 29 6 3" xfId="19339" xr:uid="{00000000-0005-0000-0000-0000CA410000}"/>
    <cellStyle name="40% - Énfasis2 29 6 4" xfId="19340" xr:uid="{00000000-0005-0000-0000-0000CB410000}"/>
    <cellStyle name="40% - Énfasis2 29 6 5" xfId="19341" xr:uid="{00000000-0005-0000-0000-0000CC410000}"/>
    <cellStyle name="40% - Énfasis2 29 6 6" xfId="19342" xr:uid="{00000000-0005-0000-0000-0000CD410000}"/>
    <cellStyle name="40% - Énfasis2 29 7" xfId="19343" xr:uid="{00000000-0005-0000-0000-0000CE410000}"/>
    <cellStyle name="40% - Énfasis2 29 7 2" xfId="19344" xr:uid="{00000000-0005-0000-0000-0000CF410000}"/>
    <cellStyle name="40% - Énfasis2 29 7 3" xfId="19345" xr:uid="{00000000-0005-0000-0000-0000D0410000}"/>
    <cellStyle name="40% - Énfasis2 29 7 4" xfId="19346" xr:uid="{00000000-0005-0000-0000-0000D1410000}"/>
    <cellStyle name="40% - Énfasis2 29 7 5" xfId="19347" xr:uid="{00000000-0005-0000-0000-0000D2410000}"/>
    <cellStyle name="40% - Énfasis2 29 7 6" xfId="19348" xr:uid="{00000000-0005-0000-0000-0000D3410000}"/>
    <cellStyle name="40% - Énfasis2 29 8" xfId="19349" xr:uid="{00000000-0005-0000-0000-0000D4410000}"/>
    <cellStyle name="40% - Énfasis2 29 8 2" xfId="19350" xr:uid="{00000000-0005-0000-0000-0000D5410000}"/>
    <cellStyle name="40% - Énfasis2 29 8 3" xfId="19351" xr:uid="{00000000-0005-0000-0000-0000D6410000}"/>
    <cellStyle name="40% - Énfasis2 29 8 4" xfId="19352" xr:uid="{00000000-0005-0000-0000-0000D7410000}"/>
    <cellStyle name="40% - Énfasis2 29 8 5" xfId="19353" xr:uid="{00000000-0005-0000-0000-0000D8410000}"/>
    <cellStyle name="40% - Énfasis2 29 8 6" xfId="19354" xr:uid="{00000000-0005-0000-0000-0000D9410000}"/>
    <cellStyle name="40% - Énfasis2 29 9" xfId="19355" xr:uid="{00000000-0005-0000-0000-0000DA410000}"/>
    <cellStyle name="40% - Énfasis2 29 9 2" xfId="19356" xr:uid="{00000000-0005-0000-0000-0000DB410000}"/>
    <cellStyle name="40% - Énfasis2 29 9 3" xfId="19357" xr:uid="{00000000-0005-0000-0000-0000DC410000}"/>
    <cellStyle name="40% - Énfasis2 29 9 4" xfId="19358" xr:uid="{00000000-0005-0000-0000-0000DD410000}"/>
    <cellStyle name="40% - Énfasis2 29 9 5" xfId="19359" xr:uid="{00000000-0005-0000-0000-0000DE410000}"/>
    <cellStyle name="40% - Énfasis2 29 9 6" xfId="19360" xr:uid="{00000000-0005-0000-0000-0000DF410000}"/>
    <cellStyle name="40% - Énfasis2 3" xfId="615" xr:uid="{00000000-0005-0000-0000-0000E0410000}"/>
    <cellStyle name="40% - Énfasis2 3 2" xfId="616" xr:uid="{00000000-0005-0000-0000-0000E1410000}"/>
    <cellStyle name="40% - Énfasis2 3 3" xfId="617" xr:uid="{00000000-0005-0000-0000-0000E2410000}"/>
    <cellStyle name="40% - Énfasis2 3 4" xfId="19361" xr:uid="{00000000-0005-0000-0000-0000E3410000}"/>
    <cellStyle name="40% - Énfasis2 3 5" xfId="40497" xr:uid="{00000000-0005-0000-0000-0000E4410000}"/>
    <cellStyle name="40% - Énfasis2 30" xfId="618" xr:uid="{00000000-0005-0000-0000-0000E5410000}"/>
    <cellStyle name="40% - Énfasis2 30 10" xfId="19362" xr:uid="{00000000-0005-0000-0000-0000E6410000}"/>
    <cellStyle name="40% - Énfasis2 30 11" xfId="19363" xr:uid="{00000000-0005-0000-0000-0000E7410000}"/>
    <cellStyle name="40% - Énfasis2 30 12" xfId="19364" xr:uid="{00000000-0005-0000-0000-0000E8410000}"/>
    <cellStyle name="40% - Énfasis2 30 13" xfId="19365" xr:uid="{00000000-0005-0000-0000-0000E9410000}"/>
    <cellStyle name="40% - Énfasis2 30 14" xfId="19366" xr:uid="{00000000-0005-0000-0000-0000EA410000}"/>
    <cellStyle name="40% - Énfasis2 30 2" xfId="19367" xr:uid="{00000000-0005-0000-0000-0000EB410000}"/>
    <cellStyle name="40% - Énfasis2 30 2 2" xfId="19368" xr:uid="{00000000-0005-0000-0000-0000EC410000}"/>
    <cellStyle name="40% - Énfasis2 30 2 3" xfId="19369" xr:uid="{00000000-0005-0000-0000-0000ED410000}"/>
    <cellStyle name="40% - Énfasis2 30 2 4" xfId="19370" xr:uid="{00000000-0005-0000-0000-0000EE410000}"/>
    <cellStyle name="40% - Énfasis2 30 2 5" xfId="19371" xr:uid="{00000000-0005-0000-0000-0000EF410000}"/>
    <cellStyle name="40% - Énfasis2 30 2 6" xfId="19372" xr:uid="{00000000-0005-0000-0000-0000F0410000}"/>
    <cellStyle name="40% - Énfasis2 30 3" xfId="19373" xr:uid="{00000000-0005-0000-0000-0000F1410000}"/>
    <cellStyle name="40% - Énfasis2 30 3 2" xfId="19374" xr:uid="{00000000-0005-0000-0000-0000F2410000}"/>
    <cellStyle name="40% - Énfasis2 30 3 3" xfId="19375" xr:uid="{00000000-0005-0000-0000-0000F3410000}"/>
    <cellStyle name="40% - Énfasis2 30 3 4" xfId="19376" xr:uid="{00000000-0005-0000-0000-0000F4410000}"/>
    <cellStyle name="40% - Énfasis2 30 3 5" xfId="19377" xr:uid="{00000000-0005-0000-0000-0000F5410000}"/>
    <cellStyle name="40% - Énfasis2 30 3 6" xfId="19378" xr:uid="{00000000-0005-0000-0000-0000F6410000}"/>
    <cellStyle name="40% - Énfasis2 30 4" xfId="19379" xr:uid="{00000000-0005-0000-0000-0000F7410000}"/>
    <cellStyle name="40% - Énfasis2 30 4 2" xfId="19380" xr:uid="{00000000-0005-0000-0000-0000F8410000}"/>
    <cellStyle name="40% - Énfasis2 30 4 3" xfId="19381" xr:uid="{00000000-0005-0000-0000-0000F9410000}"/>
    <cellStyle name="40% - Énfasis2 30 4 4" xfId="19382" xr:uid="{00000000-0005-0000-0000-0000FA410000}"/>
    <cellStyle name="40% - Énfasis2 30 4 5" xfId="19383" xr:uid="{00000000-0005-0000-0000-0000FB410000}"/>
    <cellStyle name="40% - Énfasis2 30 4 6" xfId="19384" xr:uid="{00000000-0005-0000-0000-0000FC410000}"/>
    <cellStyle name="40% - Énfasis2 30 5" xfId="19385" xr:uid="{00000000-0005-0000-0000-0000FD410000}"/>
    <cellStyle name="40% - Énfasis2 30 5 2" xfId="19386" xr:uid="{00000000-0005-0000-0000-0000FE410000}"/>
    <cellStyle name="40% - Énfasis2 30 5 3" xfId="19387" xr:uid="{00000000-0005-0000-0000-0000FF410000}"/>
    <cellStyle name="40% - Énfasis2 30 5 4" xfId="19388" xr:uid="{00000000-0005-0000-0000-000000420000}"/>
    <cellStyle name="40% - Énfasis2 30 5 5" xfId="19389" xr:uid="{00000000-0005-0000-0000-000001420000}"/>
    <cellStyle name="40% - Énfasis2 30 5 6" xfId="19390" xr:uid="{00000000-0005-0000-0000-000002420000}"/>
    <cellStyle name="40% - Énfasis2 30 6" xfId="19391" xr:uid="{00000000-0005-0000-0000-000003420000}"/>
    <cellStyle name="40% - Énfasis2 30 6 2" xfId="19392" xr:uid="{00000000-0005-0000-0000-000004420000}"/>
    <cellStyle name="40% - Énfasis2 30 6 3" xfId="19393" xr:uid="{00000000-0005-0000-0000-000005420000}"/>
    <cellStyle name="40% - Énfasis2 30 6 4" xfId="19394" xr:uid="{00000000-0005-0000-0000-000006420000}"/>
    <cellStyle name="40% - Énfasis2 30 6 5" xfId="19395" xr:uid="{00000000-0005-0000-0000-000007420000}"/>
    <cellStyle name="40% - Énfasis2 30 6 6" xfId="19396" xr:uid="{00000000-0005-0000-0000-000008420000}"/>
    <cellStyle name="40% - Énfasis2 30 7" xfId="19397" xr:uid="{00000000-0005-0000-0000-000009420000}"/>
    <cellStyle name="40% - Énfasis2 30 7 2" xfId="19398" xr:uid="{00000000-0005-0000-0000-00000A420000}"/>
    <cellStyle name="40% - Énfasis2 30 7 3" xfId="19399" xr:uid="{00000000-0005-0000-0000-00000B420000}"/>
    <cellStyle name="40% - Énfasis2 30 7 4" xfId="19400" xr:uid="{00000000-0005-0000-0000-00000C420000}"/>
    <cellStyle name="40% - Énfasis2 30 7 5" xfId="19401" xr:uid="{00000000-0005-0000-0000-00000D420000}"/>
    <cellStyle name="40% - Énfasis2 30 7 6" xfId="19402" xr:uid="{00000000-0005-0000-0000-00000E420000}"/>
    <cellStyle name="40% - Énfasis2 30 8" xfId="19403" xr:uid="{00000000-0005-0000-0000-00000F420000}"/>
    <cellStyle name="40% - Énfasis2 30 8 2" xfId="19404" xr:uid="{00000000-0005-0000-0000-000010420000}"/>
    <cellStyle name="40% - Énfasis2 30 8 3" xfId="19405" xr:uid="{00000000-0005-0000-0000-000011420000}"/>
    <cellStyle name="40% - Énfasis2 30 8 4" xfId="19406" xr:uid="{00000000-0005-0000-0000-000012420000}"/>
    <cellStyle name="40% - Énfasis2 30 8 5" xfId="19407" xr:uid="{00000000-0005-0000-0000-000013420000}"/>
    <cellStyle name="40% - Énfasis2 30 8 6" xfId="19408" xr:uid="{00000000-0005-0000-0000-000014420000}"/>
    <cellStyle name="40% - Énfasis2 30 9" xfId="19409" xr:uid="{00000000-0005-0000-0000-000015420000}"/>
    <cellStyle name="40% - Énfasis2 30 9 2" xfId="19410" xr:uid="{00000000-0005-0000-0000-000016420000}"/>
    <cellStyle name="40% - Énfasis2 30 9 3" xfId="19411" xr:uid="{00000000-0005-0000-0000-000017420000}"/>
    <cellStyle name="40% - Énfasis2 30 9 4" xfId="19412" xr:uid="{00000000-0005-0000-0000-000018420000}"/>
    <cellStyle name="40% - Énfasis2 30 9 5" xfId="19413" xr:uid="{00000000-0005-0000-0000-000019420000}"/>
    <cellStyle name="40% - Énfasis2 30 9 6" xfId="19414" xr:uid="{00000000-0005-0000-0000-00001A420000}"/>
    <cellStyle name="40% - Énfasis2 31" xfId="619" xr:uid="{00000000-0005-0000-0000-00001B420000}"/>
    <cellStyle name="40% - Énfasis2 31 10" xfId="19415" xr:uid="{00000000-0005-0000-0000-00001C420000}"/>
    <cellStyle name="40% - Énfasis2 31 11" xfId="19416" xr:uid="{00000000-0005-0000-0000-00001D420000}"/>
    <cellStyle name="40% - Énfasis2 31 12" xfId="19417" xr:uid="{00000000-0005-0000-0000-00001E420000}"/>
    <cellStyle name="40% - Énfasis2 31 13" xfId="19418" xr:uid="{00000000-0005-0000-0000-00001F420000}"/>
    <cellStyle name="40% - Énfasis2 31 14" xfId="19419" xr:uid="{00000000-0005-0000-0000-000020420000}"/>
    <cellStyle name="40% - Énfasis2 31 2" xfId="19420" xr:uid="{00000000-0005-0000-0000-000021420000}"/>
    <cellStyle name="40% - Énfasis2 31 2 2" xfId="19421" xr:uid="{00000000-0005-0000-0000-000022420000}"/>
    <cellStyle name="40% - Énfasis2 31 2 3" xfId="19422" xr:uid="{00000000-0005-0000-0000-000023420000}"/>
    <cellStyle name="40% - Énfasis2 31 2 4" xfId="19423" xr:uid="{00000000-0005-0000-0000-000024420000}"/>
    <cellStyle name="40% - Énfasis2 31 2 5" xfId="19424" xr:uid="{00000000-0005-0000-0000-000025420000}"/>
    <cellStyle name="40% - Énfasis2 31 2 6" xfId="19425" xr:uid="{00000000-0005-0000-0000-000026420000}"/>
    <cellStyle name="40% - Énfasis2 31 3" xfId="19426" xr:uid="{00000000-0005-0000-0000-000027420000}"/>
    <cellStyle name="40% - Énfasis2 31 3 2" xfId="19427" xr:uid="{00000000-0005-0000-0000-000028420000}"/>
    <cellStyle name="40% - Énfasis2 31 3 3" xfId="19428" xr:uid="{00000000-0005-0000-0000-000029420000}"/>
    <cellStyle name="40% - Énfasis2 31 3 4" xfId="19429" xr:uid="{00000000-0005-0000-0000-00002A420000}"/>
    <cellStyle name="40% - Énfasis2 31 3 5" xfId="19430" xr:uid="{00000000-0005-0000-0000-00002B420000}"/>
    <cellStyle name="40% - Énfasis2 31 3 6" xfId="19431" xr:uid="{00000000-0005-0000-0000-00002C420000}"/>
    <cellStyle name="40% - Énfasis2 31 4" xfId="19432" xr:uid="{00000000-0005-0000-0000-00002D420000}"/>
    <cellStyle name="40% - Énfasis2 31 4 2" xfId="19433" xr:uid="{00000000-0005-0000-0000-00002E420000}"/>
    <cellStyle name="40% - Énfasis2 31 4 3" xfId="19434" xr:uid="{00000000-0005-0000-0000-00002F420000}"/>
    <cellStyle name="40% - Énfasis2 31 4 4" xfId="19435" xr:uid="{00000000-0005-0000-0000-000030420000}"/>
    <cellStyle name="40% - Énfasis2 31 4 5" xfId="19436" xr:uid="{00000000-0005-0000-0000-000031420000}"/>
    <cellStyle name="40% - Énfasis2 31 4 6" xfId="19437" xr:uid="{00000000-0005-0000-0000-000032420000}"/>
    <cellStyle name="40% - Énfasis2 31 5" xfId="19438" xr:uid="{00000000-0005-0000-0000-000033420000}"/>
    <cellStyle name="40% - Énfasis2 31 5 2" xfId="19439" xr:uid="{00000000-0005-0000-0000-000034420000}"/>
    <cellStyle name="40% - Énfasis2 31 5 3" xfId="19440" xr:uid="{00000000-0005-0000-0000-000035420000}"/>
    <cellStyle name="40% - Énfasis2 31 5 4" xfId="19441" xr:uid="{00000000-0005-0000-0000-000036420000}"/>
    <cellStyle name="40% - Énfasis2 31 5 5" xfId="19442" xr:uid="{00000000-0005-0000-0000-000037420000}"/>
    <cellStyle name="40% - Énfasis2 31 5 6" xfId="19443" xr:uid="{00000000-0005-0000-0000-000038420000}"/>
    <cellStyle name="40% - Énfasis2 31 6" xfId="19444" xr:uid="{00000000-0005-0000-0000-000039420000}"/>
    <cellStyle name="40% - Énfasis2 31 6 2" xfId="19445" xr:uid="{00000000-0005-0000-0000-00003A420000}"/>
    <cellStyle name="40% - Énfasis2 31 6 3" xfId="19446" xr:uid="{00000000-0005-0000-0000-00003B420000}"/>
    <cellStyle name="40% - Énfasis2 31 6 4" xfId="19447" xr:uid="{00000000-0005-0000-0000-00003C420000}"/>
    <cellStyle name="40% - Énfasis2 31 6 5" xfId="19448" xr:uid="{00000000-0005-0000-0000-00003D420000}"/>
    <cellStyle name="40% - Énfasis2 31 6 6" xfId="19449" xr:uid="{00000000-0005-0000-0000-00003E420000}"/>
    <cellStyle name="40% - Énfasis2 31 7" xfId="19450" xr:uid="{00000000-0005-0000-0000-00003F420000}"/>
    <cellStyle name="40% - Énfasis2 31 7 2" xfId="19451" xr:uid="{00000000-0005-0000-0000-000040420000}"/>
    <cellStyle name="40% - Énfasis2 31 7 3" xfId="19452" xr:uid="{00000000-0005-0000-0000-000041420000}"/>
    <cellStyle name="40% - Énfasis2 31 7 4" xfId="19453" xr:uid="{00000000-0005-0000-0000-000042420000}"/>
    <cellStyle name="40% - Énfasis2 31 7 5" xfId="19454" xr:uid="{00000000-0005-0000-0000-000043420000}"/>
    <cellStyle name="40% - Énfasis2 31 7 6" xfId="19455" xr:uid="{00000000-0005-0000-0000-000044420000}"/>
    <cellStyle name="40% - Énfasis2 31 8" xfId="19456" xr:uid="{00000000-0005-0000-0000-000045420000}"/>
    <cellStyle name="40% - Énfasis2 31 8 2" xfId="19457" xr:uid="{00000000-0005-0000-0000-000046420000}"/>
    <cellStyle name="40% - Énfasis2 31 8 3" xfId="19458" xr:uid="{00000000-0005-0000-0000-000047420000}"/>
    <cellStyle name="40% - Énfasis2 31 8 4" xfId="19459" xr:uid="{00000000-0005-0000-0000-000048420000}"/>
    <cellStyle name="40% - Énfasis2 31 8 5" xfId="19460" xr:uid="{00000000-0005-0000-0000-000049420000}"/>
    <cellStyle name="40% - Énfasis2 31 8 6" xfId="19461" xr:uid="{00000000-0005-0000-0000-00004A420000}"/>
    <cellStyle name="40% - Énfasis2 31 9" xfId="19462" xr:uid="{00000000-0005-0000-0000-00004B420000}"/>
    <cellStyle name="40% - Énfasis2 31 9 2" xfId="19463" xr:uid="{00000000-0005-0000-0000-00004C420000}"/>
    <cellStyle name="40% - Énfasis2 31 9 3" xfId="19464" xr:uid="{00000000-0005-0000-0000-00004D420000}"/>
    <cellStyle name="40% - Énfasis2 31 9 4" xfId="19465" xr:uid="{00000000-0005-0000-0000-00004E420000}"/>
    <cellStyle name="40% - Énfasis2 31 9 5" xfId="19466" xr:uid="{00000000-0005-0000-0000-00004F420000}"/>
    <cellStyle name="40% - Énfasis2 31 9 6" xfId="19467" xr:uid="{00000000-0005-0000-0000-000050420000}"/>
    <cellStyle name="40% - Énfasis2 32" xfId="620" xr:uid="{00000000-0005-0000-0000-000051420000}"/>
    <cellStyle name="40% - Énfasis2 32 10" xfId="19468" xr:uid="{00000000-0005-0000-0000-000052420000}"/>
    <cellStyle name="40% - Énfasis2 32 11" xfId="19469" xr:uid="{00000000-0005-0000-0000-000053420000}"/>
    <cellStyle name="40% - Énfasis2 32 12" xfId="19470" xr:uid="{00000000-0005-0000-0000-000054420000}"/>
    <cellStyle name="40% - Énfasis2 32 13" xfId="19471" xr:uid="{00000000-0005-0000-0000-000055420000}"/>
    <cellStyle name="40% - Énfasis2 32 14" xfId="19472" xr:uid="{00000000-0005-0000-0000-000056420000}"/>
    <cellStyle name="40% - Énfasis2 32 2" xfId="19473" xr:uid="{00000000-0005-0000-0000-000057420000}"/>
    <cellStyle name="40% - Énfasis2 32 2 2" xfId="19474" xr:uid="{00000000-0005-0000-0000-000058420000}"/>
    <cellStyle name="40% - Énfasis2 32 2 3" xfId="19475" xr:uid="{00000000-0005-0000-0000-000059420000}"/>
    <cellStyle name="40% - Énfasis2 32 2 4" xfId="19476" xr:uid="{00000000-0005-0000-0000-00005A420000}"/>
    <cellStyle name="40% - Énfasis2 32 2 5" xfId="19477" xr:uid="{00000000-0005-0000-0000-00005B420000}"/>
    <cellStyle name="40% - Énfasis2 32 2 6" xfId="19478" xr:uid="{00000000-0005-0000-0000-00005C420000}"/>
    <cellStyle name="40% - Énfasis2 32 3" xfId="19479" xr:uid="{00000000-0005-0000-0000-00005D420000}"/>
    <cellStyle name="40% - Énfasis2 32 3 2" xfId="19480" xr:uid="{00000000-0005-0000-0000-00005E420000}"/>
    <cellStyle name="40% - Énfasis2 32 3 3" xfId="19481" xr:uid="{00000000-0005-0000-0000-00005F420000}"/>
    <cellStyle name="40% - Énfasis2 32 3 4" xfId="19482" xr:uid="{00000000-0005-0000-0000-000060420000}"/>
    <cellStyle name="40% - Énfasis2 32 3 5" xfId="19483" xr:uid="{00000000-0005-0000-0000-000061420000}"/>
    <cellStyle name="40% - Énfasis2 32 3 6" xfId="19484" xr:uid="{00000000-0005-0000-0000-000062420000}"/>
    <cellStyle name="40% - Énfasis2 32 4" xfId="19485" xr:uid="{00000000-0005-0000-0000-000063420000}"/>
    <cellStyle name="40% - Énfasis2 32 4 2" xfId="19486" xr:uid="{00000000-0005-0000-0000-000064420000}"/>
    <cellStyle name="40% - Énfasis2 32 4 3" xfId="19487" xr:uid="{00000000-0005-0000-0000-000065420000}"/>
    <cellStyle name="40% - Énfasis2 32 4 4" xfId="19488" xr:uid="{00000000-0005-0000-0000-000066420000}"/>
    <cellStyle name="40% - Énfasis2 32 4 5" xfId="19489" xr:uid="{00000000-0005-0000-0000-000067420000}"/>
    <cellStyle name="40% - Énfasis2 32 4 6" xfId="19490" xr:uid="{00000000-0005-0000-0000-000068420000}"/>
    <cellStyle name="40% - Énfasis2 32 5" xfId="19491" xr:uid="{00000000-0005-0000-0000-000069420000}"/>
    <cellStyle name="40% - Énfasis2 32 5 2" xfId="19492" xr:uid="{00000000-0005-0000-0000-00006A420000}"/>
    <cellStyle name="40% - Énfasis2 32 5 3" xfId="19493" xr:uid="{00000000-0005-0000-0000-00006B420000}"/>
    <cellStyle name="40% - Énfasis2 32 5 4" xfId="19494" xr:uid="{00000000-0005-0000-0000-00006C420000}"/>
    <cellStyle name="40% - Énfasis2 32 5 5" xfId="19495" xr:uid="{00000000-0005-0000-0000-00006D420000}"/>
    <cellStyle name="40% - Énfasis2 32 5 6" xfId="19496" xr:uid="{00000000-0005-0000-0000-00006E420000}"/>
    <cellStyle name="40% - Énfasis2 32 6" xfId="19497" xr:uid="{00000000-0005-0000-0000-00006F420000}"/>
    <cellStyle name="40% - Énfasis2 32 6 2" xfId="19498" xr:uid="{00000000-0005-0000-0000-000070420000}"/>
    <cellStyle name="40% - Énfasis2 32 6 3" xfId="19499" xr:uid="{00000000-0005-0000-0000-000071420000}"/>
    <cellStyle name="40% - Énfasis2 32 6 4" xfId="19500" xr:uid="{00000000-0005-0000-0000-000072420000}"/>
    <cellStyle name="40% - Énfasis2 32 6 5" xfId="19501" xr:uid="{00000000-0005-0000-0000-000073420000}"/>
    <cellStyle name="40% - Énfasis2 32 6 6" xfId="19502" xr:uid="{00000000-0005-0000-0000-000074420000}"/>
    <cellStyle name="40% - Énfasis2 32 7" xfId="19503" xr:uid="{00000000-0005-0000-0000-000075420000}"/>
    <cellStyle name="40% - Énfasis2 32 7 2" xfId="19504" xr:uid="{00000000-0005-0000-0000-000076420000}"/>
    <cellStyle name="40% - Énfasis2 32 7 3" xfId="19505" xr:uid="{00000000-0005-0000-0000-000077420000}"/>
    <cellStyle name="40% - Énfasis2 32 7 4" xfId="19506" xr:uid="{00000000-0005-0000-0000-000078420000}"/>
    <cellStyle name="40% - Énfasis2 32 7 5" xfId="19507" xr:uid="{00000000-0005-0000-0000-000079420000}"/>
    <cellStyle name="40% - Énfasis2 32 7 6" xfId="19508" xr:uid="{00000000-0005-0000-0000-00007A420000}"/>
    <cellStyle name="40% - Énfasis2 32 8" xfId="19509" xr:uid="{00000000-0005-0000-0000-00007B420000}"/>
    <cellStyle name="40% - Énfasis2 32 8 2" xfId="19510" xr:uid="{00000000-0005-0000-0000-00007C420000}"/>
    <cellStyle name="40% - Énfasis2 32 8 3" xfId="19511" xr:uid="{00000000-0005-0000-0000-00007D420000}"/>
    <cellStyle name="40% - Énfasis2 32 8 4" xfId="19512" xr:uid="{00000000-0005-0000-0000-00007E420000}"/>
    <cellStyle name="40% - Énfasis2 32 8 5" xfId="19513" xr:uid="{00000000-0005-0000-0000-00007F420000}"/>
    <cellStyle name="40% - Énfasis2 32 8 6" xfId="19514" xr:uid="{00000000-0005-0000-0000-000080420000}"/>
    <cellStyle name="40% - Énfasis2 32 9" xfId="19515" xr:uid="{00000000-0005-0000-0000-000081420000}"/>
    <cellStyle name="40% - Énfasis2 32 9 2" xfId="19516" xr:uid="{00000000-0005-0000-0000-000082420000}"/>
    <cellStyle name="40% - Énfasis2 32 9 3" xfId="19517" xr:uid="{00000000-0005-0000-0000-000083420000}"/>
    <cellStyle name="40% - Énfasis2 32 9 4" xfId="19518" xr:uid="{00000000-0005-0000-0000-000084420000}"/>
    <cellStyle name="40% - Énfasis2 32 9 5" xfId="19519" xr:uid="{00000000-0005-0000-0000-000085420000}"/>
    <cellStyle name="40% - Énfasis2 32 9 6" xfId="19520" xr:uid="{00000000-0005-0000-0000-000086420000}"/>
    <cellStyle name="40% - Énfasis2 33" xfId="621" xr:uid="{00000000-0005-0000-0000-000087420000}"/>
    <cellStyle name="40% - Énfasis2 33 10" xfId="19521" xr:uid="{00000000-0005-0000-0000-000088420000}"/>
    <cellStyle name="40% - Énfasis2 33 11" xfId="19522" xr:uid="{00000000-0005-0000-0000-000089420000}"/>
    <cellStyle name="40% - Énfasis2 33 12" xfId="19523" xr:uid="{00000000-0005-0000-0000-00008A420000}"/>
    <cellStyle name="40% - Énfasis2 33 13" xfId="19524" xr:uid="{00000000-0005-0000-0000-00008B420000}"/>
    <cellStyle name="40% - Énfasis2 33 14" xfId="19525" xr:uid="{00000000-0005-0000-0000-00008C420000}"/>
    <cellStyle name="40% - Énfasis2 33 2" xfId="19526" xr:uid="{00000000-0005-0000-0000-00008D420000}"/>
    <cellStyle name="40% - Énfasis2 33 2 2" xfId="19527" xr:uid="{00000000-0005-0000-0000-00008E420000}"/>
    <cellStyle name="40% - Énfasis2 33 2 3" xfId="19528" xr:uid="{00000000-0005-0000-0000-00008F420000}"/>
    <cellStyle name="40% - Énfasis2 33 2 4" xfId="19529" xr:uid="{00000000-0005-0000-0000-000090420000}"/>
    <cellStyle name="40% - Énfasis2 33 2 5" xfId="19530" xr:uid="{00000000-0005-0000-0000-000091420000}"/>
    <cellStyle name="40% - Énfasis2 33 2 6" xfId="19531" xr:uid="{00000000-0005-0000-0000-000092420000}"/>
    <cellStyle name="40% - Énfasis2 33 3" xfId="19532" xr:uid="{00000000-0005-0000-0000-000093420000}"/>
    <cellStyle name="40% - Énfasis2 33 3 2" xfId="19533" xr:uid="{00000000-0005-0000-0000-000094420000}"/>
    <cellStyle name="40% - Énfasis2 33 3 3" xfId="19534" xr:uid="{00000000-0005-0000-0000-000095420000}"/>
    <cellStyle name="40% - Énfasis2 33 3 4" xfId="19535" xr:uid="{00000000-0005-0000-0000-000096420000}"/>
    <cellStyle name="40% - Énfasis2 33 3 5" xfId="19536" xr:uid="{00000000-0005-0000-0000-000097420000}"/>
    <cellStyle name="40% - Énfasis2 33 3 6" xfId="19537" xr:uid="{00000000-0005-0000-0000-000098420000}"/>
    <cellStyle name="40% - Énfasis2 33 4" xfId="19538" xr:uid="{00000000-0005-0000-0000-000099420000}"/>
    <cellStyle name="40% - Énfasis2 33 4 2" xfId="19539" xr:uid="{00000000-0005-0000-0000-00009A420000}"/>
    <cellStyle name="40% - Énfasis2 33 4 3" xfId="19540" xr:uid="{00000000-0005-0000-0000-00009B420000}"/>
    <cellStyle name="40% - Énfasis2 33 4 4" xfId="19541" xr:uid="{00000000-0005-0000-0000-00009C420000}"/>
    <cellStyle name="40% - Énfasis2 33 4 5" xfId="19542" xr:uid="{00000000-0005-0000-0000-00009D420000}"/>
    <cellStyle name="40% - Énfasis2 33 4 6" xfId="19543" xr:uid="{00000000-0005-0000-0000-00009E420000}"/>
    <cellStyle name="40% - Énfasis2 33 5" xfId="19544" xr:uid="{00000000-0005-0000-0000-00009F420000}"/>
    <cellStyle name="40% - Énfasis2 33 5 2" xfId="19545" xr:uid="{00000000-0005-0000-0000-0000A0420000}"/>
    <cellStyle name="40% - Énfasis2 33 5 3" xfId="19546" xr:uid="{00000000-0005-0000-0000-0000A1420000}"/>
    <cellStyle name="40% - Énfasis2 33 5 4" xfId="19547" xr:uid="{00000000-0005-0000-0000-0000A2420000}"/>
    <cellStyle name="40% - Énfasis2 33 5 5" xfId="19548" xr:uid="{00000000-0005-0000-0000-0000A3420000}"/>
    <cellStyle name="40% - Énfasis2 33 5 6" xfId="19549" xr:uid="{00000000-0005-0000-0000-0000A4420000}"/>
    <cellStyle name="40% - Énfasis2 33 6" xfId="19550" xr:uid="{00000000-0005-0000-0000-0000A5420000}"/>
    <cellStyle name="40% - Énfasis2 33 6 2" xfId="19551" xr:uid="{00000000-0005-0000-0000-0000A6420000}"/>
    <cellStyle name="40% - Énfasis2 33 6 3" xfId="19552" xr:uid="{00000000-0005-0000-0000-0000A7420000}"/>
    <cellStyle name="40% - Énfasis2 33 6 4" xfId="19553" xr:uid="{00000000-0005-0000-0000-0000A8420000}"/>
    <cellStyle name="40% - Énfasis2 33 6 5" xfId="19554" xr:uid="{00000000-0005-0000-0000-0000A9420000}"/>
    <cellStyle name="40% - Énfasis2 33 6 6" xfId="19555" xr:uid="{00000000-0005-0000-0000-0000AA420000}"/>
    <cellStyle name="40% - Énfasis2 33 7" xfId="19556" xr:uid="{00000000-0005-0000-0000-0000AB420000}"/>
    <cellStyle name="40% - Énfasis2 33 7 2" xfId="19557" xr:uid="{00000000-0005-0000-0000-0000AC420000}"/>
    <cellStyle name="40% - Énfasis2 33 7 3" xfId="19558" xr:uid="{00000000-0005-0000-0000-0000AD420000}"/>
    <cellStyle name="40% - Énfasis2 33 7 4" xfId="19559" xr:uid="{00000000-0005-0000-0000-0000AE420000}"/>
    <cellStyle name="40% - Énfasis2 33 7 5" xfId="19560" xr:uid="{00000000-0005-0000-0000-0000AF420000}"/>
    <cellStyle name="40% - Énfasis2 33 7 6" xfId="19561" xr:uid="{00000000-0005-0000-0000-0000B0420000}"/>
    <cellStyle name="40% - Énfasis2 33 8" xfId="19562" xr:uid="{00000000-0005-0000-0000-0000B1420000}"/>
    <cellStyle name="40% - Énfasis2 33 8 2" xfId="19563" xr:uid="{00000000-0005-0000-0000-0000B2420000}"/>
    <cellStyle name="40% - Énfasis2 33 8 3" xfId="19564" xr:uid="{00000000-0005-0000-0000-0000B3420000}"/>
    <cellStyle name="40% - Énfasis2 33 8 4" xfId="19565" xr:uid="{00000000-0005-0000-0000-0000B4420000}"/>
    <cellStyle name="40% - Énfasis2 33 8 5" xfId="19566" xr:uid="{00000000-0005-0000-0000-0000B5420000}"/>
    <cellStyle name="40% - Énfasis2 33 8 6" xfId="19567" xr:uid="{00000000-0005-0000-0000-0000B6420000}"/>
    <cellStyle name="40% - Énfasis2 33 9" xfId="19568" xr:uid="{00000000-0005-0000-0000-0000B7420000}"/>
    <cellStyle name="40% - Énfasis2 33 9 2" xfId="19569" xr:uid="{00000000-0005-0000-0000-0000B8420000}"/>
    <cellStyle name="40% - Énfasis2 33 9 3" xfId="19570" xr:uid="{00000000-0005-0000-0000-0000B9420000}"/>
    <cellStyle name="40% - Énfasis2 33 9 4" xfId="19571" xr:uid="{00000000-0005-0000-0000-0000BA420000}"/>
    <cellStyle name="40% - Énfasis2 33 9 5" xfId="19572" xr:uid="{00000000-0005-0000-0000-0000BB420000}"/>
    <cellStyle name="40% - Énfasis2 33 9 6" xfId="19573" xr:uid="{00000000-0005-0000-0000-0000BC420000}"/>
    <cellStyle name="40% - Énfasis2 34" xfId="622" xr:uid="{00000000-0005-0000-0000-0000BD420000}"/>
    <cellStyle name="40% - Énfasis2 34 2" xfId="19574" xr:uid="{00000000-0005-0000-0000-0000BE420000}"/>
    <cellStyle name="40% - Énfasis2 34 2 2" xfId="19575" xr:uid="{00000000-0005-0000-0000-0000BF420000}"/>
    <cellStyle name="40% - Énfasis2 34 2 3" xfId="19576" xr:uid="{00000000-0005-0000-0000-0000C0420000}"/>
    <cellStyle name="40% - Énfasis2 34 2 4" xfId="19577" xr:uid="{00000000-0005-0000-0000-0000C1420000}"/>
    <cellStyle name="40% - Énfasis2 34 2 5" xfId="19578" xr:uid="{00000000-0005-0000-0000-0000C2420000}"/>
    <cellStyle name="40% - Énfasis2 34 2 6" xfId="19579" xr:uid="{00000000-0005-0000-0000-0000C3420000}"/>
    <cellStyle name="40% - Énfasis2 34 3" xfId="19580" xr:uid="{00000000-0005-0000-0000-0000C4420000}"/>
    <cellStyle name="40% - Énfasis2 34 4" xfId="19581" xr:uid="{00000000-0005-0000-0000-0000C5420000}"/>
    <cellStyle name="40% - Énfasis2 34 5" xfId="19582" xr:uid="{00000000-0005-0000-0000-0000C6420000}"/>
    <cellStyle name="40% - Énfasis2 34 6" xfId="19583" xr:uid="{00000000-0005-0000-0000-0000C7420000}"/>
    <cellStyle name="40% - Énfasis2 34 7" xfId="19584" xr:uid="{00000000-0005-0000-0000-0000C8420000}"/>
    <cellStyle name="40% - Énfasis2 35" xfId="623" xr:uid="{00000000-0005-0000-0000-0000C9420000}"/>
    <cellStyle name="40% - Énfasis2 35 2" xfId="19585" xr:uid="{00000000-0005-0000-0000-0000CA420000}"/>
    <cellStyle name="40% - Énfasis2 35 2 2" xfId="19586" xr:uid="{00000000-0005-0000-0000-0000CB420000}"/>
    <cellStyle name="40% - Énfasis2 35 2 3" xfId="19587" xr:uid="{00000000-0005-0000-0000-0000CC420000}"/>
    <cellStyle name="40% - Énfasis2 35 2 4" xfId="19588" xr:uid="{00000000-0005-0000-0000-0000CD420000}"/>
    <cellStyle name="40% - Énfasis2 35 2 5" xfId="19589" xr:uid="{00000000-0005-0000-0000-0000CE420000}"/>
    <cellStyle name="40% - Énfasis2 35 2 6" xfId="19590" xr:uid="{00000000-0005-0000-0000-0000CF420000}"/>
    <cellStyle name="40% - Énfasis2 35 3" xfId="19591" xr:uid="{00000000-0005-0000-0000-0000D0420000}"/>
    <cellStyle name="40% - Énfasis2 35 4" xfId="19592" xr:uid="{00000000-0005-0000-0000-0000D1420000}"/>
    <cellStyle name="40% - Énfasis2 35 5" xfId="19593" xr:uid="{00000000-0005-0000-0000-0000D2420000}"/>
    <cellStyle name="40% - Énfasis2 35 6" xfId="19594" xr:uid="{00000000-0005-0000-0000-0000D3420000}"/>
    <cellStyle name="40% - Énfasis2 35 7" xfId="19595" xr:uid="{00000000-0005-0000-0000-0000D4420000}"/>
    <cellStyle name="40% - Énfasis2 35 8" xfId="40498" xr:uid="{00000000-0005-0000-0000-0000D5420000}"/>
    <cellStyle name="40% - Énfasis2 36" xfId="624" xr:uid="{00000000-0005-0000-0000-0000D6420000}"/>
    <cellStyle name="40% - Énfasis2 36 2" xfId="19596" xr:uid="{00000000-0005-0000-0000-0000D7420000}"/>
    <cellStyle name="40% - Énfasis2 36 2 2" xfId="19597" xr:uid="{00000000-0005-0000-0000-0000D8420000}"/>
    <cellStyle name="40% - Énfasis2 36 2 3" xfId="19598" xr:uid="{00000000-0005-0000-0000-0000D9420000}"/>
    <cellStyle name="40% - Énfasis2 36 2 4" xfId="19599" xr:uid="{00000000-0005-0000-0000-0000DA420000}"/>
    <cellStyle name="40% - Énfasis2 36 2 5" xfId="19600" xr:uid="{00000000-0005-0000-0000-0000DB420000}"/>
    <cellStyle name="40% - Énfasis2 36 2 6" xfId="19601" xr:uid="{00000000-0005-0000-0000-0000DC420000}"/>
    <cellStyle name="40% - Énfasis2 36 3" xfId="19602" xr:uid="{00000000-0005-0000-0000-0000DD420000}"/>
    <cellStyle name="40% - Énfasis2 36 4" xfId="19603" xr:uid="{00000000-0005-0000-0000-0000DE420000}"/>
    <cellStyle name="40% - Énfasis2 36 5" xfId="19604" xr:uid="{00000000-0005-0000-0000-0000DF420000}"/>
    <cellStyle name="40% - Énfasis2 36 6" xfId="19605" xr:uid="{00000000-0005-0000-0000-0000E0420000}"/>
    <cellStyle name="40% - Énfasis2 36 7" xfId="19606" xr:uid="{00000000-0005-0000-0000-0000E1420000}"/>
    <cellStyle name="40% - Énfasis2 36 8" xfId="40499" xr:uid="{00000000-0005-0000-0000-0000E2420000}"/>
    <cellStyle name="40% - Énfasis2 37" xfId="625" xr:uid="{00000000-0005-0000-0000-0000E3420000}"/>
    <cellStyle name="40% - Énfasis2 37 2" xfId="19607" xr:uid="{00000000-0005-0000-0000-0000E4420000}"/>
    <cellStyle name="40% - Énfasis2 37 2 2" xfId="19608" xr:uid="{00000000-0005-0000-0000-0000E5420000}"/>
    <cellStyle name="40% - Énfasis2 37 2 3" xfId="19609" xr:uid="{00000000-0005-0000-0000-0000E6420000}"/>
    <cellStyle name="40% - Énfasis2 37 2 4" xfId="19610" xr:uid="{00000000-0005-0000-0000-0000E7420000}"/>
    <cellStyle name="40% - Énfasis2 37 2 5" xfId="19611" xr:uid="{00000000-0005-0000-0000-0000E8420000}"/>
    <cellStyle name="40% - Énfasis2 37 2 6" xfId="19612" xr:uid="{00000000-0005-0000-0000-0000E9420000}"/>
    <cellStyle name="40% - Énfasis2 37 3" xfId="19613" xr:uid="{00000000-0005-0000-0000-0000EA420000}"/>
    <cellStyle name="40% - Énfasis2 37 4" xfId="19614" xr:uid="{00000000-0005-0000-0000-0000EB420000}"/>
    <cellStyle name="40% - Énfasis2 37 5" xfId="19615" xr:uid="{00000000-0005-0000-0000-0000EC420000}"/>
    <cellStyle name="40% - Énfasis2 37 6" xfId="19616" xr:uid="{00000000-0005-0000-0000-0000ED420000}"/>
    <cellStyle name="40% - Énfasis2 37 7" xfId="19617" xr:uid="{00000000-0005-0000-0000-0000EE420000}"/>
    <cellStyle name="40% - Énfasis2 37 8" xfId="40500" xr:uid="{00000000-0005-0000-0000-0000EF420000}"/>
    <cellStyle name="40% - Énfasis2 38" xfId="626" xr:uid="{00000000-0005-0000-0000-0000F0420000}"/>
    <cellStyle name="40% - Énfasis2 38 2" xfId="19618" xr:uid="{00000000-0005-0000-0000-0000F1420000}"/>
    <cellStyle name="40% - Énfasis2 38 2 2" xfId="19619" xr:uid="{00000000-0005-0000-0000-0000F2420000}"/>
    <cellStyle name="40% - Énfasis2 38 2 3" xfId="19620" xr:uid="{00000000-0005-0000-0000-0000F3420000}"/>
    <cellStyle name="40% - Énfasis2 38 2 4" xfId="19621" xr:uid="{00000000-0005-0000-0000-0000F4420000}"/>
    <cellStyle name="40% - Énfasis2 38 2 5" xfId="19622" xr:uid="{00000000-0005-0000-0000-0000F5420000}"/>
    <cellStyle name="40% - Énfasis2 38 2 6" xfId="19623" xr:uid="{00000000-0005-0000-0000-0000F6420000}"/>
    <cellStyle name="40% - Énfasis2 38 3" xfId="19624" xr:uid="{00000000-0005-0000-0000-0000F7420000}"/>
    <cellStyle name="40% - Énfasis2 38 4" xfId="19625" xr:uid="{00000000-0005-0000-0000-0000F8420000}"/>
    <cellStyle name="40% - Énfasis2 38 5" xfId="19626" xr:uid="{00000000-0005-0000-0000-0000F9420000}"/>
    <cellStyle name="40% - Énfasis2 38 6" xfId="19627" xr:uid="{00000000-0005-0000-0000-0000FA420000}"/>
    <cellStyle name="40% - Énfasis2 38 7" xfId="19628" xr:uid="{00000000-0005-0000-0000-0000FB420000}"/>
    <cellStyle name="40% - Énfasis2 38 8" xfId="40501" xr:uid="{00000000-0005-0000-0000-0000FC420000}"/>
    <cellStyle name="40% - Énfasis2 39" xfId="627" xr:uid="{00000000-0005-0000-0000-0000FD420000}"/>
    <cellStyle name="40% - Énfasis2 39 2" xfId="19629" xr:uid="{00000000-0005-0000-0000-0000FE420000}"/>
    <cellStyle name="40% - Énfasis2 39 2 2" xfId="19630" xr:uid="{00000000-0005-0000-0000-0000FF420000}"/>
    <cellStyle name="40% - Énfasis2 39 2 3" xfId="19631" xr:uid="{00000000-0005-0000-0000-000000430000}"/>
    <cellStyle name="40% - Énfasis2 39 2 4" xfId="19632" xr:uid="{00000000-0005-0000-0000-000001430000}"/>
    <cellStyle name="40% - Énfasis2 39 2 5" xfId="19633" xr:uid="{00000000-0005-0000-0000-000002430000}"/>
    <cellStyle name="40% - Énfasis2 39 2 6" xfId="19634" xr:uid="{00000000-0005-0000-0000-000003430000}"/>
    <cellStyle name="40% - Énfasis2 39 3" xfId="19635" xr:uid="{00000000-0005-0000-0000-000004430000}"/>
    <cellStyle name="40% - Énfasis2 39 4" xfId="19636" xr:uid="{00000000-0005-0000-0000-000005430000}"/>
    <cellStyle name="40% - Énfasis2 39 5" xfId="19637" xr:uid="{00000000-0005-0000-0000-000006430000}"/>
    <cellStyle name="40% - Énfasis2 39 6" xfId="19638" xr:uid="{00000000-0005-0000-0000-000007430000}"/>
    <cellStyle name="40% - Énfasis2 39 7" xfId="19639" xr:uid="{00000000-0005-0000-0000-000008430000}"/>
    <cellStyle name="40% - Énfasis2 39 8" xfId="40502" xr:uid="{00000000-0005-0000-0000-000009430000}"/>
    <cellStyle name="40% - Énfasis2 4" xfId="628" xr:uid="{00000000-0005-0000-0000-00000A430000}"/>
    <cellStyle name="40% - Énfasis2 4 10" xfId="19640" xr:uid="{00000000-0005-0000-0000-00000B430000}"/>
    <cellStyle name="40% - Énfasis2 4 11" xfId="19641" xr:uid="{00000000-0005-0000-0000-00000C430000}"/>
    <cellStyle name="40% - Énfasis2 4 12" xfId="19642" xr:uid="{00000000-0005-0000-0000-00000D430000}"/>
    <cellStyle name="40% - Énfasis2 4 13" xfId="19643" xr:uid="{00000000-0005-0000-0000-00000E430000}"/>
    <cellStyle name="40% - Énfasis2 4 14" xfId="19644" xr:uid="{00000000-0005-0000-0000-00000F430000}"/>
    <cellStyle name="40% - Énfasis2 4 15" xfId="40503" xr:uid="{00000000-0005-0000-0000-000010430000}"/>
    <cellStyle name="40% - Énfasis2 4 2" xfId="629" xr:uid="{00000000-0005-0000-0000-000011430000}"/>
    <cellStyle name="40% - Énfasis2 4 2 2" xfId="19645" xr:uid="{00000000-0005-0000-0000-000012430000}"/>
    <cellStyle name="40% - Énfasis2 4 2 3" xfId="19646" xr:uid="{00000000-0005-0000-0000-000013430000}"/>
    <cellStyle name="40% - Énfasis2 4 2 4" xfId="19647" xr:uid="{00000000-0005-0000-0000-000014430000}"/>
    <cellStyle name="40% - Énfasis2 4 2 5" xfId="19648" xr:uid="{00000000-0005-0000-0000-000015430000}"/>
    <cellStyle name="40% - Énfasis2 4 2 6" xfId="19649" xr:uid="{00000000-0005-0000-0000-000016430000}"/>
    <cellStyle name="40% - Énfasis2 4 3" xfId="630" xr:uid="{00000000-0005-0000-0000-000017430000}"/>
    <cellStyle name="40% - Énfasis2 4 3 2" xfId="19650" xr:uid="{00000000-0005-0000-0000-000018430000}"/>
    <cellStyle name="40% - Énfasis2 4 3 3" xfId="19651" xr:uid="{00000000-0005-0000-0000-000019430000}"/>
    <cellStyle name="40% - Énfasis2 4 3 4" xfId="19652" xr:uid="{00000000-0005-0000-0000-00001A430000}"/>
    <cellStyle name="40% - Énfasis2 4 3 5" xfId="19653" xr:uid="{00000000-0005-0000-0000-00001B430000}"/>
    <cellStyle name="40% - Énfasis2 4 3 6" xfId="19654" xr:uid="{00000000-0005-0000-0000-00001C430000}"/>
    <cellStyle name="40% - Énfasis2 4 4" xfId="19655" xr:uid="{00000000-0005-0000-0000-00001D430000}"/>
    <cellStyle name="40% - Énfasis2 4 4 2" xfId="19656" xr:uid="{00000000-0005-0000-0000-00001E430000}"/>
    <cellStyle name="40% - Énfasis2 4 4 3" xfId="19657" xr:uid="{00000000-0005-0000-0000-00001F430000}"/>
    <cellStyle name="40% - Énfasis2 4 4 4" xfId="19658" xr:uid="{00000000-0005-0000-0000-000020430000}"/>
    <cellStyle name="40% - Énfasis2 4 4 5" xfId="19659" xr:uid="{00000000-0005-0000-0000-000021430000}"/>
    <cellStyle name="40% - Énfasis2 4 4 6" xfId="19660" xr:uid="{00000000-0005-0000-0000-000022430000}"/>
    <cellStyle name="40% - Énfasis2 4 5" xfId="19661" xr:uid="{00000000-0005-0000-0000-000023430000}"/>
    <cellStyle name="40% - Énfasis2 4 5 2" xfId="19662" xr:uid="{00000000-0005-0000-0000-000024430000}"/>
    <cellStyle name="40% - Énfasis2 4 5 3" xfId="19663" xr:uid="{00000000-0005-0000-0000-000025430000}"/>
    <cellStyle name="40% - Énfasis2 4 5 4" xfId="19664" xr:uid="{00000000-0005-0000-0000-000026430000}"/>
    <cellStyle name="40% - Énfasis2 4 5 5" xfId="19665" xr:uid="{00000000-0005-0000-0000-000027430000}"/>
    <cellStyle name="40% - Énfasis2 4 5 6" xfId="19666" xr:uid="{00000000-0005-0000-0000-000028430000}"/>
    <cellStyle name="40% - Énfasis2 4 6" xfId="19667" xr:uid="{00000000-0005-0000-0000-000029430000}"/>
    <cellStyle name="40% - Énfasis2 4 6 2" xfId="19668" xr:uid="{00000000-0005-0000-0000-00002A430000}"/>
    <cellStyle name="40% - Énfasis2 4 6 3" xfId="19669" xr:uid="{00000000-0005-0000-0000-00002B430000}"/>
    <cellStyle name="40% - Énfasis2 4 6 4" xfId="19670" xr:uid="{00000000-0005-0000-0000-00002C430000}"/>
    <cellStyle name="40% - Énfasis2 4 6 5" xfId="19671" xr:uid="{00000000-0005-0000-0000-00002D430000}"/>
    <cellStyle name="40% - Énfasis2 4 6 6" xfId="19672" xr:uid="{00000000-0005-0000-0000-00002E430000}"/>
    <cellStyle name="40% - Énfasis2 4 7" xfId="19673" xr:uid="{00000000-0005-0000-0000-00002F430000}"/>
    <cellStyle name="40% - Énfasis2 4 7 2" xfId="19674" xr:uid="{00000000-0005-0000-0000-000030430000}"/>
    <cellStyle name="40% - Énfasis2 4 7 3" xfId="19675" xr:uid="{00000000-0005-0000-0000-000031430000}"/>
    <cellStyle name="40% - Énfasis2 4 7 4" xfId="19676" xr:uid="{00000000-0005-0000-0000-000032430000}"/>
    <cellStyle name="40% - Énfasis2 4 7 5" xfId="19677" xr:uid="{00000000-0005-0000-0000-000033430000}"/>
    <cellStyle name="40% - Énfasis2 4 7 6" xfId="19678" xr:uid="{00000000-0005-0000-0000-000034430000}"/>
    <cellStyle name="40% - Énfasis2 4 8" xfId="19679" xr:uid="{00000000-0005-0000-0000-000035430000}"/>
    <cellStyle name="40% - Énfasis2 4 8 2" xfId="19680" xr:uid="{00000000-0005-0000-0000-000036430000}"/>
    <cellStyle name="40% - Énfasis2 4 8 3" xfId="19681" xr:uid="{00000000-0005-0000-0000-000037430000}"/>
    <cellStyle name="40% - Énfasis2 4 8 4" xfId="19682" xr:uid="{00000000-0005-0000-0000-000038430000}"/>
    <cellStyle name="40% - Énfasis2 4 8 5" xfId="19683" xr:uid="{00000000-0005-0000-0000-000039430000}"/>
    <cellStyle name="40% - Énfasis2 4 8 6" xfId="19684" xr:uid="{00000000-0005-0000-0000-00003A430000}"/>
    <cellStyle name="40% - Énfasis2 4 9" xfId="19685" xr:uid="{00000000-0005-0000-0000-00003B430000}"/>
    <cellStyle name="40% - Énfasis2 4 9 2" xfId="19686" xr:uid="{00000000-0005-0000-0000-00003C430000}"/>
    <cellStyle name="40% - Énfasis2 4 9 3" xfId="19687" xr:uid="{00000000-0005-0000-0000-00003D430000}"/>
    <cellStyle name="40% - Énfasis2 4 9 4" xfId="19688" xr:uid="{00000000-0005-0000-0000-00003E430000}"/>
    <cellStyle name="40% - Énfasis2 4 9 5" xfId="19689" xr:uid="{00000000-0005-0000-0000-00003F430000}"/>
    <cellStyle name="40% - Énfasis2 4 9 6" xfId="19690" xr:uid="{00000000-0005-0000-0000-000040430000}"/>
    <cellStyle name="40% - Énfasis2 40" xfId="631" xr:uid="{00000000-0005-0000-0000-000041430000}"/>
    <cellStyle name="40% - Énfasis2 40 2" xfId="19691" xr:uid="{00000000-0005-0000-0000-000042430000}"/>
    <cellStyle name="40% - Énfasis2 40 2 2" xfId="19692" xr:uid="{00000000-0005-0000-0000-000043430000}"/>
    <cellStyle name="40% - Énfasis2 40 2 3" xfId="19693" xr:uid="{00000000-0005-0000-0000-000044430000}"/>
    <cellStyle name="40% - Énfasis2 40 2 4" xfId="19694" xr:uid="{00000000-0005-0000-0000-000045430000}"/>
    <cellStyle name="40% - Énfasis2 40 2 5" xfId="19695" xr:uid="{00000000-0005-0000-0000-000046430000}"/>
    <cellStyle name="40% - Énfasis2 40 2 6" xfId="19696" xr:uid="{00000000-0005-0000-0000-000047430000}"/>
    <cellStyle name="40% - Énfasis2 40 3" xfId="19697" xr:uid="{00000000-0005-0000-0000-000048430000}"/>
    <cellStyle name="40% - Énfasis2 40 4" xfId="19698" xr:uid="{00000000-0005-0000-0000-000049430000}"/>
    <cellStyle name="40% - Énfasis2 40 5" xfId="19699" xr:uid="{00000000-0005-0000-0000-00004A430000}"/>
    <cellStyle name="40% - Énfasis2 40 6" xfId="19700" xr:uid="{00000000-0005-0000-0000-00004B430000}"/>
    <cellStyle name="40% - Énfasis2 40 7" xfId="19701" xr:uid="{00000000-0005-0000-0000-00004C430000}"/>
    <cellStyle name="40% - Énfasis2 40 8" xfId="40504" xr:uid="{00000000-0005-0000-0000-00004D430000}"/>
    <cellStyle name="40% - Énfasis2 41" xfId="632" xr:uid="{00000000-0005-0000-0000-00004E430000}"/>
    <cellStyle name="40% - Énfasis2 41 2" xfId="19702" xr:uid="{00000000-0005-0000-0000-00004F430000}"/>
    <cellStyle name="40% - Énfasis2 41 2 2" xfId="19703" xr:uid="{00000000-0005-0000-0000-000050430000}"/>
    <cellStyle name="40% - Énfasis2 41 2 3" xfId="19704" xr:uid="{00000000-0005-0000-0000-000051430000}"/>
    <cellStyle name="40% - Énfasis2 41 2 4" xfId="19705" xr:uid="{00000000-0005-0000-0000-000052430000}"/>
    <cellStyle name="40% - Énfasis2 41 2 5" xfId="19706" xr:uid="{00000000-0005-0000-0000-000053430000}"/>
    <cellStyle name="40% - Énfasis2 41 2 6" xfId="19707" xr:uid="{00000000-0005-0000-0000-000054430000}"/>
    <cellStyle name="40% - Énfasis2 41 3" xfId="19708" xr:uid="{00000000-0005-0000-0000-000055430000}"/>
    <cellStyle name="40% - Énfasis2 41 4" xfId="19709" xr:uid="{00000000-0005-0000-0000-000056430000}"/>
    <cellStyle name="40% - Énfasis2 41 5" xfId="19710" xr:uid="{00000000-0005-0000-0000-000057430000}"/>
    <cellStyle name="40% - Énfasis2 41 6" xfId="19711" xr:uid="{00000000-0005-0000-0000-000058430000}"/>
    <cellStyle name="40% - Énfasis2 41 7" xfId="19712" xr:uid="{00000000-0005-0000-0000-000059430000}"/>
    <cellStyle name="40% - Énfasis2 41 8" xfId="40505" xr:uid="{00000000-0005-0000-0000-00005A430000}"/>
    <cellStyle name="40% - Énfasis2 42" xfId="19713" xr:uid="{00000000-0005-0000-0000-00005B430000}"/>
    <cellStyle name="40% - Énfasis2 42 2" xfId="19714" xr:uid="{00000000-0005-0000-0000-00005C430000}"/>
    <cellStyle name="40% - Énfasis2 42 2 2" xfId="19715" xr:uid="{00000000-0005-0000-0000-00005D430000}"/>
    <cellStyle name="40% - Énfasis2 42 2 3" xfId="19716" xr:uid="{00000000-0005-0000-0000-00005E430000}"/>
    <cellStyle name="40% - Énfasis2 42 2 4" xfId="19717" xr:uid="{00000000-0005-0000-0000-00005F430000}"/>
    <cellStyle name="40% - Énfasis2 42 2 5" xfId="19718" xr:uid="{00000000-0005-0000-0000-000060430000}"/>
    <cellStyle name="40% - Énfasis2 42 2 6" xfId="19719" xr:uid="{00000000-0005-0000-0000-000061430000}"/>
    <cellStyle name="40% - Énfasis2 42 3" xfId="19720" xr:uid="{00000000-0005-0000-0000-000062430000}"/>
    <cellStyle name="40% - Énfasis2 42 4" xfId="19721" xr:uid="{00000000-0005-0000-0000-000063430000}"/>
    <cellStyle name="40% - Énfasis2 42 5" xfId="19722" xr:uid="{00000000-0005-0000-0000-000064430000}"/>
    <cellStyle name="40% - Énfasis2 42 6" xfId="19723" xr:uid="{00000000-0005-0000-0000-000065430000}"/>
    <cellStyle name="40% - Énfasis2 42 7" xfId="19724" xr:uid="{00000000-0005-0000-0000-000066430000}"/>
    <cellStyle name="40% - Énfasis2 43" xfId="19725" xr:uid="{00000000-0005-0000-0000-000067430000}"/>
    <cellStyle name="40% - Énfasis2 43 2" xfId="19726" xr:uid="{00000000-0005-0000-0000-000068430000}"/>
    <cellStyle name="40% - Énfasis2 43 2 2" xfId="19727" xr:uid="{00000000-0005-0000-0000-000069430000}"/>
    <cellStyle name="40% - Énfasis2 43 2 3" xfId="19728" xr:uid="{00000000-0005-0000-0000-00006A430000}"/>
    <cellStyle name="40% - Énfasis2 43 2 4" xfId="19729" xr:uid="{00000000-0005-0000-0000-00006B430000}"/>
    <cellStyle name="40% - Énfasis2 43 2 5" xfId="19730" xr:uid="{00000000-0005-0000-0000-00006C430000}"/>
    <cellStyle name="40% - Énfasis2 43 2 6" xfId="19731" xr:uid="{00000000-0005-0000-0000-00006D430000}"/>
    <cellStyle name="40% - Énfasis2 43 3" xfId="19732" xr:uid="{00000000-0005-0000-0000-00006E430000}"/>
    <cellStyle name="40% - Énfasis2 43 4" xfId="19733" xr:uid="{00000000-0005-0000-0000-00006F430000}"/>
    <cellStyle name="40% - Énfasis2 43 5" xfId="19734" xr:uid="{00000000-0005-0000-0000-000070430000}"/>
    <cellStyle name="40% - Énfasis2 43 6" xfId="19735" xr:uid="{00000000-0005-0000-0000-000071430000}"/>
    <cellStyle name="40% - Énfasis2 43 7" xfId="19736" xr:uid="{00000000-0005-0000-0000-000072430000}"/>
    <cellStyle name="40% - Énfasis2 44" xfId="19737" xr:uid="{00000000-0005-0000-0000-000073430000}"/>
    <cellStyle name="40% - Énfasis2 44 2" xfId="19738" xr:uid="{00000000-0005-0000-0000-000074430000}"/>
    <cellStyle name="40% - Énfasis2 44 2 2" xfId="19739" xr:uid="{00000000-0005-0000-0000-000075430000}"/>
    <cellStyle name="40% - Énfasis2 44 2 3" xfId="19740" xr:uid="{00000000-0005-0000-0000-000076430000}"/>
    <cellStyle name="40% - Énfasis2 44 2 4" xfId="19741" xr:uid="{00000000-0005-0000-0000-000077430000}"/>
    <cellStyle name="40% - Énfasis2 44 2 5" xfId="19742" xr:uid="{00000000-0005-0000-0000-000078430000}"/>
    <cellStyle name="40% - Énfasis2 44 2 6" xfId="19743" xr:uid="{00000000-0005-0000-0000-000079430000}"/>
    <cellStyle name="40% - Énfasis2 44 3" xfId="19744" xr:uid="{00000000-0005-0000-0000-00007A430000}"/>
    <cellStyle name="40% - Énfasis2 44 4" xfId="19745" xr:uid="{00000000-0005-0000-0000-00007B430000}"/>
    <cellStyle name="40% - Énfasis2 44 5" xfId="19746" xr:uid="{00000000-0005-0000-0000-00007C430000}"/>
    <cellStyle name="40% - Énfasis2 44 6" xfId="19747" xr:uid="{00000000-0005-0000-0000-00007D430000}"/>
    <cellStyle name="40% - Énfasis2 44 7" xfId="19748" xr:uid="{00000000-0005-0000-0000-00007E430000}"/>
    <cellStyle name="40% - Énfasis2 45" xfId="19749" xr:uid="{00000000-0005-0000-0000-00007F430000}"/>
    <cellStyle name="40% - Énfasis2 45 2" xfId="19750" xr:uid="{00000000-0005-0000-0000-000080430000}"/>
    <cellStyle name="40% - Énfasis2 45 2 2" xfId="19751" xr:uid="{00000000-0005-0000-0000-000081430000}"/>
    <cellStyle name="40% - Énfasis2 45 2 3" xfId="19752" xr:uid="{00000000-0005-0000-0000-000082430000}"/>
    <cellStyle name="40% - Énfasis2 45 2 4" xfId="19753" xr:uid="{00000000-0005-0000-0000-000083430000}"/>
    <cellStyle name="40% - Énfasis2 45 2 5" xfId="19754" xr:uid="{00000000-0005-0000-0000-000084430000}"/>
    <cellStyle name="40% - Énfasis2 45 2 6" xfId="19755" xr:uid="{00000000-0005-0000-0000-000085430000}"/>
    <cellStyle name="40% - Énfasis2 45 3" xfId="19756" xr:uid="{00000000-0005-0000-0000-000086430000}"/>
    <cellStyle name="40% - Énfasis2 45 4" xfId="19757" xr:uid="{00000000-0005-0000-0000-000087430000}"/>
    <cellStyle name="40% - Énfasis2 45 5" xfId="19758" xr:uid="{00000000-0005-0000-0000-000088430000}"/>
    <cellStyle name="40% - Énfasis2 45 6" xfId="19759" xr:uid="{00000000-0005-0000-0000-000089430000}"/>
    <cellStyle name="40% - Énfasis2 45 7" xfId="19760" xr:uid="{00000000-0005-0000-0000-00008A430000}"/>
    <cellStyle name="40% - Énfasis2 46" xfId="19761" xr:uid="{00000000-0005-0000-0000-00008B430000}"/>
    <cellStyle name="40% - Énfasis2 46 2" xfId="19762" xr:uid="{00000000-0005-0000-0000-00008C430000}"/>
    <cellStyle name="40% - Énfasis2 46 2 2" xfId="19763" xr:uid="{00000000-0005-0000-0000-00008D430000}"/>
    <cellStyle name="40% - Énfasis2 46 2 3" xfId="19764" xr:uid="{00000000-0005-0000-0000-00008E430000}"/>
    <cellStyle name="40% - Énfasis2 46 2 4" xfId="19765" xr:uid="{00000000-0005-0000-0000-00008F430000}"/>
    <cellStyle name="40% - Énfasis2 46 2 5" xfId="19766" xr:uid="{00000000-0005-0000-0000-000090430000}"/>
    <cellStyle name="40% - Énfasis2 46 2 6" xfId="19767" xr:uid="{00000000-0005-0000-0000-000091430000}"/>
    <cellStyle name="40% - Énfasis2 46 3" xfId="19768" xr:uid="{00000000-0005-0000-0000-000092430000}"/>
    <cellStyle name="40% - Énfasis2 46 4" xfId="19769" xr:uid="{00000000-0005-0000-0000-000093430000}"/>
    <cellStyle name="40% - Énfasis2 46 5" xfId="19770" xr:uid="{00000000-0005-0000-0000-000094430000}"/>
    <cellStyle name="40% - Énfasis2 46 6" xfId="19771" xr:uid="{00000000-0005-0000-0000-000095430000}"/>
    <cellStyle name="40% - Énfasis2 46 7" xfId="19772" xr:uid="{00000000-0005-0000-0000-000096430000}"/>
    <cellStyle name="40% - Énfasis2 47" xfId="19773" xr:uid="{00000000-0005-0000-0000-000097430000}"/>
    <cellStyle name="40% - Énfasis2 47 2" xfId="19774" xr:uid="{00000000-0005-0000-0000-000098430000}"/>
    <cellStyle name="40% - Énfasis2 47 2 2" xfId="19775" xr:uid="{00000000-0005-0000-0000-000099430000}"/>
    <cellStyle name="40% - Énfasis2 47 2 3" xfId="19776" xr:uid="{00000000-0005-0000-0000-00009A430000}"/>
    <cellStyle name="40% - Énfasis2 47 2 4" xfId="19777" xr:uid="{00000000-0005-0000-0000-00009B430000}"/>
    <cellStyle name="40% - Énfasis2 47 2 5" xfId="19778" xr:uid="{00000000-0005-0000-0000-00009C430000}"/>
    <cellStyle name="40% - Énfasis2 47 2 6" xfId="19779" xr:uid="{00000000-0005-0000-0000-00009D430000}"/>
    <cellStyle name="40% - Énfasis2 47 3" xfId="19780" xr:uid="{00000000-0005-0000-0000-00009E430000}"/>
    <cellStyle name="40% - Énfasis2 47 4" xfId="19781" xr:uid="{00000000-0005-0000-0000-00009F430000}"/>
    <cellStyle name="40% - Énfasis2 47 5" xfId="19782" xr:uid="{00000000-0005-0000-0000-0000A0430000}"/>
    <cellStyle name="40% - Énfasis2 47 6" xfId="19783" xr:uid="{00000000-0005-0000-0000-0000A1430000}"/>
    <cellStyle name="40% - Énfasis2 47 7" xfId="19784" xr:uid="{00000000-0005-0000-0000-0000A2430000}"/>
    <cellStyle name="40% - Énfasis2 48" xfId="19785" xr:uid="{00000000-0005-0000-0000-0000A3430000}"/>
    <cellStyle name="40% - Énfasis2 48 2" xfId="19786" xr:uid="{00000000-0005-0000-0000-0000A4430000}"/>
    <cellStyle name="40% - Énfasis2 48 3" xfId="19787" xr:uid="{00000000-0005-0000-0000-0000A5430000}"/>
    <cellStyle name="40% - Énfasis2 48 4" xfId="19788" xr:uid="{00000000-0005-0000-0000-0000A6430000}"/>
    <cellStyle name="40% - Énfasis2 48 5" xfId="19789" xr:uid="{00000000-0005-0000-0000-0000A7430000}"/>
    <cellStyle name="40% - Énfasis2 48 6" xfId="19790" xr:uid="{00000000-0005-0000-0000-0000A8430000}"/>
    <cellStyle name="40% - Énfasis2 49" xfId="19791" xr:uid="{00000000-0005-0000-0000-0000A9430000}"/>
    <cellStyle name="40% - Énfasis2 49 2" xfId="19792" xr:uid="{00000000-0005-0000-0000-0000AA430000}"/>
    <cellStyle name="40% - Énfasis2 49 3" xfId="19793" xr:uid="{00000000-0005-0000-0000-0000AB430000}"/>
    <cellStyle name="40% - Énfasis2 49 4" xfId="19794" xr:uid="{00000000-0005-0000-0000-0000AC430000}"/>
    <cellStyle name="40% - Énfasis2 49 5" xfId="19795" xr:uid="{00000000-0005-0000-0000-0000AD430000}"/>
    <cellStyle name="40% - Énfasis2 49 6" xfId="19796" xr:uid="{00000000-0005-0000-0000-0000AE430000}"/>
    <cellStyle name="40% - Énfasis2 5" xfId="633" xr:uid="{00000000-0005-0000-0000-0000AF430000}"/>
    <cellStyle name="40% - Énfasis2 5 10" xfId="19797" xr:uid="{00000000-0005-0000-0000-0000B0430000}"/>
    <cellStyle name="40% - Énfasis2 5 11" xfId="19798" xr:uid="{00000000-0005-0000-0000-0000B1430000}"/>
    <cellStyle name="40% - Énfasis2 5 12" xfId="19799" xr:uid="{00000000-0005-0000-0000-0000B2430000}"/>
    <cellStyle name="40% - Énfasis2 5 13" xfId="19800" xr:uid="{00000000-0005-0000-0000-0000B3430000}"/>
    <cellStyle name="40% - Énfasis2 5 14" xfId="19801" xr:uid="{00000000-0005-0000-0000-0000B4430000}"/>
    <cellStyle name="40% - Énfasis2 5 15" xfId="40506" xr:uid="{00000000-0005-0000-0000-0000B5430000}"/>
    <cellStyle name="40% - Énfasis2 5 2" xfId="19802" xr:uid="{00000000-0005-0000-0000-0000B6430000}"/>
    <cellStyle name="40% - Énfasis2 5 2 2" xfId="19803" xr:uid="{00000000-0005-0000-0000-0000B7430000}"/>
    <cellStyle name="40% - Énfasis2 5 2 3" xfId="19804" xr:uid="{00000000-0005-0000-0000-0000B8430000}"/>
    <cellStyle name="40% - Énfasis2 5 2 4" xfId="19805" xr:uid="{00000000-0005-0000-0000-0000B9430000}"/>
    <cellStyle name="40% - Énfasis2 5 2 5" xfId="19806" xr:uid="{00000000-0005-0000-0000-0000BA430000}"/>
    <cellStyle name="40% - Énfasis2 5 2 6" xfId="19807" xr:uid="{00000000-0005-0000-0000-0000BB430000}"/>
    <cellStyle name="40% - Énfasis2 5 3" xfId="19808" xr:uid="{00000000-0005-0000-0000-0000BC430000}"/>
    <cellStyle name="40% - Énfasis2 5 3 2" xfId="19809" xr:uid="{00000000-0005-0000-0000-0000BD430000}"/>
    <cellStyle name="40% - Énfasis2 5 3 3" xfId="19810" xr:uid="{00000000-0005-0000-0000-0000BE430000}"/>
    <cellStyle name="40% - Énfasis2 5 3 4" xfId="19811" xr:uid="{00000000-0005-0000-0000-0000BF430000}"/>
    <cellStyle name="40% - Énfasis2 5 3 5" xfId="19812" xr:uid="{00000000-0005-0000-0000-0000C0430000}"/>
    <cellStyle name="40% - Énfasis2 5 3 6" xfId="19813" xr:uid="{00000000-0005-0000-0000-0000C1430000}"/>
    <cellStyle name="40% - Énfasis2 5 4" xfId="19814" xr:uid="{00000000-0005-0000-0000-0000C2430000}"/>
    <cellStyle name="40% - Énfasis2 5 4 2" xfId="19815" xr:uid="{00000000-0005-0000-0000-0000C3430000}"/>
    <cellStyle name="40% - Énfasis2 5 4 3" xfId="19816" xr:uid="{00000000-0005-0000-0000-0000C4430000}"/>
    <cellStyle name="40% - Énfasis2 5 4 4" xfId="19817" xr:uid="{00000000-0005-0000-0000-0000C5430000}"/>
    <cellStyle name="40% - Énfasis2 5 4 5" xfId="19818" xr:uid="{00000000-0005-0000-0000-0000C6430000}"/>
    <cellStyle name="40% - Énfasis2 5 4 6" xfId="19819" xr:uid="{00000000-0005-0000-0000-0000C7430000}"/>
    <cellStyle name="40% - Énfasis2 5 5" xfId="19820" xr:uid="{00000000-0005-0000-0000-0000C8430000}"/>
    <cellStyle name="40% - Énfasis2 5 5 2" xfId="19821" xr:uid="{00000000-0005-0000-0000-0000C9430000}"/>
    <cellStyle name="40% - Énfasis2 5 5 3" xfId="19822" xr:uid="{00000000-0005-0000-0000-0000CA430000}"/>
    <cellStyle name="40% - Énfasis2 5 5 4" xfId="19823" xr:uid="{00000000-0005-0000-0000-0000CB430000}"/>
    <cellStyle name="40% - Énfasis2 5 5 5" xfId="19824" xr:uid="{00000000-0005-0000-0000-0000CC430000}"/>
    <cellStyle name="40% - Énfasis2 5 5 6" xfId="19825" xr:uid="{00000000-0005-0000-0000-0000CD430000}"/>
    <cellStyle name="40% - Énfasis2 5 6" xfId="19826" xr:uid="{00000000-0005-0000-0000-0000CE430000}"/>
    <cellStyle name="40% - Énfasis2 5 6 2" xfId="19827" xr:uid="{00000000-0005-0000-0000-0000CF430000}"/>
    <cellStyle name="40% - Énfasis2 5 6 3" xfId="19828" xr:uid="{00000000-0005-0000-0000-0000D0430000}"/>
    <cellStyle name="40% - Énfasis2 5 6 4" xfId="19829" xr:uid="{00000000-0005-0000-0000-0000D1430000}"/>
    <cellStyle name="40% - Énfasis2 5 6 5" xfId="19830" xr:uid="{00000000-0005-0000-0000-0000D2430000}"/>
    <cellStyle name="40% - Énfasis2 5 6 6" xfId="19831" xr:uid="{00000000-0005-0000-0000-0000D3430000}"/>
    <cellStyle name="40% - Énfasis2 5 7" xfId="19832" xr:uid="{00000000-0005-0000-0000-0000D4430000}"/>
    <cellStyle name="40% - Énfasis2 5 7 2" xfId="19833" xr:uid="{00000000-0005-0000-0000-0000D5430000}"/>
    <cellStyle name="40% - Énfasis2 5 7 3" xfId="19834" xr:uid="{00000000-0005-0000-0000-0000D6430000}"/>
    <cellStyle name="40% - Énfasis2 5 7 4" xfId="19835" xr:uid="{00000000-0005-0000-0000-0000D7430000}"/>
    <cellStyle name="40% - Énfasis2 5 7 5" xfId="19836" xr:uid="{00000000-0005-0000-0000-0000D8430000}"/>
    <cellStyle name="40% - Énfasis2 5 7 6" xfId="19837" xr:uid="{00000000-0005-0000-0000-0000D9430000}"/>
    <cellStyle name="40% - Énfasis2 5 8" xfId="19838" xr:uid="{00000000-0005-0000-0000-0000DA430000}"/>
    <cellStyle name="40% - Énfasis2 5 8 2" xfId="19839" xr:uid="{00000000-0005-0000-0000-0000DB430000}"/>
    <cellStyle name="40% - Énfasis2 5 8 3" xfId="19840" xr:uid="{00000000-0005-0000-0000-0000DC430000}"/>
    <cellStyle name="40% - Énfasis2 5 8 4" xfId="19841" xr:uid="{00000000-0005-0000-0000-0000DD430000}"/>
    <cellStyle name="40% - Énfasis2 5 8 5" xfId="19842" xr:uid="{00000000-0005-0000-0000-0000DE430000}"/>
    <cellStyle name="40% - Énfasis2 5 8 6" xfId="19843" xr:uid="{00000000-0005-0000-0000-0000DF430000}"/>
    <cellStyle name="40% - Énfasis2 5 9" xfId="19844" xr:uid="{00000000-0005-0000-0000-0000E0430000}"/>
    <cellStyle name="40% - Énfasis2 5 9 2" xfId="19845" xr:uid="{00000000-0005-0000-0000-0000E1430000}"/>
    <cellStyle name="40% - Énfasis2 5 9 3" xfId="19846" xr:uid="{00000000-0005-0000-0000-0000E2430000}"/>
    <cellStyle name="40% - Énfasis2 5 9 4" xfId="19847" xr:uid="{00000000-0005-0000-0000-0000E3430000}"/>
    <cellStyle name="40% - Énfasis2 5 9 5" xfId="19848" xr:uid="{00000000-0005-0000-0000-0000E4430000}"/>
    <cellStyle name="40% - Énfasis2 5 9 6" xfId="19849" xr:uid="{00000000-0005-0000-0000-0000E5430000}"/>
    <cellStyle name="40% - Énfasis2 50" xfId="19850" xr:uid="{00000000-0005-0000-0000-0000E6430000}"/>
    <cellStyle name="40% - Énfasis2 50 2" xfId="19851" xr:uid="{00000000-0005-0000-0000-0000E7430000}"/>
    <cellStyle name="40% - Énfasis2 50 3" xfId="19852" xr:uid="{00000000-0005-0000-0000-0000E8430000}"/>
    <cellStyle name="40% - Énfasis2 50 4" xfId="19853" xr:uid="{00000000-0005-0000-0000-0000E9430000}"/>
    <cellStyle name="40% - Énfasis2 50 5" xfId="19854" xr:uid="{00000000-0005-0000-0000-0000EA430000}"/>
    <cellStyle name="40% - Énfasis2 50 6" xfId="19855" xr:uid="{00000000-0005-0000-0000-0000EB430000}"/>
    <cellStyle name="40% - Énfasis2 51" xfId="19856" xr:uid="{00000000-0005-0000-0000-0000EC430000}"/>
    <cellStyle name="40% - Énfasis2 51 2" xfId="19857" xr:uid="{00000000-0005-0000-0000-0000ED430000}"/>
    <cellStyle name="40% - Énfasis2 51 3" xfId="19858" xr:uid="{00000000-0005-0000-0000-0000EE430000}"/>
    <cellStyle name="40% - Énfasis2 51 4" xfId="19859" xr:uid="{00000000-0005-0000-0000-0000EF430000}"/>
    <cellStyle name="40% - Énfasis2 51 5" xfId="19860" xr:uid="{00000000-0005-0000-0000-0000F0430000}"/>
    <cellStyle name="40% - Énfasis2 51 6" xfId="19861" xr:uid="{00000000-0005-0000-0000-0000F1430000}"/>
    <cellStyle name="40% - Énfasis2 52" xfId="19862" xr:uid="{00000000-0005-0000-0000-0000F2430000}"/>
    <cellStyle name="40% - Énfasis2 52 2" xfId="19863" xr:uid="{00000000-0005-0000-0000-0000F3430000}"/>
    <cellStyle name="40% - Énfasis2 52 3" xfId="19864" xr:uid="{00000000-0005-0000-0000-0000F4430000}"/>
    <cellStyle name="40% - Énfasis2 52 4" xfId="19865" xr:uid="{00000000-0005-0000-0000-0000F5430000}"/>
    <cellStyle name="40% - Énfasis2 52 5" xfId="19866" xr:uid="{00000000-0005-0000-0000-0000F6430000}"/>
    <cellStyle name="40% - Énfasis2 52 6" xfId="19867" xr:uid="{00000000-0005-0000-0000-0000F7430000}"/>
    <cellStyle name="40% - Énfasis2 53" xfId="19868" xr:uid="{00000000-0005-0000-0000-0000F8430000}"/>
    <cellStyle name="40% - Énfasis2 53 2" xfId="19869" xr:uid="{00000000-0005-0000-0000-0000F9430000}"/>
    <cellStyle name="40% - Énfasis2 53 3" xfId="19870" xr:uid="{00000000-0005-0000-0000-0000FA430000}"/>
    <cellStyle name="40% - Énfasis2 53 4" xfId="19871" xr:uid="{00000000-0005-0000-0000-0000FB430000}"/>
    <cellStyle name="40% - Énfasis2 53 5" xfId="19872" xr:uid="{00000000-0005-0000-0000-0000FC430000}"/>
    <cellStyle name="40% - Énfasis2 53 6" xfId="19873" xr:uid="{00000000-0005-0000-0000-0000FD430000}"/>
    <cellStyle name="40% - Énfasis2 54" xfId="19874" xr:uid="{00000000-0005-0000-0000-0000FE430000}"/>
    <cellStyle name="40% - Énfasis2 54 2" xfId="19875" xr:uid="{00000000-0005-0000-0000-0000FF430000}"/>
    <cellStyle name="40% - Énfasis2 54 3" xfId="19876" xr:uid="{00000000-0005-0000-0000-000000440000}"/>
    <cellStyle name="40% - Énfasis2 54 4" xfId="19877" xr:uid="{00000000-0005-0000-0000-000001440000}"/>
    <cellStyle name="40% - Énfasis2 54 5" xfId="19878" xr:uid="{00000000-0005-0000-0000-000002440000}"/>
    <cellStyle name="40% - Énfasis2 54 6" xfId="19879" xr:uid="{00000000-0005-0000-0000-000003440000}"/>
    <cellStyle name="40% - Énfasis2 55" xfId="19880" xr:uid="{00000000-0005-0000-0000-000004440000}"/>
    <cellStyle name="40% - Énfasis2 55 2" xfId="19881" xr:uid="{00000000-0005-0000-0000-000005440000}"/>
    <cellStyle name="40% - Énfasis2 55 3" xfId="19882" xr:uid="{00000000-0005-0000-0000-000006440000}"/>
    <cellStyle name="40% - Énfasis2 55 4" xfId="19883" xr:uid="{00000000-0005-0000-0000-000007440000}"/>
    <cellStyle name="40% - Énfasis2 55 5" xfId="19884" xr:uid="{00000000-0005-0000-0000-000008440000}"/>
    <cellStyle name="40% - Énfasis2 55 6" xfId="19885" xr:uid="{00000000-0005-0000-0000-000009440000}"/>
    <cellStyle name="40% - Énfasis2 56" xfId="19886" xr:uid="{00000000-0005-0000-0000-00000A440000}"/>
    <cellStyle name="40% - Énfasis2 56 2" xfId="19887" xr:uid="{00000000-0005-0000-0000-00000B440000}"/>
    <cellStyle name="40% - Énfasis2 56 3" xfId="19888" xr:uid="{00000000-0005-0000-0000-00000C440000}"/>
    <cellStyle name="40% - Énfasis2 56 4" xfId="19889" xr:uid="{00000000-0005-0000-0000-00000D440000}"/>
    <cellStyle name="40% - Énfasis2 56 5" xfId="19890" xr:uid="{00000000-0005-0000-0000-00000E440000}"/>
    <cellStyle name="40% - Énfasis2 56 6" xfId="19891" xr:uid="{00000000-0005-0000-0000-00000F440000}"/>
    <cellStyle name="40% - Énfasis2 57" xfId="19892" xr:uid="{00000000-0005-0000-0000-000010440000}"/>
    <cellStyle name="40% - Énfasis2 57 2" xfId="19893" xr:uid="{00000000-0005-0000-0000-000011440000}"/>
    <cellStyle name="40% - Énfasis2 57 3" xfId="19894" xr:uid="{00000000-0005-0000-0000-000012440000}"/>
    <cellStyle name="40% - Énfasis2 57 4" xfId="19895" xr:uid="{00000000-0005-0000-0000-000013440000}"/>
    <cellStyle name="40% - Énfasis2 57 5" xfId="19896" xr:uid="{00000000-0005-0000-0000-000014440000}"/>
    <cellStyle name="40% - Énfasis2 57 6" xfId="19897" xr:uid="{00000000-0005-0000-0000-000015440000}"/>
    <cellStyle name="40% - Énfasis2 58" xfId="19898" xr:uid="{00000000-0005-0000-0000-000016440000}"/>
    <cellStyle name="40% - Énfasis2 58 2" xfId="19899" xr:uid="{00000000-0005-0000-0000-000017440000}"/>
    <cellStyle name="40% - Énfasis2 58 3" xfId="19900" xr:uid="{00000000-0005-0000-0000-000018440000}"/>
    <cellStyle name="40% - Énfasis2 58 4" xfId="19901" xr:uid="{00000000-0005-0000-0000-000019440000}"/>
    <cellStyle name="40% - Énfasis2 58 5" xfId="19902" xr:uid="{00000000-0005-0000-0000-00001A440000}"/>
    <cellStyle name="40% - Énfasis2 58 6" xfId="19903" xr:uid="{00000000-0005-0000-0000-00001B440000}"/>
    <cellStyle name="40% - Énfasis2 59" xfId="19904" xr:uid="{00000000-0005-0000-0000-00001C440000}"/>
    <cellStyle name="40% - Énfasis2 6" xfId="634" xr:uid="{00000000-0005-0000-0000-00001D440000}"/>
    <cellStyle name="40% - Énfasis2 6 10" xfId="19905" xr:uid="{00000000-0005-0000-0000-00001E440000}"/>
    <cellStyle name="40% - Énfasis2 6 11" xfId="19906" xr:uid="{00000000-0005-0000-0000-00001F440000}"/>
    <cellStyle name="40% - Énfasis2 6 12" xfId="19907" xr:uid="{00000000-0005-0000-0000-000020440000}"/>
    <cellStyle name="40% - Énfasis2 6 13" xfId="19908" xr:uid="{00000000-0005-0000-0000-000021440000}"/>
    <cellStyle name="40% - Énfasis2 6 14" xfId="19909" xr:uid="{00000000-0005-0000-0000-000022440000}"/>
    <cellStyle name="40% - Énfasis2 6 15" xfId="40507" xr:uid="{00000000-0005-0000-0000-000023440000}"/>
    <cellStyle name="40% - Énfasis2 6 2" xfId="19910" xr:uid="{00000000-0005-0000-0000-000024440000}"/>
    <cellStyle name="40% - Énfasis2 6 2 2" xfId="19911" xr:uid="{00000000-0005-0000-0000-000025440000}"/>
    <cellStyle name="40% - Énfasis2 6 2 3" xfId="19912" xr:uid="{00000000-0005-0000-0000-000026440000}"/>
    <cellStyle name="40% - Énfasis2 6 2 4" xfId="19913" xr:uid="{00000000-0005-0000-0000-000027440000}"/>
    <cellStyle name="40% - Énfasis2 6 2 5" xfId="19914" xr:uid="{00000000-0005-0000-0000-000028440000}"/>
    <cellStyle name="40% - Énfasis2 6 2 6" xfId="19915" xr:uid="{00000000-0005-0000-0000-000029440000}"/>
    <cellStyle name="40% - Énfasis2 6 3" xfId="19916" xr:uid="{00000000-0005-0000-0000-00002A440000}"/>
    <cellStyle name="40% - Énfasis2 6 3 2" xfId="19917" xr:uid="{00000000-0005-0000-0000-00002B440000}"/>
    <cellStyle name="40% - Énfasis2 6 3 3" xfId="19918" xr:uid="{00000000-0005-0000-0000-00002C440000}"/>
    <cellStyle name="40% - Énfasis2 6 3 4" xfId="19919" xr:uid="{00000000-0005-0000-0000-00002D440000}"/>
    <cellStyle name="40% - Énfasis2 6 3 5" xfId="19920" xr:uid="{00000000-0005-0000-0000-00002E440000}"/>
    <cellStyle name="40% - Énfasis2 6 3 6" xfId="19921" xr:uid="{00000000-0005-0000-0000-00002F440000}"/>
    <cellStyle name="40% - Énfasis2 6 4" xfId="19922" xr:uid="{00000000-0005-0000-0000-000030440000}"/>
    <cellStyle name="40% - Énfasis2 6 4 2" xfId="19923" xr:uid="{00000000-0005-0000-0000-000031440000}"/>
    <cellStyle name="40% - Énfasis2 6 4 3" xfId="19924" xr:uid="{00000000-0005-0000-0000-000032440000}"/>
    <cellStyle name="40% - Énfasis2 6 4 4" xfId="19925" xr:uid="{00000000-0005-0000-0000-000033440000}"/>
    <cellStyle name="40% - Énfasis2 6 4 5" xfId="19926" xr:uid="{00000000-0005-0000-0000-000034440000}"/>
    <cellStyle name="40% - Énfasis2 6 4 6" xfId="19927" xr:uid="{00000000-0005-0000-0000-000035440000}"/>
    <cellStyle name="40% - Énfasis2 6 5" xfId="19928" xr:uid="{00000000-0005-0000-0000-000036440000}"/>
    <cellStyle name="40% - Énfasis2 6 5 2" xfId="19929" xr:uid="{00000000-0005-0000-0000-000037440000}"/>
    <cellStyle name="40% - Énfasis2 6 5 3" xfId="19930" xr:uid="{00000000-0005-0000-0000-000038440000}"/>
    <cellStyle name="40% - Énfasis2 6 5 4" xfId="19931" xr:uid="{00000000-0005-0000-0000-000039440000}"/>
    <cellStyle name="40% - Énfasis2 6 5 5" xfId="19932" xr:uid="{00000000-0005-0000-0000-00003A440000}"/>
    <cellStyle name="40% - Énfasis2 6 5 6" xfId="19933" xr:uid="{00000000-0005-0000-0000-00003B440000}"/>
    <cellStyle name="40% - Énfasis2 6 6" xfId="19934" xr:uid="{00000000-0005-0000-0000-00003C440000}"/>
    <cellStyle name="40% - Énfasis2 6 6 2" xfId="19935" xr:uid="{00000000-0005-0000-0000-00003D440000}"/>
    <cellStyle name="40% - Énfasis2 6 6 3" xfId="19936" xr:uid="{00000000-0005-0000-0000-00003E440000}"/>
    <cellStyle name="40% - Énfasis2 6 6 4" xfId="19937" xr:uid="{00000000-0005-0000-0000-00003F440000}"/>
    <cellStyle name="40% - Énfasis2 6 6 5" xfId="19938" xr:uid="{00000000-0005-0000-0000-000040440000}"/>
    <cellStyle name="40% - Énfasis2 6 6 6" xfId="19939" xr:uid="{00000000-0005-0000-0000-000041440000}"/>
    <cellStyle name="40% - Énfasis2 6 7" xfId="19940" xr:uid="{00000000-0005-0000-0000-000042440000}"/>
    <cellStyle name="40% - Énfasis2 6 7 2" xfId="19941" xr:uid="{00000000-0005-0000-0000-000043440000}"/>
    <cellStyle name="40% - Énfasis2 6 7 3" xfId="19942" xr:uid="{00000000-0005-0000-0000-000044440000}"/>
    <cellStyle name="40% - Énfasis2 6 7 4" xfId="19943" xr:uid="{00000000-0005-0000-0000-000045440000}"/>
    <cellStyle name="40% - Énfasis2 6 7 5" xfId="19944" xr:uid="{00000000-0005-0000-0000-000046440000}"/>
    <cellStyle name="40% - Énfasis2 6 7 6" xfId="19945" xr:uid="{00000000-0005-0000-0000-000047440000}"/>
    <cellStyle name="40% - Énfasis2 6 8" xfId="19946" xr:uid="{00000000-0005-0000-0000-000048440000}"/>
    <cellStyle name="40% - Énfasis2 6 8 2" xfId="19947" xr:uid="{00000000-0005-0000-0000-000049440000}"/>
    <cellStyle name="40% - Énfasis2 6 8 3" xfId="19948" xr:uid="{00000000-0005-0000-0000-00004A440000}"/>
    <cellStyle name="40% - Énfasis2 6 8 4" xfId="19949" xr:uid="{00000000-0005-0000-0000-00004B440000}"/>
    <cellStyle name="40% - Énfasis2 6 8 5" xfId="19950" xr:uid="{00000000-0005-0000-0000-00004C440000}"/>
    <cellStyle name="40% - Énfasis2 6 8 6" xfId="19951" xr:uid="{00000000-0005-0000-0000-00004D440000}"/>
    <cellStyle name="40% - Énfasis2 6 9" xfId="19952" xr:uid="{00000000-0005-0000-0000-00004E440000}"/>
    <cellStyle name="40% - Énfasis2 6 9 2" xfId="19953" xr:uid="{00000000-0005-0000-0000-00004F440000}"/>
    <cellStyle name="40% - Énfasis2 6 9 3" xfId="19954" xr:uid="{00000000-0005-0000-0000-000050440000}"/>
    <cellStyle name="40% - Énfasis2 6 9 4" xfId="19955" xr:uid="{00000000-0005-0000-0000-000051440000}"/>
    <cellStyle name="40% - Énfasis2 6 9 5" xfId="19956" xr:uid="{00000000-0005-0000-0000-000052440000}"/>
    <cellStyle name="40% - Énfasis2 6 9 6" xfId="19957" xr:uid="{00000000-0005-0000-0000-000053440000}"/>
    <cellStyle name="40% - Énfasis2 60" xfId="19958" xr:uid="{00000000-0005-0000-0000-000054440000}"/>
    <cellStyle name="40% - Énfasis2 61" xfId="19959" xr:uid="{00000000-0005-0000-0000-000055440000}"/>
    <cellStyle name="40% - Énfasis2 62" xfId="19960" xr:uid="{00000000-0005-0000-0000-000056440000}"/>
    <cellStyle name="40% - Énfasis2 63" xfId="19961" xr:uid="{00000000-0005-0000-0000-000057440000}"/>
    <cellStyle name="40% - Énfasis2 7" xfId="635" xr:uid="{00000000-0005-0000-0000-000058440000}"/>
    <cellStyle name="40% - Énfasis2 7 10" xfId="19962" xr:uid="{00000000-0005-0000-0000-000059440000}"/>
    <cellStyle name="40% - Énfasis2 7 11" xfId="19963" xr:uid="{00000000-0005-0000-0000-00005A440000}"/>
    <cellStyle name="40% - Énfasis2 7 12" xfId="19964" xr:uid="{00000000-0005-0000-0000-00005B440000}"/>
    <cellStyle name="40% - Énfasis2 7 13" xfId="19965" xr:uid="{00000000-0005-0000-0000-00005C440000}"/>
    <cellStyle name="40% - Énfasis2 7 14" xfId="19966" xr:uid="{00000000-0005-0000-0000-00005D440000}"/>
    <cellStyle name="40% - Énfasis2 7 15" xfId="40508" xr:uid="{00000000-0005-0000-0000-00005E440000}"/>
    <cellStyle name="40% - Énfasis2 7 2" xfId="19967" xr:uid="{00000000-0005-0000-0000-00005F440000}"/>
    <cellStyle name="40% - Énfasis2 7 2 2" xfId="19968" xr:uid="{00000000-0005-0000-0000-000060440000}"/>
    <cellStyle name="40% - Énfasis2 7 2 3" xfId="19969" xr:uid="{00000000-0005-0000-0000-000061440000}"/>
    <cellStyle name="40% - Énfasis2 7 2 4" xfId="19970" xr:uid="{00000000-0005-0000-0000-000062440000}"/>
    <cellStyle name="40% - Énfasis2 7 2 5" xfId="19971" xr:uid="{00000000-0005-0000-0000-000063440000}"/>
    <cellStyle name="40% - Énfasis2 7 2 6" xfId="19972" xr:uid="{00000000-0005-0000-0000-000064440000}"/>
    <cellStyle name="40% - Énfasis2 7 3" xfId="19973" xr:uid="{00000000-0005-0000-0000-000065440000}"/>
    <cellStyle name="40% - Énfasis2 7 3 2" xfId="19974" xr:uid="{00000000-0005-0000-0000-000066440000}"/>
    <cellStyle name="40% - Énfasis2 7 3 3" xfId="19975" xr:uid="{00000000-0005-0000-0000-000067440000}"/>
    <cellStyle name="40% - Énfasis2 7 3 4" xfId="19976" xr:uid="{00000000-0005-0000-0000-000068440000}"/>
    <cellStyle name="40% - Énfasis2 7 3 5" xfId="19977" xr:uid="{00000000-0005-0000-0000-000069440000}"/>
    <cellStyle name="40% - Énfasis2 7 3 6" xfId="19978" xr:uid="{00000000-0005-0000-0000-00006A440000}"/>
    <cellStyle name="40% - Énfasis2 7 4" xfId="19979" xr:uid="{00000000-0005-0000-0000-00006B440000}"/>
    <cellStyle name="40% - Énfasis2 7 4 2" xfId="19980" xr:uid="{00000000-0005-0000-0000-00006C440000}"/>
    <cellStyle name="40% - Énfasis2 7 4 3" xfId="19981" xr:uid="{00000000-0005-0000-0000-00006D440000}"/>
    <cellStyle name="40% - Énfasis2 7 4 4" xfId="19982" xr:uid="{00000000-0005-0000-0000-00006E440000}"/>
    <cellStyle name="40% - Énfasis2 7 4 5" xfId="19983" xr:uid="{00000000-0005-0000-0000-00006F440000}"/>
    <cellStyle name="40% - Énfasis2 7 4 6" xfId="19984" xr:uid="{00000000-0005-0000-0000-000070440000}"/>
    <cellStyle name="40% - Énfasis2 7 5" xfId="19985" xr:uid="{00000000-0005-0000-0000-000071440000}"/>
    <cellStyle name="40% - Énfasis2 7 5 2" xfId="19986" xr:uid="{00000000-0005-0000-0000-000072440000}"/>
    <cellStyle name="40% - Énfasis2 7 5 3" xfId="19987" xr:uid="{00000000-0005-0000-0000-000073440000}"/>
    <cellStyle name="40% - Énfasis2 7 5 4" xfId="19988" xr:uid="{00000000-0005-0000-0000-000074440000}"/>
    <cellStyle name="40% - Énfasis2 7 5 5" xfId="19989" xr:uid="{00000000-0005-0000-0000-000075440000}"/>
    <cellStyle name="40% - Énfasis2 7 5 6" xfId="19990" xr:uid="{00000000-0005-0000-0000-000076440000}"/>
    <cellStyle name="40% - Énfasis2 7 6" xfId="19991" xr:uid="{00000000-0005-0000-0000-000077440000}"/>
    <cellStyle name="40% - Énfasis2 7 6 2" xfId="19992" xr:uid="{00000000-0005-0000-0000-000078440000}"/>
    <cellStyle name="40% - Énfasis2 7 6 3" xfId="19993" xr:uid="{00000000-0005-0000-0000-000079440000}"/>
    <cellStyle name="40% - Énfasis2 7 6 4" xfId="19994" xr:uid="{00000000-0005-0000-0000-00007A440000}"/>
    <cellStyle name="40% - Énfasis2 7 6 5" xfId="19995" xr:uid="{00000000-0005-0000-0000-00007B440000}"/>
    <cellStyle name="40% - Énfasis2 7 6 6" xfId="19996" xr:uid="{00000000-0005-0000-0000-00007C440000}"/>
    <cellStyle name="40% - Énfasis2 7 7" xfId="19997" xr:uid="{00000000-0005-0000-0000-00007D440000}"/>
    <cellStyle name="40% - Énfasis2 7 7 2" xfId="19998" xr:uid="{00000000-0005-0000-0000-00007E440000}"/>
    <cellStyle name="40% - Énfasis2 7 7 3" xfId="19999" xr:uid="{00000000-0005-0000-0000-00007F440000}"/>
    <cellStyle name="40% - Énfasis2 7 7 4" xfId="20000" xr:uid="{00000000-0005-0000-0000-000080440000}"/>
    <cellStyle name="40% - Énfasis2 7 7 5" xfId="20001" xr:uid="{00000000-0005-0000-0000-000081440000}"/>
    <cellStyle name="40% - Énfasis2 7 7 6" xfId="20002" xr:uid="{00000000-0005-0000-0000-000082440000}"/>
    <cellStyle name="40% - Énfasis2 7 8" xfId="20003" xr:uid="{00000000-0005-0000-0000-000083440000}"/>
    <cellStyle name="40% - Énfasis2 7 8 2" xfId="20004" xr:uid="{00000000-0005-0000-0000-000084440000}"/>
    <cellStyle name="40% - Énfasis2 7 8 3" xfId="20005" xr:uid="{00000000-0005-0000-0000-000085440000}"/>
    <cellStyle name="40% - Énfasis2 7 8 4" xfId="20006" xr:uid="{00000000-0005-0000-0000-000086440000}"/>
    <cellStyle name="40% - Énfasis2 7 8 5" xfId="20007" xr:uid="{00000000-0005-0000-0000-000087440000}"/>
    <cellStyle name="40% - Énfasis2 7 8 6" xfId="20008" xr:uid="{00000000-0005-0000-0000-000088440000}"/>
    <cellStyle name="40% - Énfasis2 7 9" xfId="20009" xr:uid="{00000000-0005-0000-0000-000089440000}"/>
    <cellStyle name="40% - Énfasis2 7 9 2" xfId="20010" xr:uid="{00000000-0005-0000-0000-00008A440000}"/>
    <cellStyle name="40% - Énfasis2 7 9 3" xfId="20011" xr:uid="{00000000-0005-0000-0000-00008B440000}"/>
    <cellStyle name="40% - Énfasis2 7 9 4" xfId="20012" xr:uid="{00000000-0005-0000-0000-00008C440000}"/>
    <cellStyle name="40% - Énfasis2 7 9 5" xfId="20013" xr:uid="{00000000-0005-0000-0000-00008D440000}"/>
    <cellStyle name="40% - Énfasis2 7 9 6" xfId="20014" xr:uid="{00000000-0005-0000-0000-00008E440000}"/>
    <cellStyle name="40% - Énfasis2 8" xfId="636" xr:uid="{00000000-0005-0000-0000-00008F440000}"/>
    <cellStyle name="40% - Énfasis2 8 10" xfId="20015" xr:uid="{00000000-0005-0000-0000-000090440000}"/>
    <cellStyle name="40% - Énfasis2 8 11" xfId="20016" xr:uid="{00000000-0005-0000-0000-000091440000}"/>
    <cellStyle name="40% - Énfasis2 8 12" xfId="20017" xr:uid="{00000000-0005-0000-0000-000092440000}"/>
    <cellStyle name="40% - Énfasis2 8 13" xfId="20018" xr:uid="{00000000-0005-0000-0000-000093440000}"/>
    <cellStyle name="40% - Énfasis2 8 14" xfId="20019" xr:uid="{00000000-0005-0000-0000-000094440000}"/>
    <cellStyle name="40% - Énfasis2 8 15" xfId="40509" xr:uid="{00000000-0005-0000-0000-000095440000}"/>
    <cellStyle name="40% - Énfasis2 8 2" xfId="20020" xr:uid="{00000000-0005-0000-0000-000096440000}"/>
    <cellStyle name="40% - Énfasis2 8 2 2" xfId="20021" xr:uid="{00000000-0005-0000-0000-000097440000}"/>
    <cellStyle name="40% - Énfasis2 8 2 3" xfId="20022" xr:uid="{00000000-0005-0000-0000-000098440000}"/>
    <cellStyle name="40% - Énfasis2 8 2 4" xfId="20023" xr:uid="{00000000-0005-0000-0000-000099440000}"/>
    <cellStyle name="40% - Énfasis2 8 2 5" xfId="20024" xr:uid="{00000000-0005-0000-0000-00009A440000}"/>
    <cellStyle name="40% - Énfasis2 8 2 6" xfId="20025" xr:uid="{00000000-0005-0000-0000-00009B440000}"/>
    <cellStyle name="40% - Énfasis2 8 3" xfId="20026" xr:uid="{00000000-0005-0000-0000-00009C440000}"/>
    <cellStyle name="40% - Énfasis2 8 3 2" xfId="20027" xr:uid="{00000000-0005-0000-0000-00009D440000}"/>
    <cellStyle name="40% - Énfasis2 8 3 3" xfId="20028" xr:uid="{00000000-0005-0000-0000-00009E440000}"/>
    <cellStyle name="40% - Énfasis2 8 3 4" xfId="20029" xr:uid="{00000000-0005-0000-0000-00009F440000}"/>
    <cellStyle name="40% - Énfasis2 8 3 5" xfId="20030" xr:uid="{00000000-0005-0000-0000-0000A0440000}"/>
    <cellStyle name="40% - Énfasis2 8 3 6" xfId="20031" xr:uid="{00000000-0005-0000-0000-0000A1440000}"/>
    <cellStyle name="40% - Énfasis2 8 4" xfId="20032" xr:uid="{00000000-0005-0000-0000-0000A2440000}"/>
    <cellStyle name="40% - Énfasis2 8 4 2" xfId="20033" xr:uid="{00000000-0005-0000-0000-0000A3440000}"/>
    <cellStyle name="40% - Énfasis2 8 4 3" xfId="20034" xr:uid="{00000000-0005-0000-0000-0000A4440000}"/>
    <cellStyle name="40% - Énfasis2 8 4 4" xfId="20035" xr:uid="{00000000-0005-0000-0000-0000A5440000}"/>
    <cellStyle name="40% - Énfasis2 8 4 5" xfId="20036" xr:uid="{00000000-0005-0000-0000-0000A6440000}"/>
    <cellStyle name="40% - Énfasis2 8 4 6" xfId="20037" xr:uid="{00000000-0005-0000-0000-0000A7440000}"/>
    <cellStyle name="40% - Énfasis2 8 5" xfId="20038" xr:uid="{00000000-0005-0000-0000-0000A8440000}"/>
    <cellStyle name="40% - Énfasis2 8 5 2" xfId="20039" xr:uid="{00000000-0005-0000-0000-0000A9440000}"/>
    <cellStyle name="40% - Énfasis2 8 5 3" xfId="20040" xr:uid="{00000000-0005-0000-0000-0000AA440000}"/>
    <cellStyle name="40% - Énfasis2 8 5 4" xfId="20041" xr:uid="{00000000-0005-0000-0000-0000AB440000}"/>
    <cellStyle name="40% - Énfasis2 8 5 5" xfId="20042" xr:uid="{00000000-0005-0000-0000-0000AC440000}"/>
    <cellStyle name="40% - Énfasis2 8 5 6" xfId="20043" xr:uid="{00000000-0005-0000-0000-0000AD440000}"/>
    <cellStyle name="40% - Énfasis2 8 6" xfId="20044" xr:uid="{00000000-0005-0000-0000-0000AE440000}"/>
    <cellStyle name="40% - Énfasis2 8 6 2" xfId="20045" xr:uid="{00000000-0005-0000-0000-0000AF440000}"/>
    <cellStyle name="40% - Énfasis2 8 6 3" xfId="20046" xr:uid="{00000000-0005-0000-0000-0000B0440000}"/>
    <cellStyle name="40% - Énfasis2 8 6 4" xfId="20047" xr:uid="{00000000-0005-0000-0000-0000B1440000}"/>
    <cellStyle name="40% - Énfasis2 8 6 5" xfId="20048" xr:uid="{00000000-0005-0000-0000-0000B2440000}"/>
    <cellStyle name="40% - Énfasis2 8 6 6" xfId="20049" xr:uid="{00000000-0005-0000-0000-0000B3440000}"/>
    <cellStyle name="40% - Énfasis2 8 7" xfId="20050" xr:uid="{00000000-0005-0000-0000-0000B4440000}"/>
    <cellStyle name="40% - Énfasis2 8 7 2" xfId="20051" xr:uid="{00000000-0005-0000-0000-0000B5440000}"/>
    <cellStyle name="40% - Énfasis2 8 7 3" xfId="20052" xr:uid="{00000000-0005-0000-0000-0000B6440000}"/>
    <cellStyle name="40% - Énfasis2 8 7 4" xfId="20053" xr:uid="{00000000-0005-0000-0000-0000B7440000}"/>
    <cellStyle name="40% - Énfasis2 8 7 5" xfId="20054" xr:uid="{00000000-0005-0000-0000-0000B8440000}"/>
    <cellStyle name="40% - Énfasis2 8 7 6" xfId="20055" xr:uid="{00000000-0005-0000-0000-0000B9440000}"/>
    <cellStyle name="40% - Énfasis2 8 8" xfId="20056" xr:uid="{00000000-0005-0000-0000-0000BA440000}"/>
    <cellStyle name="40% - Énfasis2 8 8 2" xfId="20057" xr:uid="{00000000-0005-0000-0000-0000BB440000}"/>
    <cellStyle name="40% - Énfasis2 8 8 3" xfId="20058" xr:uid="{00000000-0005-0000-0000-0000BC440000}"/>
    <cellStyle name="40% - Énfasis2 8 8 4" xfId="20059" xr:uid="{00000000-0005-0000-0000-0000BD440000}"/>
    <cellStyle name="40% - Énfasis2 8 8 5" xfId="20060" xr:uid="{00000000-0005-0000-0000-0000BE440000}"/>
    <cellStyle name="40% - Énfasis2 8 8 6" xfId="20061" xr:uid="{00000000-0005-0000-0000-0000BF440000}"/>
    <cellStyle name="40% - Énfasis2 8 9" xfId="20062" xr:uid="{00000000-0005-0000-0000-0000C0440000}"/>
    <cellStyle name="40% - Énfasis2 8 9 2" xfId="20063" xr:uid="{00000000-0005-0000-0000-0000C1440000}"/>
    <cellStyle name="40% - Énfasis2 8 9 3" xfId="20064" xr:uid="{00000000-0005-0000-0000-0000C2440000}"/>
    <cellStyle name="40% - Énfasis2 8 9 4" xfId="20065" xr:uid="{00000000-0005-0000-0000-0000C3440000}"/>
    <cellStyle name="40% - Énfasis2 8 9 5" xfId="20066" xr:uid="{00000000-0005-0000-0000-0000C4440000}"/>
    <cellStyle name="40% - Énfasis2 8 9 6" xfId="20067" xr:uid="{00000000-0005-0000-0000-0000C5440000}"/>
    <cellStyle name="40% - Énfasis2 9" xfId="637" xr:uid="{00000000-0005-0000-0000-0000C6440000}"/>
    <cellStyle name="40% - Énfasis2 9 10" xfId="20068" xr:uid="{00000000-0005-0000-0000-0000C7440000}"/>
    <cellStyle name="40% - Énfasis2 9 11" xfId="20069" xr:uid="{00000000-0005-0000-0000-0000C8440000}"/>
    <cellStyle name="40% - Énfasis2 9 12" xfId="20070" xr:uid="{00000000-0005-0000-0000-0000C9440000}"/>
    <cellStyle name="40% - Énfasis2 9 13" xfId="20071" xr:uid="{00000000-0005-0000-0000-0000CA440000}"/>
    <cellStyle name="40% - Énfasis2 9 14" xfId="20072" xr:uid="{00000000-0005-0000-0000-0000CB440000}"/>
    <cellStyle name="40% - Énfasis2 9 15" xfId="40510" xr:uid="{00000000-0005-0000-0000-0000CC440000}"/>
    <cellStyle name="40% - Énfasis2 9 2" xfId="20073" xr:uid="{00000000-0005-0000-0000-0000CD440000}"/>
    <cellStyle name="40% - Énfasis2 9 2 2" xfId="20074" xr:uid="{00000000-0005-0000-0000-0000CE440000}"/>
    <cellStyle name="40% - Énfasis2 9 2 3" xfId="20075" xr:uid="{00000000-0005-0000-0000-0000CF440000}"/>
    <cellStyle name="40% - Énfasis2 9 2 4" xfId="20076" xr:uid="{00000000-0005-0000-0000-0000D0440000}"/>
    <cellStyle name="40% - Énfasis2 9 2 5" xfId="20077" xr:uid="{00000000-0005-0000-0000-0000D1440000}"/>
    <cellStyle name="40% - Énfasis2 9 2 6" xfId="20078" xr:uid="{00000000-0005-0000-0000-0000D2440000}"/>
    <cellStyle name="40% - Énfasis2 9 3" xfId="20079" xr:uid="{00000000-0005-0000-0000-0000D3440000}"/>
    <cellStyle name="40% - Énfasis2 9 3 2" xfId="20080" xr:uid="{00000000-0005-0000-0000-0000D4440000}"/>
    <cellStyle name="40% - Énfasis2 9 3 3" xfId="20081" xr:uid="{00000000-0005-0000-0000-0000D5440000}"/>
    <cellStyle name="40% - Énfasis2 9 3 4" xfId="20082" xr:uid="{00000000-0005-0000-0000-0000D6440000}"/>
    <cellStyle name="40% - Énfasis2 9 3 5" xfId="20083" xr:uid="{00000000-0005-0000-0000-0000D7440000}"/>
    <cellStyle name="40% - Énfasis2 9 3 6" xfId="20084" xr:uid="{00000000-0005-0000-0000-0000D8440000}"/>
    <cellStyle name="40% - Énfasis2 9 4" xfId="20085" xr:uid="{00000000-0005-0000-0000-0000D9440000}"/>
    <cellStyle name="40% - Énfasis2 9 4 2" xfId="20086" xr:uid="{00000000-0005-0000-0000-0000DA440000}"/>
    <cellStyle name="40% - Énfasis2 9 4 3" xfId="20087" xr:uid="{00000000-0005-0000-0000-0000DB440000}"/>
    <cellStyle name="40% - Énfasis2 9 4 4" xfId="20088" xr:uid="{00000000-0005-0000-0000-0000DC440000}"/>
    <cellStyle name="40% - Énfasis2 9 4 5" xfId="20089" xr:uid="{00000000-0005-0000-0000-0000DD440000}"/>
    <cellStyle name="40% - Énfasis2 9 4 6" xfId="20090" xr:uid="{00000000-0005-0000-0000-0000DE440000}"/>
    <cellStyle name="40% - Énfasis2 9 5" xfId="20091" xr:uid="{00000000-0005-0000-0000-0000DF440000}"/>
    <cellStyle name="40% - Énfasis2 9 5 2" xfId="20092" xr:uid="{00000000-0005-0000-0000-0000E0440000}"/>
    <cellStyle name="40% - Énfasis2 9 5 3" xfId="20093" xr:uid="{00000000-0005-0000-0000-0000E1440000}"/>
    <cellStyle name="40% - Énfasis2 9 5 4" xfId="20094" xr:uid="{00000000-0005-0000-0000-0000E2440000}"/>
    <cellStyle name="40% - Énfasis2 9 5 5" xfId="20095" xr:uid="{00000000-0005-0000-0000-0000E3440000}"/>
    <cellStyle name="40% - Énfasis2 9 5 6" xfId="20096" xr:uid="{00000000-0005-0000-0000-0000E4440000}"/>
    <cellStyle name="40% - Énfasis2 9 6" xfId="20097" xr:uid="{00000000-0005-0000-0000-0000E5440000}"/>
    <cellStyle name="40% - Énfasis2 9 6 2" xfId="20098" xr:uid="{00000000-0005-0000-0000-0000E6440000}"/>
    <cellStyle name="40% - Énfasis2 9 6 3" xfId="20099" xr:uid="{00000000-0005-0000-0000-0000E7440000}"/>
    <cellStyle name="40% - Énfasis2 9 6 4" xfId="20100" xr:uid="{00000000-0005-0000-0000-0000E8440000}"/>
    <cellStyle name="40% - Énfasis2 9 6 5" xfId="20101" xr:uid="{00000000-0005-0000-0000-0000E9440000}"/>
    <cellStyle name="40% - Énfasis2 9 6 6" xfId="20102" xr:uid="{00000000-0005-0000-0000-0000EA440000}"/>
    <cellStyle name="40% - Énfasis2 9 7" xfId="20103" xr:uid="{00000000-0005-0000-0000-0000EB440000}"/>
    <cellStyle name="40% - Énfasis2 9 7 2" xfId="20104" xr:uid="{00000000-0005-0000-0000-0000EC440000}"/>
    <cellStyle name="40% - Énfasis2 9 7 3" xfId="20105" xr:uid="{00000000-0005-0000-0000-0000ED440000}"/>
    <cellStyle name="40% - Énfasis2 9 7 4" xfId="20106" xr:uid="{00000000-0005-0000-0000-0000EE440000}"/>
    <cellStyle name="40% - Énfasis2 9 7 5" xfId="20107" xr:uid="{00000000-0005-0000-0000-0000EF440000}"/>
    <cellStyle name="40% - Énfasis2 9 7 6" xfId="20108" xr:uid="{00000000-0005-0000-0000-0000F0440000}"/>
    <cellStyle name="40% - Énfasis2 9 8" xfId="20109" xr:uid="{00000000-0005-0000-0000-0000F1440000}"/>
    <cellStyle name="40% - Énfasis2 9 8 2" xfId="20110" xr:uid="{00000000-0005-0000-0000-0000F2440000}"/>
    <cellStyle name="40% - Énfasis2 9 8 3" xfId="20111" xr:uid="{00000000-0005-0000-0000-0000F3440000}"/>
    <cellStyle name="40% - Énfasis2 9 8 4" xfId="20112" xr:uid="{00000000-0005-0000-0000-0000F4440000}"/>
    <cellStyle name="40% - Énfasis2 9 8 5" xfId="20113" xr:uid="{00000000-0005-0000-0000-0000F5440000}"/>
    <cellStyle name="40% - Énfasis2 9 8 6" xfId="20114" xr:uid="{00000000-0005-0000-0000-0000F6440000}"/>
    <cellStyle name="40% - Énfasis2 9 9" xfId="20115" xr:uid="{00000000-0005-0000-0000-0000F7440000}"/>
    <cellStyle name="40% - Énfasis2 9 9 2" xfId="20116" xr:uid="{00000000-0005-0000-0000-0000F8440000}"/>
    <cellStyle name="40% - Énfasis2 9 9 3" xfId="20117" xr:uid="{00000000-0005-0000-0000-0000F9440000}"/>
    <cellStyle name="40% - Énfasis2 9 9 4" xfId="20118" xr:uid="{00000000-0005-0000-0000-0000FA440000}"/>
    <cellStyle name="40% - Énfasis2 9 9 5" xfId="20119" xr:uid="{00000000-0005-0000-0000-0000FB440000}"/>
    <cellStyle name="40% - Énfasis2 9 9 6" xfId="20120" xr:uid="{00000000-0005-0000-0000-0000FC440000}"/>
    <cellStyle name="40% - Énfasis3 10" xfId="638" xr:uid="{00000000-0005-0000-0000-0000FD440000}"/>
    <cellStyle name="40% - Énfasis3 10 10" xfId="20121" xr:uid="{00000000-0005-0000-0000-0000FE440000}"/>
    <cellStyle name="40% - Énfasis3 10 11" xfId="20122" xr:uid="{00000000-0005-0000-0000-0000FF440000}"/>
    <cellStyle name="40% - Énfasis3 10 12" xfId="20123" xr:uid="{00000000-0005-0000-0000-000000450000}"/>
    <cellStyle name="40% - Énfasis3 10 13" xfId="20124" xr:uid="{00000000-0005-0000-0000-000001450000}"/>
    <cellStyle name="40% - Énfasis3 10 14" xfId="20125" xr:uid="{00000000-0005-0000-0000-000002450000}"/>
    <cellStyle name="40% - Énfasis3 10 15" xfId="40511" xr:uid="{00000000-0005-0000-0000-000003450000}"/>
    <cellStyle name="40% - Énfasis3 10 2" xfId="20126" xr:uid="{00000000-0005-0000-0000-000004450000}"/>
    <cellStyle name="40% - Énfasis3 10 2 2" xfId="20127" xr:uid="{00000000-0005-0000-0000-000005450000}"/>
    <cellStyle name="40% - Énfasis3 10 2 3" xfId="20128" xr:uid="{00000000-0005-0000-0000-000006450000}"/>
    <cellStyle name="40% - Énfasis3 10 2 4" xfId="20129" xr:uid="{00000000-0005-0000-0000-000007450000}"/>
    <cellStyle name="40% - Énfasis3 10 2 5" xfId="20130" xr:uid="{00000000-0005-0000-0000-000008450000}"/>
    <cellStyle name="40% - Énfasis3 10 2 6" xfId="20131" xr:uid="{00000000-0005-0000-0000-000009450000}"/>
    <cellStyle name="40% - Énfasis3 10 3" xfId="20132" xr:uid="{00000000-0005-0000-0000-00000A450000}"/>
    <cellStyle name="40% - Énfasis3 10 3 2" xfId="20133" xr:uid="{00000000-0005-0000-0000-00000B450000}"/>
    <cellStyle name="40% - Énfasis3 10 3 3" xfId="20134" xr:uid="{00000000-0005-0000-0000-00000C450000}"/>
    <cellStyle name="40% - Énfasis3 10 3 4" xfId="20135" xr:uid="{00000000-0005-0000-0000-00000D450000}"/>
    <cellStyle name="40% - Énfasis3 10 3 5" xfId="20136" xr:uid="{00000000-0005-0000-0000-00000E450000}"/>
    <cellStyle name="40% - Énfasis3 10 3 6" xfId="20137" xr:uid="{00000000-0005-0000-0000-00000F450000}"/>
    <cellStyle name="40% - Énfasis3 10 4" xfId="20138" xr:uid="{00000000-0005-0000-0000-000010450000}"/>
    <cellStyle name="40% - Énfasis3 10 4 2" xfId="20139" xr:uid="{00000000-0005-0000-0000-000011450000}"/>
    <cellStyle name="40% - Énfasis3 10 4 3" xfId="20140" xr:uid="{00000000-0005-0000-0000-000012450000}"/>
    <cellStyle name="40% - Énfasis3 10 4 4" xfId="20141" xr:uid="{00000000-0005-0000-0000-000013450000}"/>
    <cellStyle name="40% - Énfasis3 10 4 5" xfId="20142" xr:uid="{00000000-0005-0000-0000-000014450000}"/>
    <cellStyle name="40% - Énfasis3 10 4 6" xfId="20143" xr:uid="{00000000-0005-0000-0000-000015450000}"/>
    <cellStyle name="40% - Énfasis3 10 5" xfId="20144" xr:uid="{00000000-0005-0000-0000-000016450000}"/>
    <cellStyle name="40% - Énfasis3 10 5 2" xfId="20145" xr:uid="{00000000-0005-0000-0000-000017450000}"/>
    <cellStyle name="40% - Énfasis3 10 5 3" xfId="20146" xr:uid="{00000000-0005-0000-0000-000018450000}"/>
    <cellStyle name="40% - Énfasis3 10 5 4" xfId="20147" xr:uid="{00000000-0005-0000-0000-000019450000}"/>
    <cellStyle name="40% - Énfasis3 10 5 5" xfId="20148" xr:uid="{00000000-0005-0000-0000-00001A450000}"/>
    <cellStyle name="40% - Énfasis3 10 5 6" xfId="20149" xr:uid="{00000000-0005-0000-0000-00001B450000}"/>
    <cellStyle name="40% - Énfasis3 10 6" xfId="20150" xr:uid="{00000000-0005-0000-0000-00001C450000}"/>
    <cellStyle name="40% - Énfasis3 10 6 2" xfId="20151" xr:uid="{00000000-0005-0000-0000-00001D450000}"/>
    <cellStyle name="40% - Énfasis3 10 6 3" xfId="20152" xr:uid="{00000000-0005-0000-0000-00001E450000}"/>
    <cellStyle name="40% - Énfasis3 10 6 4" xfId="20153" xr:uid="{00000000-0005-0000-0000-00001F450000}"/>
    <cellStyle name="40% - Énfasis3 10 6 5" xfId="20154" xr:uid="{00000000-0005-0000-0000-000020450000}"/>
    <cellStyle name="40% - Énfasis3 10 6 6" xfId="20155" xr:uid="{00000000-0005-0000-0000-000021450000}"/>
    <cellStyle name="40% - Énfasis3 10 7" xfId="20156" xr:uid="{00000000-0005-0000-0000-000022450000}"/>
    <cellStyle name="40% - Énfasis3 10 7 2" xfId="20157" xr:uid="{00000000-0005-0000-0000-000023450000}"/>
    <cellStyle name="40% - Énfasis3 10 7 3" xfId="20158" xr:uid="{00000000-0005-0000-0000-000024450000}"/>
    <cellStyle name="40% - Énfasis3 10 7 4" xfId="20159" xr:uid="{00000000-0005-0000-0000-000025450000}"/>
    <cellStyle name="40% - Énfasis3 10 7 5" xfId="20160" xr:uid="{00000000-0005-0000-0000-000026450000}"/>
    <cellStyle name="40% - Énfasis3 10 7 6" xfId="20161" xr:uid="{00000000-0005-0000-0000-000027450000}"/>
    <cellStyle name="40% - Énfasis3 10 8" xfId="20162" xr:uid="{00000000-0005-0000-0000-000028450000}"/>
    <cellStyle name="40% - Énfasis3 10 8 2" xfId="20163" xr:uid="{00000000-0005-0000-0000-000029450000}"/>
    <cellStyle name="40% - Énfasis3 10 8 3" xfId="20164" xr:uid="{00000000-0005-0000-0000-00002A450000}"/>
    <cellStyle name="40% - Énfasis3 10 8 4" xfId="20165" xr:uid="{00000000-0005-0000-0000-00002B450000}"/>
    <cellStyle name="40% - Énfasis3 10 8 5" xfId="20166" xr:uid="{00000000-0005-0000-0000-00002C450000}"/>
    <cellStyle name="40% - Énfasis3 10 8 6" xfId="20167" xr:uid="{00000000-0005-0000-0000-00002D450000}"/>
    <cellStyle name="40% - Énfasis3 10 9" xfId="20168" xr:uid="{00000000-0005-0000-0000-00002E450000}"/>
    <cellStyle name="40% - Énfasis3 10 9 2" xfId="20169" xr:uid="{00000000-0005-0000-0000-00002F450000}"/>
    <cellStyle name="40% - Énfasis3 10 9 3" xfId="20170" xr:uid="{00000000-0005-0000-0000-000030450000}"/>
    <cellStyle name="40% - Énfasis3 10 9 4" xfId="20171" xr:uid="{00000000-0005-0000-0000-000031450000}"/>
    <cellStyle name="40% - Énfasis3 10 9 5" xfId="20172" xr:uid="{00000000-0005-0000-0000-000032450000}"/>
    <cellStyle name="40% - Énfasis3 10 9 6" xfId="20173" xr:uid="{00000000-0005-0000-0000-000033450000}"/>
    <cellStyle name="40% - Énfasis3 11" xfId="639" xr:uid="{00000000-0005-0000-0000-000034450000}"/>
    <cellStyle name="40% - Énfasis3 11 10" xfId="20174" xr:uid="{00000000-0005-0000-0000-000035450000}"/>
    <cellStyle name="40% - Énfasis3 11 11" xfId="20175" xr:uid="{00000000-0005-0000-0000-000036450000}"/>
    <cellStyle name="40% - Énfasis3 11 12" xfId="20176" xr:uid="{00000000-0005-0000-0000-000037450000}"/>
    <cellStyle name="40% - Énfasis3 11 13" xfId="20177" xr:uid="{00000000-0005-0000-0000-000038450000}"/>
    <cellStyle name="40% - Énfasis3 11 14" xfId="20178" xr:uid="{00000000-0005-0000-0000-000039450000}"/>
    <cellStyle name="40% - Énfasis3 11 15" xfId="40512" xr:uid="{00000000-0005-0000-0000-00003A450000}"/>
    <cellStyle name="40% - Énfasis3 11 2" xfId="20179" xr:uid="{00000000-0005-0000-0000-00003B450000}"/>
    <cellStyle name="40% - Énfasis3 11 2 2" xfId="20180" xr:uid="{00000000-0005-0000-0000-00003C450000}"/>
    <cellStyle name="40% - Énfasis3 11 2 3" xfId="20181" xr:uid="{00000000-0005-0000-0000-00003D450000}"/>
    <cellStyle name="40% - Énfasis3 11 2 4" xfId="20182" xr:uid="{00000000-0005-0000-0000-00003E450000}"/>
    <cellStyle name="40% - Énfasis3 11 2 5" xfId="20183" xr:uid="{00000000-0005-0000-0000-00003F450000}"/>
    <cellStyle name="40% - Énfasis3 11 2 6" xfId="20184" xr:uid="{00000000-0005-0000-0000-000040450000}"/>
    <cellStyle name="40% - Énfasis3 11 3" xfId="20185" xr:uid="{00000000-0005-0000-0000-000041450000}"/>
    <cellStyle name="40% - Énfasis3 11 3 2" xfId="20186" xr:uid="{00000000-0005-0000-0000-000042450000}"/>
    <cellStyle name="40% - Énfasis3 11 3 3" xfId="20187" xr:uid="{00000000-0005-0000-0000-000043450000}"/>
    <cellStyle name="40% - Énfasis3 11 3 4" xfId="20188" xr:uid="{00000000-0005-0000-0000-000044450000}"/>
    <cellStyle name="40% - Énfasis3 11 3 5" xfId="20189" xr:uid="{00000000-0005-0000-0000-000045450000}"/>
    <cellStyle name="40% - Énfasis3 11 3 6" xfId="20190" xr:uid="{00000000-0005-0000-0000-000046450000}"/>
    <cellStyle name="40% - Énfasis3 11 4" xfId="20191" xr:uid="{00000000-0005-0000-0000-000047450000}"/>
    <cellStyle name="40% - Énfasis3 11 4 2" xfId="20192" xr:uid="{00000000-0005-0000-0000-000048450000}"/>
    <cellStyle name="40% - Énfasis3 11 4 3" xfId="20193" xr:uid="{00000000-0005-0000-0000-000049450000}"/>
    <cellStyle name="40% - Énfasis3 11 4 4" xfId="20194" xr:uid="{00000000-0005-0000-0000-00004A450000}"/>
    <cellStyle name="40% - Énfasis3 11 4 5" xfId="20195" xr:uid="{00000000-0005-0000-0000-00004B450000}"/>
    <cellStyle name="40% - Énfasis3 11 4 6" xfId="20196" xr:uid="{00000000-0005-0000-0000-00004C450000}"/>
    <cellStyle name="40% - Énfasis3 11 5" xfId="20197" xr:uid="{00000000-0005-0000-0000-00004D450000}"/>
    <cellStyle name="40% - Énfasis3 11 5 2" xfId="20198" xr:uid="{00000000-0005-0000-0000-00004E450000}"/>
    <cellStyle name="40% - Énfasis3 11 5 3" xfId="20199" xr:uid="{00000000-0005-0000-0000-00004F450000}"/>
    <cellStyle name="40% - Énfasis3 11 5 4" xfId="20200" xr:uid="{00000000-0005-0000-0000-000050450000}"/>
    <cellStyle name="40% - Énfasis3 11 5 5" xfId="20201" xr:uid="{00000000-0005-0000-0000-000051450000}"/>
    <cellStyle name="40% - Énfasis3 11 5 6" xfId="20202" xr:uid="{00000000-0005-0000-0000-000052450000}"/>
    <cellStyle name="40% - Énfasis3 11 6" xfId="20203" xr:uid="{00000000-0005-0000-0000-000053450000}"/>
    <cellStyle name="40% - Énfasis3 11 6 2" xfId="20204" xr:uid="{00000000-0005-0000-0000-000054450000}"/>
    <cellStyle name="40% - Énfasis3 11 6 3" xfId="20205" xr:uid="{00000000-0005-0000-0000-000055450000}"/>
    <cellStyle name="40% - Énfasis3 11 6 4" xfId="20206" xr:uid="{00000000-0005-0000-0000-000056450000}"/>
    <cellStyle name="40% - Énfasis3 11 6 5" xfId="20207" xr:uid="{00000000-0005-0000-0000-000057450000}"/>
    <cellStyle name="40% - Énfasis3 11 6 6" xfId="20208" xr:uid="{00000000-0005-0000-0000-000058450000}"/>
    <cellStyle name="40% - Énfasis3 11 7" xfId="20209" xr:uid="{00000000-0005-0000-0000-000059450000}"/>
    <cellStyle name="40% - Énfasis3 11 7 2" xfId="20210" xr:uid="{00000000-0005-0000-0000-00005A450000}"/>
    <cellStyle name="40% - Énfasis3 11 7 3" xfId="20211" xr:uid="{00000000-0005-0000-0000-00005B450000}"/>
    <cellStyle name="40% - Énfasis3 11 7 4" xfId="20212" xr:uid="{00000000-0005-0000-0000-00005C450000}"/>
    <cellStyle name="40% - Énfasis3 11 7 5" xfId="20213" xr:uid="{00000000-0005-0000-0000-00005D450000}"/>
    <cellStyle name="40% - Énfasis3 11 7 6" xfId="20214" xr:uid="{00000000-0005-0000-0000-00005E450000}"/>
    <cellStyle name="40% - Énfasis3 11 8" xfId="20215" xr:uid="{00000000-0005-0000-0000-00005F450000}"/>
    <cellStyle name="40% - Énfasis3 11 8 2" xfId="20216" xr:uid="{00000000-0005-0000-0000-000060450000}"/>
    <cellStyle name="40% - Énfasis3 11 8 3" xfId="20217" xr:uid="{00000000-0005-0000-0000-000061450000}"/>
    <cellStyle name="40% - Énfasis3 11 8 4" xfId="20218" xr:uid="{00000000-0005-0000-0000-000062450000}"/>
    <cellStyle name="40% - Énfasis3 11 8 5" xfId="20219" xr:uid="{00000000-0005-0000-0000-000063450000}"/>
    <cellStyle name="40% - Énfasis3 11 8 6" xfId="20220" xr:uid="{00000000-0005-0000-0000-000064450000}"/>
    <cellStyle name="40% - Énfasis3 11 9" xfId="20221" xr:uid="{00000000-0005-0000-0000-000065450000}"/>
    <cellStyle name="40% - Énfasis3 11 9 2" xfId="20222" xr:uid="{00000000-0005-0000-0000-000066450000}"/>
    <cellStyle name="40% - Énfasis3 11 9 3" xfId="20223" xr:uid="{00000000-0005-0000-0000-000067450000}"/>
    <cellStyle name="40% - Énfasis3 11 9 4" xfId="20224" xr:uid="{00000000-0005-0000-0000-000068450000}"/>
    <cellStyle name="40% - Énfasis3 11 9 5" xfId="20225" xr:uid="{00000000-0005-0000-0000-000069450000}"/>
    <cellStyle name="40% - Énfasis3 11 9 6" xfId="20226" xr:uid="{00000000-0005-0000-0000-00006A450000}"/>
    <cellStyle name="40% - Énfasis3 12" xfId="640" xr:uid="{00000000-0005-0000-0000-00006B450000}"/>
    <cellStyle name="40% - Énfasis3 12 10" xfId="20227" xr:uid="{00000000-0005-0000-0000-00006C450000}"/>
    <cellStyle name="40% - Énfasis3 12 11" xfId="20228" xr:uid="{00000000-0005-0000-0000-00006D450000}"/>
    <cellStyle name="40% - Énfasis3 12 12" xfId="20229" xr:uid="{00000000-0005-0000-0000-00006E450000}"/>
    <cellStyle name="40% - Énfasis3 12 13" xfId="20230" xr:uid="{00000000-0005-0000-0000-00006F450000}"/>
    <cellStyle name="40% - Énfasis3 12 14" xfId="20231" xr:uid="{00000000-0005-0000-0000-000070450000}"/>
    <cellStyle name="40% - Énfasis3 12 15" xfId="40513" xr:uid="{00000000-0005-0000-0000-000071450000}"/>
    <cellStyle name="40% - Énfasis3 12 2" xfId="20232" xr:uid="{00000000-0005-0000-0000-000072450000}"/>
    <cellStyle name="40% - Énfasis3 12 2 2" xfId="20233" xr:uid="{00000000-0005-0000-0000-000073450000}"/>
    <cellStyle name="40% - Énfasis3 12 2 3" xfId="20234" xr:uid="{00000000-0005-0000-0000-000074450000}"/>
    <cellStyle name="40% - Énfasis3 12 2 4" xfId="20235" xr:uid="{00000000-0005-0000-0000-000075450000}"/>
    <cellStyle name="40% - Énfasis3 12 2 5" xfId="20236" xr:uid="{00000000-0005-0000-0000-000076450000}"/>
    <cellStyle name="40% - Énfasis3 12 2 6" xfId="20237" xr:uid="{00000000-0005-0000-0000-000077450000}"/>
    <cellStyle name="40% - Énfasis3 12 3" xfId="20238" xr:uid="{00000000-0005-0000-0000-000078450000}"/>
    <cellStyle name="40% - Énfasis3 12 3 2" xfId="20239" xr:uid="{00000000-0005-0000-0000-000079450000}"/>
    <cellStyle name="40% - Énfasis3 12 3 3" xfId="20240" xr:uid="{00000000-0005-0000-0000-00007A450000}"/>
    <cellStyle name="40% - Énfasis3 12 3 4" xfId="20241" xr:uid="{00000000-0005-0000-0000-00007B450000}"/>
    <cellStyle name="40% - Énfasis3 12 3 5" xfId="20242" xr:uid="{00000000-0005-0000-0000-00007C450000}"/>
    <cellStyle name="40% - Énfasis3 12 3 6" xfId="20243" xr:uid="{00000000-0005-0000-0000-00007D450000}"/>
    <cellStyle name="40% - Énfasis3 12 4" xfId="20244" xr:uid="{00000000-0005-0000-0000-00007E450000}"/>
    <cellStyle name="40% - Énfasis3 12 4 2" xfId="20245" xr:uid="{00000000-0005-0000-0000-00007F450000}"/>
    <cellStyle name="40% - Énfasis3 12 4 3" xfId="20246" xr:uid="{00000000-0005-0000-0000-000080450000}"/>
    <cellStyle name="40% - Énfasis3 12 4 4" xfId="20247" xr:uid="{00000000-0005-0000-0000-000081450000}"/>
    <cellStyle name="40% - Énfasis3 12 4 5" xfId="20248" xr:uid="{00000000-0005-0000-0000-000082450000}"/>
    <cellStyle name="40% - Énfasis3 12 4 6" xfId="20249" xr:uid="{00000000-0005-0000-0000-000083450000}"/>
    <cellStyle name="40% - Énfasis3 12 5" xfId="20250" xr:uid="{00000000-0005-0000-0000-000084450000}"/>
    <cellStyle name="40% - Énfasis3 12 5 2" xfId="20251" xr:uid="{00000000-0005-0000-0000-000085450000}"/>
    <cellStyle name="40% - Énfasis3 12 5 3" xfId="20252" xr:uid="{00000000-0005-0000-0000-000086450000}"/>
    <cellStyle name="40% - Énfasis3 12 5 4" xfId="20253" xr:uid="{00000000-0005-0000-0000-000087450000}"/>
    <cellStyle name="40% - Énfasis3 12 5 5" xfId="20254" xr:uid="{00000000-0005-0000-0000-000088450000}"/>
    <cellStyle name="40% - Énfasis3 12 5 6" xfId="20255" xr:uid="{00000000-0005-0000-0000-000089450000}"/>
    <cellStyle name="40% - Énfasis3 12 6" xfId="20256" xr:uid="{00000000-0005-0000-0000-00008A450000}"/>
    <cellStyle name="40% - Énfasis3 12 6 2" xfId="20257" xr:uid="{00000000-0005-0000-0000-00008B450000}"/>
    <cellStyle name="40% - Énfasis3 12 6 3" xfId="20258" xr:uid="{00000000-0005-0000-0000-00008C450000}"/>
    <cellStyle name="40% - Énfasis3 12 6 4" xfId="20259" xr:uid="{00000000-0005-0000-0000-00008D450000}"/>
    <cellStyle name="40% - Énfasis3 12 6 5" xfId="20260" xr:uid="{00000000-0005-0000-0000-00008E450000}"/>
    <cellStyle name="40% - Énfasis3 12 6 6" xfId="20261" xr:uid="{00000000-0005-0000-0000-00008F450000}"/>
    <cellStyle name="40% - Énfasis3 12 7" xfId="20262" xr:uid="{00000000-0005-0000-0000-000090450000}"/>
    <cellStyle name="40% - Énfasis3 12 7 2" xfId="20263" xr:uid="{00000000-0005-0000-0000-000091450000}"/>
    <cellStyle name="40% - Énfasis3 12 7 3" xfId="20264" xr:uid="{00000000-0005-0000-0000-000092450000}"/>
    <cellStyle name="40% - Énfasis3 12 7 4" xfId="20265" xr:uid="{00000000-0005-0000-0000-000093450000}"/>
    <cellStyle name="40% - Énfasis3 12 7 5" xfId="20266" xr:uid="{00000000-0005-0000-0000-000094450000}"/>
    <cellStyle name="40% - Énfasis3 12 7 6" xfId="20267" xr:uid="{00000000-0005-0000-0000-000095450000}"/>
    <cellStyle name="40% - Énfasis3 12 8" xfId="20268" xr:uid="{00000000-0005-0000-0000-000096450000}"/>
    <cellStyle name="40% - Énfasis3 12 8 2" xfId="20269" xr:uid="{00000000-0005-0000-0000-000097450000}"/>
    <cellStyle name="40% - Énfasis3 12 8 3" xfId="20270" xr:uid="{00000000-0005-0000-0000-000098450000}"/>
    <cellStyle name="40% - Énfasis3 12 8 4" xfId="20271" xr:uid="{00000000-0005-0000-0000-000099450000}"/>
    <cellStyle name="40% - Énfasis3 12 8 5" xfId="20272" xr:uid="{00000000-0005-0000-0000-00009A450000}"/>
    <cellStyle name="40% - Énfasis3 12 8 6" xfId="20273" xr:uid="{00000000-0005-0000-0000-00009B450000}"/>
    <cellStyle name="40% - Énfasis3 12 9" xfId="20274" xr:uid="{00000000-0005-0000-0000-00009C450000}"/>
    <cellStyle name="40% - Énfasis3 12 9 2" xfId="20275" xr:uid="{00000000-0005-0000-0000-00009D450000}"/>
    <cellStyle name="40% - Énfasis3 12 9 3" xfId="20276" xr:uid="{00000000-0005-0000-0000-00009E450000}"/>
    <cellStyle name="40% - Énfasis3 12 9 4" xfId="20277" xr:uid="{00000000-0005-0000-0000-00009F450000}"/>
    <cellStyle name="40% - Énfasis3 12 9 5" xfId="20278" xr:uid="{00000000-0005-0000-0000-0000A0450000}"/>
    <cellStyle name="40% - Énfasis3 12 9 6" xfId="20279" xr:uid="{00000000-0005-0000-0000-0000A1450000}"/>
    <cellStyle name="40% - Énfasis3 13" xfId="641" xr:uid="{00000000-0005-0000-0000-0000A2450000}"/>
    <cellStyle name="40% - Énfasis3 13 10" xfId="20280" xr:uid="{00000000-0005-0000-0000-0000A3450000}"/>
    <cellStyle name="40% - Énfasis3 13 11" xfId="20281" xr:uid="{00000000-0005-0000-0000-0000A4450000}"/>
    <cellStyle name="40% - Énfasis3 13 12" xfId="20282" xr:uid="{00000000-0005-0000-0000-0000A5450000}"/>
    <cellStyle name="40% - Énfasis3 13 13" xfId="20283" xr:uid="{00000000-0005-0000-0000-0000A6450000}"/>
    <cellStyle name="40% - Énfasis3 13 14" xfId="20284" xr:uid="{00000000-0005-0000-0000-0000A7450000}"/>
    <cellStyle name="40% - Énfasis3 13 15" xfId="40514" xr:uid="{00000000-0005-0000-0000-0000A8450000}"/>
    <cellStyle name="40% - Énfasis3 13 2" xfId="20285" xr:uid="{00000000-0005-0000-0000-0000A9450000}"/>
    <cellStyle name="40% - Énfasis3 13 2 2" xfId="20286" xr:uid="{00000000-0005-0000-0000-0000AA450000}"/>
    <cellStyle name="40% - Énfasis3 13 2 3" xfId="20287" xr:uid="{00000000-0005-0000-0000-0000AB450000}"/>
    <cellStyle name="40% - Énfasis3 13 2 4" xfId="20288" xr:uid="{00000000-0005-0000-0000-0000AC450000}"/>
    <cellStyle name="40% - Énfasis3 13 2 5" xfId="20289" xr:uid="{00000000-0005-0000-0000-0000AD450000}"/>
    <cellStyle name="40% - Énfasis3 13 2 6" xfId="20290" xr:uid="{00000000-0005-0000-0000-0000AE450000}"/>
    <cellStyle name="40% - Énfasis3 13 3" xfId="20291" xr:uid="{00000000-0005-0000-0000-0000AF450000}"/>
    <cellStyle name="40% - Énfasis3 13 3 2" xfId="20292" xr:uid="{00000000-0005-0000-0000-0000B0450000}"/>
    <cellStyle name="40% - Énfasis3 13 3 3" xfId="20293" xr:uid="{00000000-0005-0000-0000-0000B1450000}"/>
    <cellStyle name="40% - Énfasis3 13 3 4" xfId="20294" xr:uid="{00000000-0005-0000-0000-0000B2450000}"/>
    <cellStyle name="40% - Énfasis3 13 3 5" xfId="20295" xr:uid="{00000000-0005-0000-0000-0000B3450000}"/>
    <cellStyle name="40% - Énfasis3 13 3 6" xfId="20296" xr:uid="{00000000-0005-0000-0000-0000B4450000}"/>
    <cellStyle name="40% - Énfasis3 13 4" xfId="20297" xr:uid="{00000000-0005-0000-0000-0000B5450000}"/>
    <cellStyle name="40% - Énfasis3 13 4 2" xfId="20298" xr:uid="{00000000-0005-0000-0000-0000B6450000}"/>
    <cellStyle name="40% - Énfasis3 13 4 3" xfId="20299" xr:uid="{00000000-0005-0000-0000-0000B7450000}"/>
    <cellStyle name="40% - Énfasis3 13 4 4" xfId="20300" xr:uid="{00000000-0005-0000-0000-0000B8450000}"/>
    <cellStyle name="40% - Énfasis3 13 4 5" xfId="20301" xr:uid="{00000000-0005-0000-0000-0000B9450000}"/>
    <cellStyle name="40% - Énfasis3 13 4 6" xfId="20302" xr:uid="{00000000-0005-0000-0000-0000BA450000}"/>
    <cellStyle name="40% - Énfasis3 13 5" xfId="20303" xr:uid="{00000000-0005-0000-0000-0000BB450000}"/>
    <cellStyle name="40% - Énfasis3 13 5 2" xfId="20304" xr:uid="{00000000-0005-0000-0000-0000BC450000}"/>
    <cellStyle name="40% - Énfasis3 13 5 3" xfId="20305" xr:uid="{00000000-0005-0000-0000-0000BD450000}"/>
    <cellStyle name="40% - Énfasis3 13 5 4" xfId="20306" xr:uid="{00000000-0005-0000-0000-0000BE450000}"/>
    <cellStyle name="40% - Énfasis3 13 5 5" xfId="20307" xr:uid="{00000000-0005-0000-0000-0000BF450000}"/>
    <cellStyle name="40% - Énfasis3 13 5 6" xfId="20308" xr:uid="{00000000-0005-0000-0000-0000C0450000}"/>
    <cellStyle name="40% - Énfasis3 13 6" xfId="20309" xr:uid="{00000000-0005-0000-0000-0000C1450000}"/>
    <cellStyle name="40% - Énfasis3 13 6 2" xfId="20310" xr:uid="{00000000-0005-0000-0000-0000C2450000}"/>
    <cellStyle name="40% - Énfasis3 13 6 3" xfId="20311" xr:uid="{00000000-0005-0000-0000-0000C3450000}"/>
    <cellStyle name="40% - Énfasis3 13 6 4" xfId="20312" xr:uid="{00000000-0005-0000-0000-0000C4450000}"/>
    <cellStyle name="40% - Énfasis3 13 6 5" xfId="20313" xr:uid="{00000000-0005-0000-0000-0000C5450000}"/>
    <cellStyle name="40% - Énfasis3 13 6 6" xfId="20314" xr:uid="{00000000-0005-0000-0000-0000C6450000}"/>
    <cellStyle name="40% - Énfasis3 13 7" xfId="20315" xr:uid="{00000000-0005-0000-0000-0000C7450000}"/>
    <cellStyle name="40% - Énfasis3 13 7 2" xfId="20316" xr:uid="{00000000-0005-0000-0000-0000C8450000}"/>
    <cellStyle name="40% - Énfasis3 13 7 3" xfId="20317" xr:uid="{00000000-0005-0000-0000-0000C9450000}"/>
    <cellStyle name="40% - Énfasis3 13 7 4" xfId="20318" xr:uid="{00000000-0005-0000-0000-0000CA450000}"/>
    <cellStyle name="40% - Énfasis3 13 7 5" xfId="20319" xr:uid="{00000000-0005-0000-0000-0000CB450000}"/>
    <cellStyle name="40% - Énfasis3 13 7 6" xfId="20320" xr:uid="{00000000-0005-0000-0000-0000CC450000}"/>
    <cellStyle name="40% - Énfasis3 13 8" xfId="20321" xr:uid="{00000000-0005-0000-0000-0000CD450000}"/>
    <cellStyle name="40% - Énfasis3 13 8 2" xfId="20322" xr:uid="{00000000-0005-0000-0000-0000CE450000}"/>
    <cellStyle name="40% - Énfasis3 13 8 3" xfId="20323" xr:uid="{00000000-0005-0000-0000-0000CF450000}"/>
    <cellStyle name="40% - Énfasis3 13 8 4" xfId="20324" xr:uid="{00000000-0005-0000-0000-0000D0450000}"/>
    <cellStyle name="40% - Énfasis3 13 8 5" xfId="20325" xr:uid="{00000000-0005-0000-0000-0000D1450000}"/>
    <cellStyle name="40% - Énfasis3 13 8 6" xfId="20326" xr:uid="{00000000-0005-0000-0000-0000D2450000}"/>
    <cellStyle name="40% - Énfasis3 13 9" xfId="20327" xr:uid="{00000000-0005-0000-0000-0000D3450000}"/>
    <cellStyle name="40% - Énfasis3 13 9 2" xfId="20328" xr:uid="{00000000-0005-0000-0000-0000D4450000}"/>
    <cellStyle name="40% - Énfasis3 13 9 3" xfId="20329" xr:uid="{00000000-0005-0000-0000-0000D5450000}"/>
    <cellStyle name="40% - Énfasis3 13 9 4" xfId="20330" xr:uid="{00000000-0005-0000-0000-0000D6450000}"/>
    <cellStyle name="40% - Énfasis3 13 9 5" xfId="20331" xr:uid="{00000000-0005-0000-0000-0000D7450000}"/>
    <cellStyle name="40% - Énfasis3 13 9 6" xfId="20332" xr:uid="{00000000-0005-0000-0000-0000D8450000}"/>
    <cellStyle name="40% - Énfasis3 14" xfId="642" xr:uid="{00000000-0005-0000-0000-0000D9450000}"/>
    <cellStyle name="40% - Énfasis3 14 10" xfId="20333" xr:uid="{00000000-0005-0000-0000-0000DA450000}"/>
    <cellStyle name="40% - Énfasis3 14 11" xfId="20334" xr:uid="{00000000-0005-0000-0000-0000DB450000}"/>
    <cellStyle name="40% - Énfasis3 14 12" xfId="20335" xr:uid="{00000000-0005-0000-0000-0000DC450000}"/>
    <cellStyle name="40% - Énfasis3 14 13" xfId="20336" xr:uid="{00000000-0005-0000-0000-0000DD450000}"/>
    <cellStyle name="40% - Énfasis3 14 14" xfId="20337" xr:uid="{00000000-0005-0000-0000-0000DE450000}"/>
    <cellStyle name="40% - Énfasis3 14 2" xfId="20338" xr:uid="{00000000-0005-0000-0000-0000DF450000}"/>
    <cellStyle name="40% - Énfasis3 14 2 2" xfId="20339" xr:uid="{00000000-0005-0000-0000-0000E0450000}"/>
    <cellStyle name="40% - Énfasis3 14 2 3" xfId="20340" xr:uid="{00000000-0005-0000-0000-0000E1450000}"/>
    <cellStyle name="40% - Énfasis3 14 2 4" xfId="20341" xr:uid="{00000000-0005-0000-0000-0000E2450000}"/>
    <cellStyle name="40% - Énfasis3 14 2 5" xfId="20342" xr:uid="{00000000-0005-0000-0000-0000E3450000}"/>
    <cellStyle name="40% - Énfasis3 14 2 6" xfId="20343" xr:uid="{00000000-0005-0000-0000-0000E4450000}"/>
    <cellStyle name="40% - Énfasis3 14 3" xfId="20344" xr:uid="{00000000-0005-0000-0000-0000E5450000}"/>
    <cellStyle name="40% - Énfasis3 14 3 2" xfId="20345" xr:uid="{00000000-0005-0000-0000-0000E6450000}"/>
    <cellStyle name="40% - Énfasis3 14 3 3" xfId="20346" xr:uid="{00000000-0005-0000-0000-0000E7450000}"/>
    <cellStyle name="40% - Énfasis3 14 3 4" xfId="20347" xr:uid="{00000000-0005-0000-0000-0000E8450000}"/>
    <cellStyle name="40% - Énfasis3 14 3 5" xfId="20348" xr:uid="{00000000-0005-0000-0000-0000E9450000}"/>
    <cellStyle name="40% - Énfasis3 14 3 6" xfId="20349" xr:uid="{00000000-0005-0000-0000-0000EA450000}"/>
    <cellStyle name="40% - Énfasis3 14 4" xfId="20350" xr:uid="{00000000-0005-0000-0000-0000EB450000}"/>
    <cellStyle name="40% - Énfasis3 14 4 2" xfId="20351" xr:uid="{00000000-0005-0000-0000-0000EC450000}"/>
    <cellStyle name="40% - Énfasis3 14 4 3" xfId="20352" xr:uid="{00000000-0005-0000-0000-0000ED450000}"/>
    <cellStyle name="40% - Énfasis3 14 4 4" xfId="20353" xr:uid="{00000000-0005-0000-0000-0000EE450000}"/>
    <cellStyle name="40% - Énfasis3 14 4 5" xfId="20354" xr:uid="{00000000-0005-0000-0000-0000EF450000}"/>
    <cellStyle name="40% - Énfasis3 14 4 6" xfId="20355" xr:uid="{00000000-0005-0000-0000-0000F0450000}"/>
    <cellStyle name="40% - Énfasis3 14 5" xfId="20356" xr:uid="{00000000-0005-0000-0000-0000F1450000}"/>
    <cellStyle name="40% - Énfasis3 14 5 2" xfId="20357" xr:uid="{00000000-0005-0000-0000-0000F2450000}"/>
    <cellStyle name="40% - Énfasis3 14 5 3" xfId="20358" xr:uid="{00000000-0005-0000-0000-0000F3450000}"/>
    <cellStyle name="40% - Énfasis3 14 5 4" xfId="20359" xr:uid="{00000000-0005-0000-0000-0000F4450000}"/>
    <cellStyle name="40% - Énfasis3 14 5 5" xfId="20360" xr:uid="{00000000-0005-0000-0000-0000F5450000}"/>
    <cellStyle name="40% - Énfasis3 14 5 6" xfId="20361" xr:uid="{00000000-0005-0000-0000-0000F6450000}"/>
    <cellStyle name="40% - Énfasis3 14 6" xfId="20362" xr:uid="{00000000-0005-0000-0000-0000F7450000}"/>
    <cellStyle name="40% - Énfasis3 14 6 2" xfId="20363" xr:uid="{00000000-0005-0000-0000-0000F8450000}"/>
    <cellStyle name="40% - Énfasis3 14 6 3" xfId="20364" xr:uid="{00000000-0005-0000-0000-0000F9450000}"/>
    <cellStyle name="40% - Énfasis3 14 6 4" xfId="20365" xr:uid="{00000000-0005-0000-0000-0000FA450000}"/>
    <cellStyle name="40% - Énfasis3 14 6 5" xfId="20366" xr:uid="{00000000-0005-0000-0000-0000FB450000}"/>
    <cellStyle name="40% - Énfasis3 14 6 6" xfId="20367" xr:uid="{00000000-0005-0000-0000-0000FC450000}"/>
    <cellStyle name="40% - Énfasis3 14 7" xfId="20368" xr:uid="{00000000-0005-0000-0000-0000FD450000}"/>
    <cellStyle name="40% - Énfasis3 14 7 2" xfId="20369" xr:uid="{00000000-0005-0000-0000-0000FE450000}"/>
    <cellStyle name="40% - Énfasis3 14 7 3" xfId="20370" xr:uid="{00000000-0005-0000-0000-0000FF450000}"/>
    <cellStyle name="40% - Énfasis3 14 7 4" xfId="20371" xr:uid="{00000000-0005-0000-0000-000000460000}"/>
    <cellStyle name="40% - Énfasis3 14 7 5" xfId="20372" xr:uid="{00000000-0005-0000-0000-000001460000}"/>
    <cellStyle name="40% - Énfasis3 14 7 6" xfId="20373" xr:uid="{00000000-0005-0000-0000-000002460000}"/>
    <cellStyle name="40% - Énfasis3 14 8" xfId="20374" xr:uid="{00000000-0005-0000-0000-000003460000}"/>
    <cellStyle name="40% - Énfasis3 14 8 2" xfId="20375" xr:uid="{00000000-0005-0000-0000-000004460000}"/>
    <cellStyle name="40% - Énfasis3 14 8 3" xfId="20376" xr:uid="{00000000-0005-0000-0000-000005460000}"/>
    <cellStyle name="40% - Énfasis3 14 8 4" xfId="20377" xr:uid="{00000000-0005-0000-0000-000006460000}"/>
    <cellStyle name="40% - Énfasis3 14 8 5" xfId="20378" xr:uid="{00000000-0005-0000-0000-000007460000}"/>
    <cellStyle name="40% - Énfasis3 14 8 6" xfId="20379" xr:uid="{00000000-0005-0000-0000-000008460000}"/>
    <cellStyle name="40% - Énfasis3 14 9" xfId="20380" xr:uid="{00000000-0005-0000-0000-000009460000}"/>
    <cellStyle name="40% - Énfasis3 14 9 2" xfId="20381" xr:uid="{00000000-0005-0000-0000-00000A460000}"/>
    <cellStyle name="40% - Énfasis3 14 9 3" xfId="20382" xr:uid="{00000000-0005-0000-0000-00000B460000}"/>
    <cellStyle name="40% - Énfasis3 14 9 4" xfId="20383" xr:uid="{00000000-0005-0000-0000-00000C460000}"/>
    <cellStyle name="40% - Énfasis3 14 9 5" xfId="20384" xr:uid="{00000000-0005-0000-0000-00000D460000}"/>
    <cellStyle name="40% - Énfasis3 14 9 6" xfId="20385" xr:uid="{00000000-0005-0000-0000-00000E460000}"/>
    <cellStyle name="40% - Énfasis3 15" xfId="643" xr:uid="{00000000-0005-0000-0000-00000F460000}"/>
    <cellStyle name="40% - Énfasis3 15 10" xfId="20386" xr:uid="{00000000-0005-0000-0000-000010460000}"/>
    <cellStyle name="40% - Énfasis3 15 11" xfId="20387" xr:uid="{00000000-0005-0000-0000-000011460000}"/>
    <cellStyle name="40% - Énfasis3 15 12" xfId="20388" xr:uid="{00000000-0005-0000-0000-000012460000}"/>
    <cellStyle name="40% - Énfasis3 15 13" xfId="20389" xr:uid="{00000000-0005-0000-0000-000013460000}"/>
    <cellStyle name="40% - Énfasis3 15 14" xfId="20390" xr:uid="{00000000-0005-0000-0000-000014460000}"/>
    <cellStyle name="40% - Énfasis3 15 2" xfId="20391" xr:uid="{00000000-0005-0000-0000-000015460000}"/>
    <cellStyle name="40% - Énfasis3 15 2 2" xfId="20392" xr:uid="{00000000-0005-0000-0000-000016460000}"/>
    <cellStyle name="40% - Énfasis3 15 2 3" xfId="20393" xr:uid="{00000000-0005-0000-0000-000017460000}"/>
    <cellStyle name="40% - Énfasis3 15 2 4" xfId="20394" xr:uid="{00000000-0005-0000-0000-000018460000}"/>
    <cellStyle name="40% - Énfasis3 15 2 5" xfId="20395" xr:uid="{00000000-0005-0000-0000-000019460000}"/>
    <cellStyle name="40% - Énfasis3 15 2 6" xfId="20396" xr:uid="{00000000-0005-0000-0000-00001A460000}"/>
    <cellStyle name="40% - Énfasis3 15 3" xfId="20397" xr:uid="{00000000-0005-0000-0000-00001B460000}"/>
    <cellStyle name="40% - Énfasis3 15 3 2" xfId="20398" xr:uid="{00000000-0005-0000-0000-00001C460000}"/>
    <cellStyle name="40% - Énfasis3 15 3 3" xfId="20399" xr:uid="{00000000-0005-0000-0000-00001D460000}"/>
    <cellStyle name="40% - Énfasis3 15 3 4" xfId="20400" xr:uid="{00000000-0005-0000-0000-00001E460000}"/>
    <cellStyle name="40% - Énfasis3 15 3 5" xfId="20401" xr:uid="{00000000-0005-0000-0000-00001F460000}"/>
    <cellStyle name="40% - Énfasis3 15 3 6" xfId="20402" xr:uid="{00000000-0005-0000-0000-000020460000}"/>
    <cellStyle name="40% - Énfasis3 15 4" xfId="20403" xr:uid="{00000000-0005-0000-0000-000021460000}"/>
    <cellStyle name="40% - Énfasis3 15 4 2" xfId="20404" xr:uid="{00000000-0005-0000-0000-000022460000}"/>
    <cellStyle name="40% - Énfasis3 15 4 3" xfId="20405" xr:uid="{00000000-0005-0000-0000-000023460000}"/>
    <cellStyle name="40% - Énfasis3 15 4 4" xfId="20406" xr:uid="{00000000-0005-0000-0000-000024460000}"/>
    <cellStyle name="40% - Énfasis3 15 4 5" xfId="20407" xr:uid="{00000000-0005-0000-0000-000025460000}"/>
    <cellStyle name="40% - Énfasis3 15 4 6" xfId="20408" xr:uid="{00000000-0005-0000-0000-000026460000}"/>
    <cellStyle name="40% - Énfasis3 15 5" xfId="20409" xr:uid="{00000000-0005-0000-0000-000027460000}"/>
    <cellStyle name="40% - Énfasis3 15 5 2" xfId="20410" xr:uid="{00000000-0005-0000-0000-000028460000}"/>
    <cellStyle name="40% - Énfasis3 15 5 3" xfId="20411" xr:uid="{00000000-0005-0000-0000-000029460000}"/>
    <cellStyle name="40% - Énfasis3 15 5 4" xfId="20412" xr:uid="{00000000-0005-0000-0000-00002A460000}"/>
    <cellStyle name="40% - Énfasis3 15 5 5" xfId="20413" xr:uid="{00000000-0005-0000-0000-00002B460000}"/>
    <cellStyle name="40% - Énfasis3 15 5 6" xfId="20414" xr:uid="{00000000-0005-0000-0000-00002C460000}"/>
    <cellStyle name="40% - Énfasis3 15 6" xfId="20415" xr:uid="{00000000-0005-0000-0000-00002D460000}"/>
    <cellStyle name="40% - Énfasis3 15 6 2" xfId="20416" xr:uid="{00000000-0005-0000-0000-00002E460000}"/>
    <cellStyle name="40% - Énfasis3 15 6 3" xfId="20417" xr:uid="{00000000-0005-0000-0000-00002F460000}"/>
    <cellStyle name="40% - Énfasis3 15 6 4" xfId="20418" xr:uid="{00000000-0005-0000-0000-000030460000}"/>
    <cellStyle name="40% - Énfasis3 15 6 5" xfId="20419" xr:uid="{00000000-0005-0000-0000-000031460000}"/>
    <cellStyle name="40% - Énfasis3 15 6 6" xfId="20420" xr:uid="{00000000-0005-0000-0000-000032460000}"/>
    <cellStyle name="40% - Énfasis3 15 7" xfId="20421" xr:uid="{00000000-0005-0000-0000-000033460000}"/>
    <cellStyle name="40% - Énfasis3 15 7 2" xfId="20422" xr:uid="{00000000-0005-0000-0000-000034460000}"/>
    <cellStyle name="40% - Énfasis3 15 7 3" xfId="20423" xr:uid="{00000000-0005-0000-0000-000035460000}"/>
    <cellStyle name="40% - Énfasis3 15 7 4" xfId="20424" xr:uid="{00000000-0005-0000-0000-000036460000}"/>
    <cellStyle name="40% - Énfasis3 15 7 5" xfId="20425" xr:uid="{00000000-0005-0000-0000-000037460000}"/>
    <cellStyle name="40% - Énfasis3 15 7 6" xfId="20426" xr:uid="{00000000-0005-0000-0000-000038460000}"/>
    <cellStyle name="40% - Énfasis3 15 8" xfId="20427" xr:uid="{00000000-0005-0000-0000-000039460000}"/>
    <cellStyle name="40% - Énfasis3 15 8 2" xfId="20428" xr:uid="{00000000-0005-0000-0000-00003A460000}"/>
    <cellStyle name="40% - Énfasis3 15 8 3" xfId="20429" xr:uid="{00000000-0005-0000-0000-00003B460000}"/>
    <cellStyle name="40% - Énfasis3 15 8 4" xfId="20430" xr:uid="{00000000-0005-0000-0000-00003C460000}"/>
    <cellStyle name="40% - Énfasis3 15 8 5" xfId="20431" xr:uid="{00000000-0005-0000-0000-00003D460000}"/>
    <cellStyle name="40% - Énfasis3 15 8 6" xfId="20432" xr:uid="{00000000-0005-0000-0000-00003E460000}"/>
    <cellStyle name="40% - Énfasis3 15 9" xfId="20433" xr:uid="{00000000-0005-0000-0000-00003F460000}"/>
    <cellStyle name="40% - Énfasis3 15 9 2" xfId="20434" xr:uid="{00000000-0005-0000-0000-000040460000}"/>
    <cellStyle name="40% - Énfasis3 15 9 3" xfId="20435" xr:uid="{00000000-0005-0000-0000-000041460000}"/>
    <cellStyle name="40% - Énfasis3 15 9 4" xfId="20436" xr:uid="{00000000-0005-0000-0000-000042460000}"/>
    <cellStyle name="40% - Énfasis3 15 9 5" xfId="20437" xr:uid="{00000000-0005-0000-0000-000043460000}"/>
    <cellStyle name="40% - Énfasis3 15 9 6" xfId="20438" xr:uid="{00000000-0005-0000-0000-000044460000}"/>
    <cellStyle name="40% - Énfasis3 16" xfId="644" xr:uid="{00000000-0005-0000-0000-000045460000}"/>
    <cellStyle name="40% - Énfasis3 16 10" xfId="20439" xr:uid="{00000000-0005-0000-0000-000046460000}"/>
    <cellStyle name="40% - Énfasis3 16 11" xfId="20440" xr:uid="{00000000-0005-0000-0000-000047460000}"/>
    <cellStyle name="40% - Énfasis3 16 12" xfId="20441" xr:uid="{00000000-0005-0000-0000-000048460000}"/>
    <cellStyle name="40% - Énfasis3 16 13" xfId="20442" xr:uid="{00000000-0005-0000-0000-000049460000}"/>
    <cellStyle name="40% - Énfasis3 16 14" xfId="20443" xr:uid="{00000000-0005-0000-0000-00004A460000}"/>
    <cellStyle name="40% - Énfasis3 16 2" xfId="20444" xr:uid="{00000000-0005-0000-0000-00004B460000}"/>
    <cellStyle name="40% - Énfasis3 16 2 2" xfId="20445" xr:uid="{00000000-0005-0000-0000-00004C460000}"/>
    <cellStyle name="40% - Énfasis3 16 2 3" xfId="20446" xr:uid="{00000000-0005-0000-0000-00004D460000}"/>
    <cellStyle name="40% - Énfasis3 16 2 4" xfId="20447" xr:uid="{00000000-0005-0000-0000-00004E460000}"/>
    <cellStyle name="40% - Énfasis3 16 2 5" xfId="20448" xr:uid="{00000000-0005-0000-0000-00004F460000}"/>
    <cellStyle name="40% - Énfasis3 16 2 6" xfId="20449" xr:uid="{00000000-0005-0000-0000-000050460000}"/>
    <cellStyle name="40% - Énfasis3 16 3" xfId="20450" xr:uid="{00000000-0005-0000-0000-000051460000}"/>
    <cellStyle name="40% - Énfasis3 16 3 2" xfId="20451" xr:uid="{00000000-0005-0000-0000-000052460000}"/>
    <cellStyle name="40% - Énfasis3 16 3 3" xfId="20452" xr:uid="{00000000-0005-0000-0000-000053460000}"/>
    <cellStyle name="40% - Énfasis3 16 3 4" xfId="20453" xr:uid="{00000000-0005-0000-0000-000054460000}"/>
    <cellStyle name="40% - Énfasis3 16 3 5" xfId="20454" xr:uid="{00000000-0005-0000-0000-000055460000}"/>
    <cellStyle name="40% - Énfasis3 16 3 6" xfId="20455" xr:uid="{00000000-0005-0000-0000-000056460000}"/>
    <cellStyle name="40% - Énfasis3 16 4" xfId="20456" xr:uid="{00000000-0005-0000-0000-000057460000}"/>
    <cellStyle name="40% - Énfasis3 16 4 2" xfId="20457" xr:uid="{00000000-0005-0000-0000-000058460000}"/>
    <cellStyle name="40% - Énfasis3 16 4 3" xfId="20458" xr:uid="{00000000-0005-0000-0000-000059460000}"/>
    <cellStyle name="40% - Énfasis3 16 4 4" xfId="20459" xr:uid="{00000000-0005-0000-0000-00005A460000}"/>
    <cellStyle name="40% - Énfasis3 16 4 5" xfId="20460" xr:uid="{00000000-0005-0000-0000-00005B460000}"/>
    <cellStyle name="40% - Énfasis3 16 4 6" xfId="20461" xr:uid="{00000000-0005-0000-0000-00005C460000}"/>
    <cellStyle name="40% - Énfasis3 16 5" xfId="20462" xr:uid="{00000000-0005-0000-0000-00005D460000}"/>
    <cellStyle name="40% - Énfasis3 16 5 2" xfId="20463" xr:uid="{00000000-0005-0000-0000-00005E460000}"/>
    <cellStyle name="40% - Énfasis3 16 5 3" xfId="20464" xr:uid="{00000000-0005-0000-0000-00005F460000}"/>
    <cellStyle name="40% - Énfasis3 16 5 4" xfId="20465" xr:uid="{00000000-0005-0000-0000-000060460000}"/>
    <cellStyle name="40% - Énfasis3 16 5 5" xfId="20466" xr:uid="{00000000-0005-0000-0000-000061460000}"/>
    <cellStyle name="40% - Énfasis3 16 5 6" xfId="20467" xr:uid="{00000000-0005-0000-0000-000062460000}"/>
    <cellStyle name="40% - Énfasis3 16 6" xfId="20468" xr:uid="{00000000-0005-0000-0000-000063460000}"/>
    <cellStyle name="40% - Énfasis3 16 6 2" xfId="20469" xr:uid="{00000000-0005-0000-0000-000064460000}"/>
    <cellStyle name="40% - Énfasis3 16 6 3" xfId="20470" xr:uid="{00000000-0005-0000-0000-000065460000}"/>
    <cellStyle name="40% - Énfasis3 16 6 4" xfId="20471" xr:uid="{00000000-0005-0000-0000-000066460000}"/>
    <cellStyle name="40% - Énfasis3 16 6 5" xfId="20472" xr:uid="{00000000-0005-0000-0000-000067460000}"/>
    <cellStyle name="40% - Énfasis3 16 6 6" xfId="20473" xr:uid="{00000000-0005-0000-0000-000068460000}"/>
    <cellStyle name="40% - Énfasis3 16 7" xfId="20474" xr:uid="{00000000-0005-0000-0000-000069460000}"/>
    <cellStyle name="40% - Énfasis3 16 7 2" xfId="20475" xr:uid="{00000000-0005-0000-0000-00006A460000}"/>
    <cellStyle name="40% - Énfasis3 16 7 3" xfId="20476" xr:uid="{00000000-0005-0000-0000-00006B460000}"/>
    <cellStyle name="40% - Énfasis3 16 7 4" xfId="20477" xr:uid="{00000000-0005-0000-0000-00006C460000}"/>
    <cellStyle name="40% - Énfasis3 16 7 5" xfId="20478" xr:uid="{00000000-0005-0000-0000-00006D460000}"/>
    <cellStyle name="40% - Énfasis3 16 7 6" xfId="20479" xr:uid="{00000000-0005-0000-0000-00006E460000}"/>
    <cellStyle name="40% - Énfasis3 16 8" xfId="20480" xr:uid="{00000000-0005-0000-0000-00006F460000}"/>
    <cellStyle name="40% - Énfasis3 16 8 2" xfId="20481" xr:uid="{00000000-0005-0000-0000-000070460000}"/>
    <cellStyle name="40% - Énfasis3 16 8 3" xfId="20482" xr:uid="{00000000-0005-0000-0000-000071460000}"/>
    <cellStyle name="40% - Énfasis3 16 8 4" xfId="20483" xr:uid="{00000000-0005-0000-0000-000072460000}"/>
    <cellStyle name="40% - Énfasis3 16 8 5" xfId="20484" xr:uid="{00000000-0005-0000-0000-000073460000}"/>
    <cellStyle name="40% - Énfasis3 16 8 6" xfId="20485" xr:uid="{00000000-0005-0000-0000-000074460000}"/>
    <cellStyle name="40% - Énfasis3 16 9" xfId="20486" xr:uid="{00000000-0005-0000-0000-000075460000}"/>
    <cellStyle name="40% - Énfasis3 16 9 2" xfId="20487" xr:uid="{00000000-0005-0000-0000-000076460000}"/>
    <cellStyle name="40% - Énfasis3 16 9 3" xfId="20488" xr:uid="{00000000-0005-0000-0000-000077460000}"/>
    <cellStyle name="40% - Énfasis3 16 9 4" xfId="20489" xr:uid="{00000000-0005-0000-0000-000078460000}"/>
    <cellStyle name="40% - Énfasis3 16 9 5" xfId="20490" xr:uid="{00000000-0005-0000-0000-000079460000}"/>
    <cellStyle name="40% - Énfasis3 16 9 6" xfId="20491" xr:uid="{00000000-0005-0000-0000-00007A460000}"/>
    <cellStyle name="40% - Énfasis3 17" xfId="645" xr:uid="{00000000-0005-0000-0000-00007B460000}"/>
    <cellStyle name="40% - Énfasis3 17 10" xfId="20492" xr:uid="{00000000-0005-0000-0000-00007C460000}"/>
    <cellStyle name="40% - Énfasis3 17 11" xfId="20493" xr:uid="{00000000-0005-0000-0000-00007D460000}"/>
    <cellStyle name="40% - Énfasis3 17 12" xfId="20494" xr:uid="{00000000-0005-0000-0000-00007E460000}"/>
    <cellStyle name="40% - Énfasis3 17 13" xfId="20495" xr:uid="{00000000-0005-0000-0000-00007F460000}"/>
    <cellStyle name="40% - Énfasis3 17 14" xfId="20496" xr:uid="{00000000-0005-0000-0000-000080460000}"/>
    <cellStyle name="40% - Énfasis3 17 2" xfId="20497" xr:uid="{00000000-0005-0000-0000-000081460000}"/>
    <cellStyle name="40% - Énfasis3 17 2 2" xfId="20498" xr:uid="{00000000-0005-0000-0000-000082460000}"/>
    <cellStyle name="40% - Énfasis3 17 2 3" xfId="20499" xr:uid="{00000000-0005-0000-0000-000083460000}"/>
    <cellStyle name="40% - Énfasis3 17 2 4" xfId="20500" xr:uid="{00000000-0005-0000-0000-000084460000}"/>
    <cellStyle name="40% - Énfasis3 17 2 5" xfId="20501" xr:uid="{00000000-0005-0000-0000-000085460000}"/>
    <cellStyle name="40% - Énfasis3 17 2 6" xfId="20502" xr:uid="{00000000-0005-0000-0000-000086460000}"/>
    <cellStyle name="40% - Énfasis3 17 3" xfId="20503" xr:uid="{00000000-0005-0000-0000-000087460000}"/>
    <cellStyle name="40% - Énfasis3 17 3 2" xfId="20504" xr:uid="{00000000-0005-0000-0000-000088460000}"/>
    <cellStyle name="40% - Énfasis3 17 3 3" xfId="20505" xr:uid="{00000000-0005-0000-0000-000089460000}"/>
    <cellStyle name="40% - Énfasis3 17 3 4" xfId="20506" xr:uid="{00000000-0005-0000-0000-00008A460000}"/>
    <cellStyle name="40% - Énfasis3 17 3 5" xfId="20507" xr:uid="{00000000-0005-0000-0000-00008B460000}"/>
    <cellStyle name="40% - Énfasis3 17 3 6" xfId="20508" xr:uid="{00000000-0005-0000-0000-00008C460000}"/>
    <cellStyle name="40% - Énfasis3 17 4" xfId="20509" xr:uid="{00000000-0005-0000-0000-00008D460000}"/>
    <cellStyle name="40% - Énfasis3 17 4 2" xfId="20510" xr:uid="{00000000-0005-0000-0000-00008E460000}"/>
    <cellStyle name="40% - Énfasis3 17 4 3" xfId="20511" xr:uid="{00000000-0005-0000-0000-00008F460000}"/>
    <cellStyle name="40% - Énfasis3 17 4 4" xfId="20512" xr:uid="{00000000-0005-0000-0000-000090460000}"/>
    <cellStyle name="40% - Énfasis3 17 4 5" xfId="20513" xr:uid="{00000000-0005-0000-0000-000091460000}"/>
    <cellStyle name="40% - Énfasis3 17 4 6" xfId="20514" xr:uid="{00000000-0005-0000-0000-000092460000}"/>
    <cellStyle name="40% - Énfasis3 17 5" xfId="20515" xr:uid="{00000000-0005-0000-0000-000093460000}"/>
    <cellStyle name="40% - Énfasis3 17 5 2" xfId="20516" xr:uid="{00000000-0005-0000-0000-000094460000}"/>
    <cellStyle name="40% - Énfasis3 17 5 3" xfId="20517" xr:uid="{00000000-0005-0000-0000-000095460000}"/>
    <cellStyle name="40% - Énfasis3 17 5 4" xfId="20518" xr:uid="{00000000-0005-0000-0000-000096460000}"/>
    <cellStyle name="40% - Énfasis3 17 5 5" xfId="20519" xr:uid="{00000000-0005-0000-0000-000097460000}"/>
    <cellStyle name="40% - Énfasis3 17 5 6" xfId="20520" xr:uid="{00000000-0005-0000-0000-000098460000}"/>
    <cellStyle name="40% - Énfasis3 17 6" xfId="20521" xr:uid="{00000000-0005-0000-0000-000099460000}"/>
    <cellStyle name="40% - Énfasis3 17 6 2" xfId="20522" xr:uid="{00000000-0005-0000-0000-00009A460000}"/>
    <cellStyle name="40% - Énfasis3 17 6 3" xfId="20523" xr:uid="{00000000-0005-0000-0000-00009B460000}"/>
    <cellStyle name="40% - Énfasis3 17 6 4" xfId="20524" xr:uid="{00000000-0005-0000-0000-00009C460000}"/>
    <cellStyle name="40% - Énfasis3 17 6 5" xfId="20525" xr:uid="{00000000-0005-0000-0000-00009D460000}"/>
    <cellStyle name="40% - Énfasis3 17 6 6" xfId="20526" xr:uid="{00000000-0005-0000-0000-00009E460000}"/>
    <cellStyle name="40% - Énfasis3 17 7" xfId="20527" xr:uid="{00000000-0005-0000-0000-00009F460000}"/>
    <cellStyle name="40% - Énfasis3 17 7 2" xfId="20528" xr:uid="{00000000-0005-0000-0000-0000A0460000}"/>
    <cellStyle name="40% - Énfasis3 17 7 3" xfId="20529" xr:uid="{00000000-0005-0000-0000-0000A1460000}"/>
    <cellStyle name="40% - Énfasis3 17 7 4" xfId="20530" xr:uid="{00000000-0005-0000-0000-0000A2460000}"/>
    <cellStyle name="40% - Énfasis3 17 7 5" xfId="20531" xr:uid="{00000000-0005-0000-0000-0000A3460000}"/>
    <cellStyle name="40% - Énfasis3 17 7 6" xfId="20532" xr:uid="{00000000-0005-0000-0000-0000A4460000}"/>
    <cellStyle name="40% - Énfasis3 17 8" xfId="20533" xr:uid="{00000000-0005-0000-0000-0000A5460000}"/>
    <cellStyle name="40% - Énfasis3 17 8 2" xfId="20534" xr:uid="{00000000-0005-0000-0000-0000A6460000}"/>
    <cellStyle name="40% - Énfasis3 17 8 3" xfId="20535" xr:uid="{00000000-0005-0000-0000-0000A7460000}"/>
    <cellStyle name="40% - Énfasis3 17 8 4" xfId="20536" xr:uid="{00000000-0005-0000-0000-0000A8460000}"/>
    <cellStyle name="40% - Énfasis3 17 8 5" xfId="20537" xr:uid="{00000000-0005-0000-0000-0000A9460000}"/>
    <cellStyle name="40% - Énfasis3 17 8 6" xfId="20538" xr:uid="{00000000-0005-0000-0000-0000AA460000}"/>
    <cellStyle name="40% - Énfasis3 17 9" xfId="20539" xr:uid="{00000000-0005-0000-0000-0000AB460000}"/>
    <cellStyle name="40% - Énfasis3 17 9 2" xfId="20540" xr:uid="{00000000-0005-0000-0000-0000AC460000}"/>
    <cellStyle name="40% - Énfasis3 17 9 3" xfId="20541" xr:uid="{00000000-0005-0000-0000-0000AD460000}"/>
    <cellStyle name="40% - Énfasis3 17 9 4" xfId="20542" xr:uid="{00000000-0005-0000-0000-0000AE460000}"/>
    <cellStyle name="40% - Énfasis3 17 9 5" xfId="20543" xr:uid="{00000000-0005-0000-0000-0000AF460000}"/>
    <cellStyle name="40% - Énfasis3 17 9 6" xfId="20544" xr:uid="{00000000-0005-0000-0000-0000B0460000}"/>
    <cellStyle name="40% - Énfasis3 18" xfId="646" xr:uid="{00000000-0005-0000-0000-0000B1460000}"/>
    <cellStyle name="40% - Énfasis3 18 10" xfId="20545" xr:uid="{00000000-0005-0000-0000-0000B2460000}"/>
    <cellStyle name="40% - Énfasis3 18 11" xfId="20546" xr:uid="{00000000-0005-0000-0000-0000B3460000}"/>
    <cellStyle name="40% - Énfasis3 18 12" xfId="20547" xr:uid="{00000000-0005-0000-0000-0000B4460000}"/>
    <cellStyle name="40% - Énfasis3 18 13" xfId="20548" xr:uid="{00000000-0005-0000-0000-0000B5460000}"/>
    <cellStyle name="40% - Énfasis3 18 14" xfId="20549" xr:uid="{00000000-0005-0000-0000-0000B6460000}"/>
    <cellStyle name="40% - Énfasis3 18 2" xfId="20550" xr:uid="{00000000-0005-0000-0000-0000B7460000}"/>
    <cellStyle name="40% - Énfasis3 18 2 2" xfId="20551" xr:uid="{00000000-0005-0000-0000-0000B8460000}"/>
    <cellStyle name="40% - Énfasis3 18 2 3" xfId="20552" xr:uid="{00000000-0005-0000-0000-0000B9460000}"/>
    <cellStyle name="40% - Énfasis3 18 2 4" xfId="20553" xr:uid="{00000000-0005-0000-0000-0000BA460000}"/>
    <cellStyle name="40% - Énfasis3 18 2 5" xfId="20554" xr:uid="{00000000-0005-0000-0000-0000BB460000}"/>
    <cellStyle name="40% - Énfasis3 18 2 6" xfId="20555" xr:uid="{00000000-0005-0000-0000-0000BC460000}"/>
    <cellStyle name="40% - Énfasis3 18 3" xfId="20556" xr:uid="{00000000-0005-0000-0000-0000BD460000}"/>
    <cellStyle name="40% - Énfasis3 18 3 2" xfId="20557" xr:uid="{00000000-0005-0000-0000-0000BE460000}"/>
    <cellStyle name="40% - Énfasis3 18 3 3" xfId="20558" xr:uid="{00000000-0005-0000-0000-0000BF460000}"/>
    <cellStyle name="40% - Énfasis3 18 3 4" xfId="20559" xr:uid="{00000000-0005-0000-0000-0000C0460000}"/>
    <cellStyle name="40% - Énfasis3 18 3 5" xfId="20560" xr:uid="{00000000-0005-0000-0000-0000C1460000}"/>
    <cellStyle name="40% - Énfasis3 18 3 6" xfId="20561" xr:uid="{00000000-0005-0000-0000-0000C2460000}"/>
    <cellStyle name="40% - Énfasis3 18 4" xfId="20562" xr:uid="{00000000-0005-0000-0000-0000C3460000}"/>
    <cellStyle name="40% - Énfasis3 18 4 2" xfId="20563" xr:uid="{00000000-0005-0000-0000-0000C4460000}"/>
    <cellStyle name="40% - Énfasis3 18 4 3" xfId="20564" xr:uid="{00000000-0005-0000-0000-0000C5460000}"/>
    <cellStyle name="40% - Énfasis3 18 4 4" xfId="20565" xr:uid="{00000000-0005-0000-0000-0000C6460000}"/>
    <cellStyle name="40% - Énfasis3 18 4 5" xfId="20566" xr:uid="{00000000-0005-0000-0000-0000C7460000}"/>
    <cellStyle name="40% - Énfasis3 18 4 6" xfId="20567" xr:uid="{00000000-0005-0000-0000-0000C8460000}"/>
    <cellStyle name="40% - Énfasis3 18 5" xfId="20568" xr:uid="{00000000-0005-0000-0000-0000C9460000}"/>
    <cellStyle name="40% - Énfasis3 18 5 2" xfId="20569" xr:uid="{00000000-0005-0000-0000-0000CA460000}"/>
    <cellStyle name="40% - Énfasis3 18 5 3" xfId="20570" xr:uid="{00000000-0005-0000-0000-0000CB460000}"/>
    <cellStyle name="40% - Énfasis3 18 5 4" xfId="20571" xr:uid="{00000000-0005-0000-0000-0000CC460000}"/>
    <cellStyle name="40% - Énfasis3 18 5 5" xfId="20572" xr:uid="{00000000-0005-0000-0000-0000CD460000}"/>
    <cellStyle name="40% - Énfasis3 18 5 6" xfId="20573" xr:uid="{00000000-0005-0000-0000-0000CE460000}"/>
    <cellStyle name="40% - Énfasis3 18 6" xfId="20574" xr:uid="{00000000-0005-0000-0000-0000CF460000}"/>
    <cellStyle name="40% - Énfasis3 18 6 2" xfId="20575" xr:uid="{00000000-0005-0000-0000-0000D0460000}"/>
    <cellStyle name="40% - Énfasis3 18 6 3" xfId="20576" xr:uid="{00000000-0005-0000-0000-0000D1460000}"/>
    <cellStyle name="40% - Énfasis3 18 6 4" xfId="20577" xr:uid="{00000000-0005-0000-0000-0000D2460000}"/>
    <cellStyle name="40% - Énfasis3 18 6 5" xfId="20578" xr:uid="{00000000-0005-0000-0000-0000D3460000}"/>
    <cellStyle name="40% - Énfasis3 18 6 6" xfId="20579" xr:uid="{00000000-0005-0000-0000-0000D4460000}"/>
    <cellStyle name="40% - Énfasis3 18 7" xfId="20580" xr:uid="{00000000-0005-0000-0000-0000D5460000}"/>
    <cellStyle name="40% - Énfasis3 18 7 2" xfId="20581" xr:uid="{00000000-0005-0000-0000-0000D6460000}"/>
    <cellStyle name="40% - Énfasis3 18 7 3" xfId="20582" xr:uid="{00000000-0005-0000-0000-0000D7460000}"/>
    <cellStyle name="40% - Énfasis3 18 7 4" xfId="20583" xr:uid="{00000000-0005-0000-0000-0000D8460000}"/>
    <cellStyle name="40% - Énfasis3 18 7 5" xfId="20584" xr:uid="{00000000-0005-0000-0000-0000D9460000}"/>
    <cellStyle name="40% - Énfasis3 18 7 6" xfId="20585" xr:uid="{00000000-0005-0000-0000-0000DA460000}"/>
    <cellStyle name="40% - Énfasis3 18 8" xfId="20586" xr:uid="{00000000-0005-0000-0000-0000DB460000}"/>
    <cellStyle name="40% - Énfasis3 18 8 2" xfId="20587" xr:uid="{00000000-0005-0000-0000-0000DC460000}"/>
    <cellStyle name="40% - Énfasis3 18 8 3" xfId="20588" xr:uid="{00000000-0005-0000-0000-0000DD460000}"/>
    <cellStyle name="40% - Énfasis3 18 8 4" xfId="20589" xr:uid="{00000000-0005-0000-0000-0000DE460000}"/>
    <cellStyle name="40% - Énfasis3 18 8 5" xfId="20590" xr:uid="{00000000-0005-0000-0000-0000DF460000}"/>
    <cellStyle name="40% - Énfasis3 18 8 6" xfId="20591" xr:uid="{00000000-0005-0000-0000-0000E0460000}"/>
    <cellStyle name="40% - Énfasis3 18 9" xfId="20592" xr:uid="{00000000-0005-0000-0000-0000E1460000}"/>
    <cellStyle name="40% - Énfasis3 18 9 2" xfId="20593" xr:uid="{00000000-0005-0000-0000-0000E2460000}"/>
    <cellStyle name="40% - Énfasis3 18 9 3" xfId="20594" xr:uid="{00000000-0005-0000-0000-0000E3460000}"/>
    <cellStyle name="40% - Énfasis3 18 9 4" xfId="20595" xr:uid="{00000000-0005-0000-0000-0000E4460000}"/>
    <cellStyle name="40% - Énfasis3 18 9 5" xfId="20596" xr:uid="{00000000-0005-0000-0000-0000E5460000}"/>
    <cellStyle name="40% - Énfasis3 18 9 6" xfId="20597" xr:uid="{00000000-0005-0000-0000-0000E6460000}"/>
    <cellStyle name="40% - Énfasis3 19" xfId="647" xr:uid="{00000000-0005-0000-0000-0000E7460000}"/>
    <cellStyle name="40% - Énfasis3 19 10" xfId="20598" xr:uid="{00000000-0005-0000-0000-0000E8460000}"/>
    <cellStyle name="40% - Énfasis3 19 11" xfId="20599" xr:uid="{00000000-0005-0000-0000-0000E9460000}"/>
    <cellStyle name="40% - Énfasis3 19 12" xfId="20600" xr:uid="{00000000-0005-0000-0000-0000EA460000}"/>
    <cellStyle name="40% - Énfasis3 19 13" xfId="20601" xr:uid="{00000000-0005-0000-0000-0000EB460000}"/>
    <cellStyle name="40% - Énfasis3 19 14" xfId="20602" xr:uid="{00000000-0005-0000-0000-0000EC460000}"/>
    <cellStyle name="40% - Énfasis3 19 2" xfId="20603" xr:uid="{00000000-0005-0000-0000-0000ED460000}"/>
    <cellStyle name="40% - Énfasis3 19 2 2" xfId="20604" xr:uid="{00000000-0005-0000-0000-0000EE460000}"/>
    <cellStyle name="40% - Énfasis3 19 2 3" xfId="20605" xr:uid="{00000000-0005-0000-0000-0000EF460000}"/>
    <cellStyle name="40% - Énfasis3 19 2 4" xfId="20606" xr:uid="{00000000-0005-0000-0000-0000F0460000}"/>
    <cellStyle name="40% - Énfasis3 19 2 5" xfId="20607" xr:uid="{00000000-0005-0000-0000-0000F1460000}"/>
    <cellStyle name="40% - Énfasis3 19 2 6" xfId="20608" xr:uid="{00000000-0005-0000-0000-0000F2460000}"/>
    <cellStyle name="40% - Énfasis3 19 3" xfId="20609" xr:uid="{00000000-0005-0000-0000-0000F3460000}"/>
    <cellStyle name="40% - Énfasis3 19 3 2" xfId="20610" xr:uid="{00000000-0005-0000-0000-0000F4460000}"/>
    <cellStyle name="40% - Énfasis3 19 3 3" xfId="20611" xr:uid="{00000000-0005-0000-0000-0000F5460000}"/>
    <cellStyle name="40% - Énfasis3 19 3 4" xfId="20612" xr:uid="{00000000-0005-0000-0000-0000F6460000}"/>
    <cellStyle name="40% - Énfasis3 19 3 5" xfId="20613" xr:uid="{00000000-0005-0000-0000-0000F7460000}"/>
    <cellStyle name="40% - Énfasis3 19 3 6" xfId="20614" xr:uid="{00000000-0005-0000-0000-0000F8460000}"/>
    <cellStyle name="40% - Énfasis3 19 4" xfId="20615" xr:uid="{00000000-0005-0000-0000-0000F9460000}"/>
    <cellStyle name="40% - Énfasis3 19 4 2" xfId="20616" xr:uid="{00000000-0005-0000-0000-0000FA460000}"/>
    <cellStyle name="40% - Énfasis3 19 4 3" xfId="20617" xr:uid="{00000000-0005-0000-0000-0000FB460000}"/>
    <cellStyle name="40% - Énfasis3 19 4 4" xfId="20618" xr:uid="{00000000-0005-0000-0000-0000FC460000}"/>
    <cellStyle name="40% - Énfasis3 19 4 5" xfId="20619" xr:uid="{00000000-0005-0000-0000-0000FD460000}"/>
    <cellStyle name="40% - Énfasis3 19 4 6" xfId="20620" xr:uid="{00000000-0005-0000-0000-0000FE460000}"/>
    <cellStyle name="40% - Énfasis3 19 5" xfId="20621" xr:uid="{00000000-0005-0000-0000-0000FF460000}"/>
    <cellStyle name="40% - Énfasis3 19 5 2" xfId="20622" xr:uid="{00000000-0005-0000-0000-000000470000}"/>
    <cellStyle name="40% - Énfasis3 19 5 3" xfId="20623" xr:uid="{00000000-0005-0000-0000-000001470000}"/>
    <cellStyle name="40% - Énfasis3 19 5 4" xfId="20624" xr:uid="{00000000-0005-0000-0000-000002470000}"/>
    <cellStyle name="40% - Énfasis3 19 5 5" xfId="20625" xr:uid="{00000000-0005-0000-0000-000003470000}"/>
    <cellStyle name="40% - Énfasis3 19 5 6" xfId="20626" xr:uid="{00000000-0005-0000-0000-000004470000}"/>
    <cellStyle name="40% - Énfasis3 19 6" xfId="20627" xr:uid="{00000000-0005-0000-0000-000005470000}"/>
    <cellStyle name="40% - Énfasis3 19 6 2" xfId="20628" xr:uid="{00000000-0005-0000-0000-000006470000}"/>
    <cellStyle name="40% - Énfasis3 19 6 3" xfId="20629" xr:uid="{00000000-0005-0000-0000-000007470000}"/>
    <cellStyle name="40% - Énfasis3 19 6 4" xfId="20630" xr:uid="{00000000-0005-0000-0000-000008470000}"/>
    <cellStyle name="40% - Énfasis3 19 6 5" xfId="20631" xr:uid="{00000000-0005-0000-0000-000009470000}"/>
    <cellStyle name="40% - Énfasis3 19 6 6" xfId="20632" xr:uid="{00000000-0005-0000-0000-00000A470000}"/>
    <cellStyle name="40% - Énfasis3 19 7" xfId="20633" xr:uid="{00000000-0005-0000-0000-00000B470000}"/>
    <cellStyle name="40% - Énfasis3 19 7 2" xfId="20634" xr:uid="{00000000-0005-0000-0000-00000C470000}"/>
    <cellStyle name="40% - Énfasis3 19 7 3" xfId="20635" xr:uid="{00000000-0005-0000-0000-00000D470000}"/>
    <cellStyle name="40% - Énfasis3 19 7 4" xfId="20636" xr:uid="{00000000-0005-0000-0000-00000E470000}"/>
    <cellStyle name="40% - Énfasis3 19 7 5" xfId="20637" xr:uid="{00000000-0005-0000-0000-00000F470000}"/>
    <cellStyle name="40% - Énfasis3 19 7 6" xfId="20638" xr:uid="{00000000-0005-0000-0000-000010470000}"/>
    <cellStyle name="40% - Énfasis3 19 8" xfId="20639" xr:uid="{00000000-0005-0000-0000-000011470000}"/>
    <cellStyle name="40% - Énfasis3 19 8 2" xfId="20640" xr:uid="{00000000-0005-0000-0000-000012470000}"/>
    <cellStyle name="40% - Énfasis3 19 8 3" xfId="20641" xr:uid="{00000000-0005-0000-0000-000013470000}"/>
    <cellStyle name="40% - Énfasis3 19 8 4" xfId="20642" xr:uid="{00000000-0005-0000-0000-000014470000}"/>
    <cellStyle name="40% - Énfasis3 19 8 5" xfId="20643" xr:uid="{00000000-0005-0000-0000-000015470000}"/>
    <cellStyle name="40% - Énfasis3 19 8 6" xfId="20644" xr:uid="{00000000-0005-0000-0000-000016470000}"/>
    <cellStyle name="40% - Énfasis3 19 9" xfId="20645" xr:uid="{00000000-0005-0000-0000-000017470000}"/>
    <cellStyle name="40% - Énfasis3 19 9 2" xfId="20646" xr:uid="{00000000-0005-0000-0000-000018470000}"/>
    <cellStyle name="40% - Énfasis3 19 9 3" xfId="20647" xr:uid="{00000000-0005-0000-0000-000019470000}"/>
    <cellStyle name="40% - Énfasis3 19 9 4" xfId="20648" xr:uid="{00000000-0005-0000-0000-00001A470000}"/>
    <cellStyle name="40% - Énfasis3 19 9 5" xfId="20649" xr:uid="{00000000-0005-0000-0000-00001B470000}"/>
    <cellStyle name="40% - Énfasis3 19 9 6" xfId="20650" xr:uid="{00000000-0005-0000-0000-00001C470000}"/>
    <cellStyle name="40% - Énfasis3 2" xfId="648" xr:uid="{00000000-0005-0000-0000-00001D470000}"/>
    <cellStyle name="40% - Énfasis3 2 10" xfId="20651" xr:uid="{00000000-0005-0000-0000-00001E470000}"/>
    <cellStyle name="40% - Énfasis3 2 10 2" xfId="20652" xr:uid="{00000000-0005-0000-0000-00001F470000}"/>
    <cellStyle name="40% - Énfasis3 2 10 3" xfId="20653" xr:uid="{00000000-0005-0000-0000-000020470000}"/>
    <cellStyle name="40% - Énfasis3 2 10 4" xfId="20654" xr:uid="{00000000-0005-0000-0000-000021470000}"/>
    <cellStyle name="40% - Énfasis3 2 10 5" xfId="20655" xr:uid="{00000000-0005-0000-0000-000022470000}"/>
    <cellStyle name="40% - Énfasis3 2 10 6" xfId="20656" xr:uid="{00000000-0005-0000-0000-000023470000}"/>
    <cellStyle name="40% - Énfasis3 2 11" xfId="20657" xr:uid="{00000000-0005-0000-0000-000024470000}"/>
    <cellStyle name="40% - Énfasis3 2 11 2" xfId="20658" xr:uid="{00000000-0005-0000-0000-000025470000}"/>
    <cellStyle name="40% - Énfasis3 2 11 3" xfId="20659" xr:uid="{00000000-0005-0000-0000-000026470000}"/>
    <cellStyle name="40% - Énfasis3 2 11 4" xfId="20660" xr:uid="{00000000-0005-0000-0000-000027470000}"/>
    <cellStyle name="40% - Énfasis3 2 11 5" xfId="20661" xr:uid="{00000000-0005-0000-0000-000028470000}"/>
    <cellStyle name="40% - Énfasis3 2 11 6" xfId="20662" xr:uid="{00000000-0005-0000-0000-000029470000}"/>
    <cellStyle name="40% - Énfasis3 2 12" xfId="20663" xr:uid="{00000000-0005-0000-0000-00002A470000}"/>
    <cellStyle name="40% - Énfasis3 2 12 2" xfId="20664" xr:uid="{00000000-0005-0000-0000-00002B470000}"/>
    <cellStyle name="40% - Énfasis3 2 12 3" xfId="20665" xr:uid="{00000000-0005-0000-0000-00002C470000}"/>
    <cellStyle name="40% - Énfasis3 2 12 4" xfId="20666" xr:uid="{00000000-0005-0000-0000-00002D470000}"/>
    <cellStyle name="40% - Énfasis3 2 12 5" xfId="20667" xr:uid="{00000000-0005-0000-0000-00002E470000}"/>
    <cellStyle name="40% - Énfasis3 2 12 6" xfId="20668" xr:uid="{00000000-0005-0000-0000-00002F470000}"/>
    <cellStyle name="40% - Énfasis3 2 13" xfId="20669" xr:uid="{00000000-0005-0000-0000-000030470000}"/>
    <cellStyle name="40% - Énfasis3 2 13 2" xfId="20670" xr:uid="{00000000-0005-0000-0000-000031470000}"/>
    <cellStyle name="40% - Énfasis3 2 13 3" xfId="20671" xr:uid="{00000000-0005-0000-0000-000032470000}"/>
    <cellStyle name="40% - Énfasis3 2 13 4" xfId="20672" xr:uid="{00000000-0005-0000-0000-000033470000}"/>
    <cellStyle name="40% - Énfasis3 2 13 5" xfId="20673" xr:uid="{00000000-0005-0000-0000-000034470000}"/>
    <cellStyle name="40% - Énfasis3 2 13 6" xfId="20674" xr:uid="{00000000-0005-0000-0000-000035470000}"/>
    <cellStyle name="40% - Énfasis3 2 14" xfId="20675" xr:uid="{00000000-0005-0000-0000-000036470000}"/>
    <cellStyle name="40% - Énfasis3 2 14 2" xfId="20676" xr:uid="{00000000-0005-0000-0000-000037470000}"/>
    <cellStyle name="40% - Énfasis3 2 14 3" xfId="20677" xr:uid="{00000000-0005-0000-0000-000038470000}"/>
    <cellStyle name="40% - Énfasis3 2 14 4" xfId="20678" xr:uid="{00000000-0005-0000-0000-000039470000}"/>
    <cellStyle name="40% - Énfasis3 2 14 5" xfId="20679" xr:uid="{00000000-0005-0000-0000-00003A470000}"/>
    <cellStyle name="40% - Énfasis3 2 14 6" xfId="20680" xr:uid="{00000000-0005-0000-0000-00003B470000}"/>
    <cellStyle name="40% - Énfasis3 2 15" xfId="20681" xr:uid="{00000000-0005-0000-0000-00003C470000}"/>
    <cellStyle name="40% - Énfasis3 2 16" xfId="20682" xr:uid="{00000000-0005-0000-0000-00003D470000}"/>
    <cellStyle name="40% - Énfasis3 2 17" xfId="20683" xr:uid="{00000000-0005-0000-0000-00003E470000}"/>
    <cellStyle name="40% - Énfasis3 2 18" xfId="20684" xr:uid="{00000000-0005-0000-0000-00003F470000}"/>
    <cellStyle name="40% - Énfasis3 2 19" xfId="20685" xr:uid="{00000000-0005-0000-0000-000040470000}"/>
    <cellStyle name="40% - Énfasis3 2 2" xfId="649" xr:uid="{00000000-0005-0000-0000-000041470000}"/>
    <cellStyle name="40% - Énfasis3 2 2 10" xfId="20686" xr:uid="{00000000-0005-0000-0000-000042470000}"/>
    <cellStyle name="40% - Énfasis3 2 2 11" xfId="20687" xr:uid="{00000000-0005-0000-0000-000043470000}"/>
    <cellStyle name="40% - Énfasis3 2 2 12" xfId="20688" xr:uid="{00000000-0005-0000-0000-000044470000}"/>
    <cellStyle name="40% - Énfasis3 2 2 13" xfId="20689" xr:uid="{00000000-0005-0000-0000-000045470000}"/>
    <cellStyle name="40% - Énfasis3 2 2 14" xfId="20690" xr:uid="{00000000-0005-0000-0000-000046470000}"/>
    <cellStyle name="40% - Énfasis3 2 2 2" xfId="20691" xr:uid="{00000000-0005-0000-0000-000047470000}"/>
    <cellStyle name="40% - Énfasis3 2 2 2 2" xfId="20692" xr:uid="{00000000-0005-0000-0000-000048470000}"/>
    <cellStyle name="40% - Énfasis3 2 2 2 3" xfId="20693" xr:uid="{00000000-0005-0000-0000-000049470000}"/>
    <cellStyle name="40% - Énfasis3 2 2 2 4" xfId="20694" xr:uid="{00000000-0005-0000-0000-00004A470000}"/>
    <cellStyle name="40% - Énfasis3 2 2 2 5" xfId="20695" xr:uid="{00000000-0005-0000-0000-00004B470000}"/>
    <cellStyle name="40% - Énfasis3 2 2 2 6" xfId="20696" xr:uid="{00000000-0005-0000-0000-00004C470000}"/>
    <cellStyle name="40% - Énfasis3 2 2 3" xfId="20697" xr:uid="{00000000-0005-0000-0000-00004D470000}"/>
    <cellStyle name="40% - Énfasis3 2 2 3 2" xfId="20698" xr:uid="{00000000-0005-0000-0000-00004E470000}"/>
    <cellStyle name="40% - Énfasis3 2 2 3 3" xfId="20699" xr:uid="{00000000-0005-0000-0000-00004F470000}"/>
    <cellStyle name="40% - Énfasis3 2 2 3 4" xfId="20700" xr:uid="{00000000-0005-0000-0000-000050470000}"/>
    <cellStyle name="40% - Énfasis3 2 2 3 5" xfId="20701" xr:uid="{00000000-0005-0000-0000-000051470000}"/>
    <cellStyle name="40% - Énfasis3 2 2 3 6" xfId="20702" xr:uid="{00000000-0005-0000-0000-000052470000}"/>
    <cellStyle name="40% - Énfasis3 2 2 4" xfId="20703" xr:uid="{00000000-0005-0000-0000-000053470000}"/>
    <cellStyle name="40% - Énfasis3 2 2 4 2" xfId="20704" xr:uid="{00000000-0005-0000-0000-000054470000}"/>
    <cellStyle name="40% - Énfasis3 2 2 4 3" xfId="20705" xr:uid="{00000000-0005-0000-0000-000055470000}"/>
    <cellStyle name="40% - Énfasis3 2 2 4 4" xfId="20706" xr:uid="{00000000-0005-0000-0000-000056470000}"/>
    <cellStyle name="40% - Énfasis3 2 2 4 5" xfId="20707" xr:uid="{00000000-0005-0000-0000-000057470000}"/>
    <cellStyle name="40% - Énfasis3 2 2 4 6" xfId="20708" xr:uid="{00000000-0005-0000-0000-000058470000}"/>
    <cellStyle name="40% - Énfasis3 2 2 5" xfId="20709" xr:uid="{00000000-0005-0000-0000-000059470000}"/>
    <cellStyle name="40% - Énfasis3 2 2 5 2" xfId="20710" xr:uid="{00000000-0005-0000-0000-00005A470000}"/>
    <cellStyle name="40% - Énfasis3 2 2 5 3" xfId="20711" xr:uid="{00000000-0005-0000-0000-00005B470000}"/>
    <cellStyle name="40% - Énfasis3 2 2 5 4" xfId="20712" xr:uid="{00000000-0005-0000-0000-00005C470000}"/>
    <cellStyle name="40% - Énfasis3 2 2 5 5" xfId="20713" xr:uid="{00000000-0005-0000-0000-00005D470000}"/>
    <cellStyle name="40% - Énfasis3 2 2 5 6" xfId="20714" xr:uid="{00000000-0005-0000-0000-00005E470000}"/>
    <cellStyle name="40% - Énfasis3 2 2 6" xfId="20715" xr:uid="{00000000-0005-0000-0000-00005F470000}"/>
    <cellStyle name="40% - Énfasis3 2 2 6 2" xfId="20716" xr:uid="{00000000-0005-0000-0000-000060470000}"/>
    <cellStyle name="40% - Énfasis3 2 2 6 3" xfId="20717" xr:uid="{00000000-0005-0000-0000-000061470000}"/>
    <cellStyle name="40% - Énfasis3 2 2 6 4" xfId="20718" xr:uid="{00000000-0005-0000-0000-000062470000}"/>
    <cellStyle name="40% - Énfasis3 2 2 6 5" xfId="20719" xr:uid="{00000000-0005-0000-0000-000063470000}"/>
    <cellStyle name="40% - Énfasis3 2 2 6 6" xfId="20720" xr:uid="{00000000-0005-0000-0000-000064470000}"/>
    <cellStyle name="40% - Énfasis3 2 2 7" xfId="20721" xr:uid="{00000000-0005-0000-0000-000065470000}"/>
    <cellStyle name="40% - Énfasis3 2 2 7 2" xfId="20722" xr:uid="{00000000-0005-0000-0000-000066470000}"/>
    <cellStyle name="40% - Énfasis3 2 2 7 3" xfId="20723" xr:uid="{00000000-0005-0000-0000-000067470000}"/>
    <cellStyle name="40% - Énfasis3 2 2 7 4" xfId="20724" xr:uid="{00000000-0005-0000-0000-000068470000}"/>
    <cellStyle name="40% - Énfasis3 2 2 7 5" xfId="20725" xr:uid="{00000000-0005-0000-0000-000069470000}"/>
    <cellStyle name="40% - Énfasis3 2 2 7 6" xfId="20726" xr:uid="{00000000-0005-0000-0000-00006A470000}"/>
    <cellStyle name="40% - Énfasis3 2 2 8" xfId="20727" xr:uid="{00000000-0005-0000-0000-00006B470000}"/>
    <cellStyle name="40% - Énfasis3 2 2 8 2" xfId="20728" xr:uid="{00000000-0005-0000-0000-00006C470000}"/>
    <cellStyle name="40% - Énfasis3 2 2 8 3" xfId="20729" xr:uid="{00000000-0005-0000-0000-00006D470000}"/>
    <cellStyle name="40% - Énfasis3 2 2 8 4" xfId="20730" xr:uid="{00000000-0005-0000-0000-00006E470000}"/>
    <cellStyle name="40% - Énfasis3 2 2 8 5" xfId="20731" xr:uid="{00000000-0005-0000-0000-00006F470000}"/>
    <cellStyle name="40% - Énfasis3 2 2 8 6" xfId="20732" xr:uid="{00000000-0005-0000-0000-000070470000}"/>
    <cellStyle name="40% - Énfasis3 2 2 9" xfId="20733" xr:uid="{00000000-0005-0000-0000-000071470000}"/>
    <cellStyle name="40% - Énfasis3 2 2 9 2" xfId="20734" xr:uid="{00000000-0005-0000-0000-000072470000}"/>
    <cellStyle name="40% - Énfasis3 2 2 9 3" xfId="20735" xr:uid="{00000000-0005-0000-0000-000073470000}"/>
    <cellStyle name="40% - Énfasis3 2 2 9 4" xfId="20736" xr:uid="{00000000-0005-0000-0000-000074470000}"/>
    <cellStyle name="40% - Énfasis3 2 2 9 5" xfId="20737" xr:uid="{00000000-0005-0000-0000-000075470000}"/>
    <cellStyle name="40% - Énfasis3 2 2 9 6" xfId="20738" xr:uid="{00000000-0005-0000-0000-000076470000}"/>
    <cellStyle name="40% - Énfasis3 2 20" xfId="40515" xr:uid="{00000000-0005-0000-0000-000077470000}"/>
    <cellStyle name="40% - Énfasis3 2 3" xfId="650" xr:uid="{00000000-0005-0000-0000-000078470000}"/>
    <cellStyle name="40% - Énfasis3 2 3 10" xfId="20739" xr:uid="{00000000-0005-0000-0000-000079470000}"/>
    <cellStyle name="40% - Énfasis3 2 3 11" xfId="20740" xr:uid="{00000000-0005-0000-0000-00007A470000}"/>
    <cellStyle name="40% - Énfasis3 2 3 12" xfId="20741" xr:uid="{00000000-0005-0000-0000-00007B470000}"/>
    <cellStyle name="40% - Énfasis3 2 3 13" xfId="20742" xr:uid="{00000000-0005-0000-0000-00007C470000}"/>
    <cellStyle name="40% - Énfasis3 2 3 14" xfId="20743" xr:uid="{00000000-0005-0000-0000-00007D470000}"/>
    <cellStyle name="40% - Énfasis3 2 3 2" xfId="20744" xr:uid="{00000000-0005-0000-0000-00007E470000}"/>
    <cellStyle name="40% - Énfasis3 2 3 2 2" xfId="20745" xr:uid="{00000000-0005-0000-0000-00007F470000}"/>
    <cellStyle name="40% - Énfasis3 2 3 2 3" xfId="20746" xr:uid="{00000000-0005-0000-0000-000080470000}"/>
    <cellStyle name="40% - Énfasis3 2 3 2 4" xfId="20747" xr:uid="{00000000-0005-0000-0000-000081470000}"/>
    <cellStyle name="40% - Énfasis3 2 3 2 5" xfId="20748" xr:uid="{00000000-0005-0000-0000-000082470000}"/>
    <cellStyle name="40% - Énfasis3 2 3 2 6" xfId="20749" xr:uid="{00000000-0005-0000-0000-000083470000}"/>
    <cellStyle name="40% - Énfasis3 2 3 3" xfId="20750" xr:uid="{00000000-0005-0000-0000-000084470000}"/>
    <cellStyle name="40% - Énfasis3 2 3 3 2" xfId="20751" xr:uid="{00000000-0005-0000-0000-000085470000}"/>
    <cellStyle name="40% - Énfasis3 2 3 3 3" xfId="20752" xr:uid="{00000000-0005-0000-0000-000086470000}"/>
    <cellStyle name="40% - Énfasis3 2 3 3 4" xfId="20753" xr:uid="{00000000-0005-0000-0000-000087470000}"/>
    <cellStyle name="40% - Énfasis3 2 3 3 5" xfId="20754" xr:uid="{00000000-0005-0000-0000-000088470000}"/>
    <cellStyle name="40% - Énfasis3 2 3 3 6" xfId="20755" xr:uid="{00000000-0005-0000-0000-000089470000}"/>
    <cellStyle name="40% - Énfasis3 2 3 4" xfId="20756" xr:uid="{00000000-0005-0000-0000-00008A470000}"/>
    <cellStyle name="40% - Énfasis3 2 3 4 2" xfId="20757" xr:uid="{00000000-0005-0000-0000-00008B470000}"/>
    <cellStyle name="40% - Énfasis3 2 3 4 3" xfId="20758" xr:uid="{00000000-0005-0000-0000-00008C470000}"/>
    <cellStyle name="40% - Énfasis3 2 3 4 4" xfId="20759" xr:uid="{00000000-0005-0000-0000-00008D470000}"/>
    <cellStyle name="40% - Énfasis3 2 3 4 5" xfId="20760" xr:uid="{00000000-0005-0000-0000-00008E470000}"/>
    <cellStyle name="40% - Énfasis3 2 3 4 6" xfId="20761" xr:uid="{00000000-0005-0000-0000-00008F470000}"/>
    <cellStyle name="40% - Énfasis3 2 3 5" xfId="20762" xr:uid="{00000000-0005-0000-0000-000090470000}"/>
    <cellStyle name="40% - Énfasis3 2 3 5 2" xfId="20763" xr:uid="{00000000-0005-0000-0000-000091470000}"/>
    <cellStyle name="40% - Énfasis3 2 3 5 3" xfId="20764" xr:uid="{00000000-0005-0000-0000-000092470000}"/>
    <cellStyle name="40% - Énfasis3 2 3 5 4" xfId="20765" xr:uid="{00000000-0005-0000-0000-000093470000}"/>
    <cellStyle name="40% - Énfasis3 2 3 5 5" xfId="20766" xr:uid="{00000000-0005-0000-0000-000094470000}"/>
    <cellStyle name="40% - Énfasis3 2 3 5 6" xfId="20767" xr:uid="{00000000-0005-0000-0000-000095470000}"/>
    <cellStyle name="40% - Énfasis3 2 3 6" xfId="20768" xr:uid="{00000000-0005-0000-0000-000096470000}"/>
    <cellStyle name="40% - Énfasis3 2 3 6 2" xfId="20769" xr:uid="{00000000-0005-0000-0000-000097470000}"/>
    <cellStyle name="40% - Énfasis3 2 3 6 3" xfId="20770" xr:uid="{00000000-0005-0000-0000-000098470000}"/>
    <cellStyle name="40% - Énfasis3 2 3 6 4" xfId="20771" xr:uid="{00000000-0005-0000-0000-000099470000}"/>
    <cellStyle name="40% - Énfasis3 2 3 6 5" xfId="20772" xr:uid="{00000000-0005-0000-0000-00009A470000}"/>
    <cellStyle name="40% - Énfasis3 2 3 6 6" xfId="20773" xr:uid="{00000000-0005-0000-0000-00009B470000}"/>
    <cellStyle name="40% - Énfasis3 2 3 7" xfId="20774" xr:uid="{00000000-0005-0000-0000-00009C470000}"/>
    <cellStyle name="40% - Énfasis3 2 3 7 2" xfId="20775" xr:uid="{00000000-0005-0000-0000-00009D470000}"/>
    <cellStyle name="40% - Énfasis3 2 3 7 3" xfId="20776" xr:uid="{00000000-0005-0000-0000-00009E470000}"/>
    <cellStyle name="40% - Énfasis3 2 3 7 4" xfId="20777" xr:uid="{00000000-0005-0000-0000-00009F470000}"/>
    <cellStyle name="40% - Énfasis3 2 3 7 5" xfId="20778" xr:uid="{00000000-0005-0000-0000-0000A0470000}"/>
    <cellStyle name="40% - Énfasis3 2 3 7 6" xfId="20779" xr:uid="{00000000-0005-0000-0000-0000A1470000}"/>
    <cellStyle name="40% - Énfasis3 2 3 8" xfId="20780" xr:uid="{00000000-0005-0000-0000-0000A2470000}"/>
    <cellStyle name="40% - Énfasis3 2 3 8 2" xfId="20781" xr:uid="{00000000-0005-0000-0000-0000A3470000}"/>
    <cellStyle name="40% - Énfasis3 2 3 8 3" xfId="20782" xr:uid="{00000000-0005-0000-0000-0000A4470000}"/>
    <cellStyle name="40% - Énfasis3 2 3 8 4" xfId="20783" xr:uid="{00000000-0005-0000-0000-0000A5470000}"/>
    <cellStyle name="40% - Énfasis3 2 3 8 5" xfId="20784" xr:uid="{00000000-0005-0000-0000-0000A6470000}"/>
    <cellStyle name="40% - Énfasis3 2 3 8 6" xfId="20785" xr:uid="{00000000-0005-0000-0000-0000A7470000}"/>
    <cellStyle name="40% - Énfasis3 2 3 9" xfId="20786" xr:uid="{00000000-0005-0000-0000-0000A8470000}"/>
    <cellStyle name="40% - Énfasis3 2 3 9 2" xfId="20787" xr:uid="{00000000-0005-0000-0000-0000A9470000}"/>
    <cellStyle name="40% - Énfasis3 2 3 9 3" xfId="20788" xr:uid="{00000000-0005-0000-0000-0000AA470000}"/>
    <cellStyle name="40% - Énfasis3 2 3 9 4" xfId="20789" xr:uid="{00000000-0005-0000-0000-0000AB470000}"/>
    <cellStyle name="40% - Énfasis3 2 3 9 5" xfId="20790" xr:uid="{00000000-0005-0000-0000-0000AC470000}"/>
    <cellStyle name="40% - Énfasis3 2 3 9 6" xfId="20791" xr:uid="{00000000-0005-0000-0000-0000AD470000}"/>
    <cellStyle name="40% - Énfasis3 2 4" xfId="651" xr:uid="{00000000-0005-0000-0000-0000AE470000}"/>
    <cellStyle name="40% - Énfasis3 2 4 10" xfId="20792" xr:uid="{00000000-0005-0000-0000-0000AF470000}"/>
    <cellStyle name="40% - Énfasis3 2 4 11" xfId="20793" xr:uid="{00000000-0005-0000-0000-0000B0470000}"/>
    <cellStyle name="40% - Énfasis3 2 4 12" xfId="20794" xr:uid="{00000000-0005-0000-0000-0000B1470000}"/>
    <cellStyle name="40% - Énfasis3 2 4 13" xfId="20795" xr:uid="{00000000-0005-0000-0000-0000B2470000}"/>
    <cellStyle name="40% - Énfasis3 2 4 14" xfId="20796" xr:uid="{00000000-0005-0000-0000-0000B3470000}"/>
    <cellStyle name="40% - Énfasis3 2 4 2" xfId="20797" xr:uid="{00000000-0005-0000-0000-0000B4470000}"/>
    <cellStyle name="40% - Énfasis3 2 4 2 2" xfId="20798" xr:uid="{00000000-0005-0000-0000-0000B5470000}"/>
    <cellStyle name="40% - Énfasis3 2 4 2 3" xfId="20799" xr:uid="{00000000-0005-0000-0000-0000B6470000}"/>
    <cellStyle name="40% - Énfasis3 2 4 2 4" xfId="20800" xr:uid="{00000000-0005-0000-0000-0000B7470000}"/>
    <cellStyle name="40% - Énfasis3 2 4 2 5" xfId="20801" xr:uid="{00000000-0005-0000-0000-0000B8470000}"/>
    <cellStyle name="40% - Énfasis3 2 4 2 6" xfId="20802" xr:uid="{00000000-0005-0000-0000-0000B9470000}"/>
    <cellStyle name="40% - Énfasis3 2 4 3" xfId="20803" xr:uid="{00000000-0005-0000-0000-0000BA470000}"/>
    <cellStyle name="40% - Énfasis3 2 4 3 2" xfId="20804" xr:uid="{00000000-0005-0000-0000-0000BB470000}"/>
    <cellStyle name="40% - Énfasis3 2 4 3 3" xfId="20805" xr:uid="{00000000-0005-0000-0000-0000BC470000}"/>
    <cellStyle name="40% - Énfasis3 2 4 3 4" xfId="20806" xr:uid="{00000000-0005-0000-0000-0000BD470000}"/>
    <cellStyle name="40% - Énfasis3 2 4 3 5" xfId="20807" xr:uid="{00000000-0005-0000-0000-0000BE470000}"/>
    <cellStyle name="40% - Énfasis3 2 4 3 6" xfId="20808" xr:uid="{00000000-0005-0000-0000-0000BF470000}"/>
    <cellStyle name="40% - Énfasis3 2 4 4" xfId="20809" xr:uid="{00000000-0005-0000-0000-0000C0470000}"/>
    <cellStyle name="40% - Énfasis3 2 4 4 2" xfId="20810" xr:uid="{00000000-0005-0000-0000-0000C1470000}"/>
    <cellStyle name="40% - Énfasis3 2 4 4 3" xfId="20811" xr:uid="{00000000-0005-0000-0000-0000C2470000}"/>
    <cellStyle name="40% - Énfasis3 2 4 4 4" xfId="20812" xr:uid="{00000000-0005-0000-0000-0000C3470000}"/>
    <cellStyle name="40% - Énfasis3 2 4 4 5" xfId="20813" xr:uid="{00000000-0005-0000-0000-0000C4470000}"/>
    <cellStyle name="40% - Énfasis3 2 4 4 6" xfId="20814" xr:uid="{00000000-0005-0000-0000-0000C5470000}"/>
    <cellStyle name="40% - Énfasis3 2 4 5" xfId="20815" xr:uid="{00000000-0005-0000-0000-0000C6470000}"/>
    <cellStyle name="40% - Énfasis3 2 4 5 2" xfId="20816" xr:uid="{00000000-0005-0000-0000-0000C7470000}"/>
    <cellStyle name="40% - Énfasis3 2 4 5 3" xfId="20817" xr:uid="{00000000-0005-0000-0000-0000C8470000}"/>
    <cellStyle name="40% - Énfasis3 2 4 5 4" xfId="20818" xr:uid="{00000000-0005-0000-0000-0000C9470000}"/>
    <cellStyle name="40% - Énfasis3 2 4 5 5" xfId="20819" xr:uid="{00000000-0005-0000-0000-0000CA470000}"/>
    <cellStyle name="40% - Énfasis3 2 4 5 6" xfId="20820" xr:uid="{00000000-0005-0000-0000-0000CB470000}"/>
    <cellStyle name="40% - Énfasis3 2 4 6" xfId="20821" xr:uid="{00000000-0005-0000-0000-0000CC470000}"/>
    <cellStyle name="40% - Énfasis3 2 4 6 2" xfId="20822" xr:uid="{00000000-0005-0000-0000-0000CD470000}"/>
    <cellStyle name="40% - Énfasis3 2 4 6 3" xfId="20823" xr:uid="{00000000-0005-0000-0000-0000CE470000}"/>
    <cellStyle name="40% - Énfasis3 2 4 6 4" xfId="20824" xr:uid="{00000000-0005-0000-0000-0000CF470000}"/>
    <cellStyle name="40% - Énfasis3 2 4 6 5" xfId="20825" xr:uid="{00000000-0005-0000-0000-0000D0470000}"/>
    <cellStyle name="40% - Énfasis3 2 4 6 6" xfId="20826" xr:uid="{00000000-0005-0000-0000-0000D1470000}"/>
    <cellStyle name="40% - Énfasis3 2 4 7" xfId="20827" xr:uid="{00000000-0005-0000-0000-0000D2470000}"/>
    <cellStyle name="40% - Énfasis3 2 4 7 2" xfId="20828" xr:uid="{00000000-0005-0000-0000-0000D3470000}"/>
    <cellStyle name="40% - Énfasis3 2 4 7 3" xfId="20829" xr:uid="{00000000-0005-0000-0000-0000D4470000}"/>
    <cellStyle name="40% - Énfasis3 2 4 7 4" xfId="20830" xr:uid="{00000000-0005-0000-0000-0000D5470000}"/>
    <cellStyle name="40% - Énfasis3 2 4 7 5" xfId="20831" xr:uid="{00000000-0005-0000-0000-0000D6470000}"/>
    <cellStyle name="40% - Énfasis3 2 4 7 6" xfId="20832" xr:uid="{00000000-0005-0000-0000-0000D7470000}"/>
    <cellStyle name="40% - Énfasis3 2 4 8" xfId="20833" xr:uid="{00000000-0005-0000-0000-0000D8470000}"/>
    <cellStyle name="40% - Énfasis3 2 4 8 2" xfId="20834" xr:uid="{00000000-0005-0000-0000-0000D9470000}"/>
    <cellStyle name="40% - Énfasis3 2 4 8 3" xfId="20835" xr:uid="{00000000-0005-0000-0000-0000DA470000}"/>
    <cellStyle name="40% - Énfasis3 2 4 8 4" xfId="20836" xr:uid="{00000000-0005-0000-0000-0000DB470000}"/>
    <cellStyle name="40% - Énfasis3 2 4 8 5" xfId="20837" xr:uid="{00000000-0005-0000-0000-0000DC470000}"/>
    <cellStyle name="40% - Énfasis3 2 4 8 6" xfId="20838" xr:uid="{00000000-0005-0000-0000-0000DD470000}"/>
    <cellStyle name="40% - Énfasis3 2 4 9" xfId="20839" xr:uid="{00000000-0005-0000-0000-0000DE470000}"/>
    <cellStyle name="40% - Énfasis3 2 4 9 2" xfId="20840" xr:uid="{00000000-0005-0000-0000-0000DF470000}"/>
    <cellStyle name="40% - Énfasis3 2 4 9 3" xfId="20841" xr:uid="{00000000-0005-0000-0000-0000E0470000}"/>
    <cellStyle name="40% - Énfasis3 2 4 9 4" xfId="20842" xr:uid="{00000000-0005-0000-0000-0000E1470000}"/>
    <cellStyle name="40% - Énfasis3 2 4 9 5" xfId="20843" xr:uid="{00000000-0005-0000-0000-0000E2470000}"/>
    <cellStyle name="40% - Énfasis3 2 4 9 6" xfId="20844" xr:uid="{00000000-0005-0000-0000-0000E3470000}"/>
    <cellStyle name="40% - Énfasis3 2 5" xfId="652" xr:uid="{00000000-0005-0000-0000-0000E4470000}"/>
    <cellStyle name="40% - Énfasis3 2 5 10" xfId="20845" xr:uid="{00000000-0005-0000-0000-0000E5470000}"/>
    <cellStyle name="40% - Énfasis3 2 5 11" xfId="20846" xr:uid="{00000000-0005-0000-0000-0000E6470000}"/>
    <cellStyle name="40% - Énfasis3 2 5 12" xfId="20847" xr:uid="{00000000-0005-0000-0000-0000E7470000}"/>
    <cellStyle name="40% - Énfasis3 2 5 13" xfId="20848" xr:uid="{00000000-0005-0000-0000-0000E8470000}"/>
    <cellStyle name="40% - Énfasis3 2 5 14" xfId="20849" xr:uid="{00000000-0005-0000-0000-0000E9470000}"/>
    <cellStyle name="40% - Énfasis3 2 5 2" xfId="20850" xr:uid="{00000000-0005-0000-0000-0000EA470000}"/>
    <cellStyle name="40% - Énfasis3 2 5 2 2" xfId="20851" xr:uid="{00000000-0005-0000-0000-0000EB470000}"/>
    <cellStyle name="40% - Énfasis3 2 5 2 3" xfId="20852" xr:uid="{00000000-0005-0000-0000-0000EC470000}"/>
    <cellStyle name="40% - Énfasis3 2 5 2 4" xfId="20853" xr:uid="{00000000-0005-0000-0000-0000ED470000}"/>
    <cellStyle name="40% - Énfasis3 2 5 2 5" xfId="20854" xr:uid="{00000000-0005-0000-0000-0000EE470000}"/>
    <cellStyle name="40% - Énfasis3 2 5 2 6" xfId="20855" xr:uid="{00000000-0005-0000-0000-0000EF470000}"/>
    <cellStyle name="40% - Énfasis3 2 5 3" xfId="20856" xr:uid="{00000000-0005-0000-0000-0000F0470000}"/>
    <cellStyle name="40% - Énfasis3 2 5 3 2" xfId="20857" xr:uid="{00000000-0005-0000-0000-0000F1470000}"/>
    <cellStyle name="40% - Énfasis3 2 5 3 3" xfId="20858" xr:uid="{00000000-0005-0000-0000-0000F2470000}"/>
    <cellStyle name="40% - Énfasis3 2 5 3 4" xfId="20859" xr:uid="{00000000-0005-0000-0000-0000F3470000}"/>
    <cellStyle name="40% - Énfasis3 2 5 3 5" xfId="20860" xr:uid="{00000000-0005-0000-0000-0000F4470000}"/>
    <cellStyle name="40% - Énfasis3 2 5 3 6" xfId="20861" xr:uid="{00000000-0005-0000-0000-0000F5470000}"/>
    <cellStyle name="40% - Énfasis3 2 5 4" xfId="20862" xr:uid="{00000000-0005-0000-0000-0000F6470000}"/>
    <cellStyle name="40% - Énfasis3 2 5 4 2" xfId="20863" xr:uid="{00000000-0005-0000-0000-0000F7470000}"/>
    <cellStyle name="40% - Énfasis3 2 5 4 3" xfId="20864" xr:uid="{00000000-0005-0000-0000-0000F8470000}"/>
    <cellStyle name="40% - Énfasis3 2 5 4 4" xfId="20865" xr:uid="{00000000-0005-0000-0000-0000F9470000}"/>
    <cellStyle name="40% - Énfasis3 2 5 4 5" xfId="20866" xr:uid="{00000000-0005-0000-0000-0000FA470000}"/>
    <cellStyle name="40% - Énfasis3 2 5 4 6" xfId="20867" xr:uid="{00000000-0005-0000-0000-0000FB470000}"/>
    <cellStyle name="40% - Énfasis3 2 5 5" xfId="20868" xr:uid="{00000000-0005-0000-0000-0000FC470000}"/>
    <cellStyle name="40% - Énfasis3 2 5 5 2" xfId="20869" xr:uid="{00000000-0005-0000-0000-0000FD470000}"/>
    <cellStyle name="40% - Énfasis3 2 5 5 3" xfId="20870" xr:uid="{00000000-0005-0000-0000-0000FE470000}"/>
    <cellStyle name="40% - Énfasis3 2 5 5 4" xfId="20871" xr:uid="{00000000-0005-0000-0000-0000FF470000}"/>
    <cellStyle name="40% - Énfasis3 2 5 5 5" xfId="20872" xr:uid="{00000000-0005-0000-0000-000000480000}"/>
    <cellStyle name="40% - Énfasis3 2 5 5 6" xfId="20873" xr:uid="{00000000-0005-0000-0000-000001480000}"/>
    <cellStyle name="40% - Énfasis3 2 5 6" xfId="20874" xr:uid="{00000000-0005-0000-0000-000002480000}"/>
    <cellStyle name="40% - Énfasis3 2 5 6 2" xfId="20875" xr:uid="{00000000-0005-0000-0000-000003480000}"/>
    <cellStyle name="40% - Énfasis3 2 5 6 3" xfId="20876" xr:uid="{00000000-0005-0000-0000-000004480000}"/>
    <cellStyle name="40% - Énfasis3 2 5 6 4" xfId="20877" xr:uid="{00000000-0005-0000-0000-000005480000}"/>
    <cellStyle name="40% - Énfasis3 2 5 6 5" xfId="20878" xr:uid="{00000000-0005-0000-0000-000006480000}"/>
    <cellStyle name="40% - Énfasis3 2 5 6 6" xfId="20879" xr:uid="{00000000-0005-0000-0000-000007480000}"/>
    <cellStyle name="40% - Énfasis3 2 5 7" xfId="20880" xr:uid="{00000000-0005-0000-0000-000008480000}"/>
    <cellStyle name="40% - Énfasis3 2 5 7 2" xfId="20881" xr:uid="{00000000-0005-0000-0000-000009480000}"/>
    <cellStyle name="40% - Énfasis3 2 5 7 3" xfId="20882" xr:uid="{00000000-0005-0000-0000-00000A480000}"/>
    <cellStyle name="40% - Énfasis3 2 5 7 4" xfId="20883" xr:uid="{00000000-0005-0000-0000-00000B480000}"/>
    <cellStyle name="40% - Énfasis3 2 5 7 5" xfId="20884" xr:uid="{00000000-0005-0000-0000-00000C480000}"/>
    <cellStyle name="40% - Énfasis3 2 5 7 6" xfId="20885" xr:uid="{00000000-0005-0000-0000-00000D480000}"/>
    <cellStyle name="40% - Énfasis3 2 5 8" xfId="20886" xr:uid="{00000000-0005-0000-0000-00000E480000}"/>
    <cellStyle name="40% - Énfasis3 2 5 8 2" xfId="20887" xr:uid="{00000000-0005-0000-0000-00000F480000}"/>
    <cellStyle name="40% - Énfasis3 2 5 8 3" xfId="20888" xr:uid="{00000000-0005-0000-0000-000010480000}"/>
    <cellStyle name="40% - Énfasis3 2 5 8 4" xfId="20889" xr:uid="{00000000-0005-0000-0000-000011480000}"/>
    <cellStyle name="40% - Énfasis3 2 5 8 5" xfId="20890" xr:uid="{00000000-0005-0000-0000-000012480000}"/>
    <cellStyle name="40% - Énfasis3 2 5 8 6" xfId="20891" xr:uid="{00000000-0005-0000-0000-000013480000}"/>
    <cellStyle name="40% - Énfasis3 2 5 9" xfId="20892" xr:uid="{00000000-0005-0000-0000-000014480000}"/>
    <cellStyle name="40% - Énfasis3 2 5 9 2" xfId="20893" xr:uid="{00000000-0005-0000-0000-000015480000}"/>
    <cellStyle name="40% - Énfasis3 2 5 9 3" xfId="20894" xr:uid="{00000000-0005-0000-0000-000016480000}"/>
    <cellStyle name="40% - Énfasis3 2 5 9 4" xfId="20895" xr:uid="{00000000-0005-0000-0000-000017480000}"/>
    <cellStyle name="40% - Énfasis3 2 5 9 5" xfId="20896" xr:uid="{00000000-0005-0000-0000-000018480000}"/>
    <cellStyle name="40% - Énfasis3 2 5 9 6" xfId="20897" xr:uid="{00000000-0005-0000-0000-000019480000}"/>
    <cellStyle name="40% - Énfasis3 2 6" xfId="20898" xr:uid="{00000000-0005-0000-0000-00001A480000}"/>
    <cellStyle name="40% - Énfasis3 2 6 10" xfId="20899" xr:uid="{00000000-0005-0000-0000-00001B480000}"/>
    <cellStyle name="40% - Énfasis3 2 6 11" xfId="20900" xr:uid="{00000000-0005-0000-0000-00001C480000}"/>
    <cellStyle name="40% - Énfasis3 2 6 12" xfId="20901" xr:uid="{00000000-0005-0000-0000-00001D480000}"/>
    <cellStyle name="40% - Énfasis3 2 6 13" xfId="20902" xr:uid="{00000000-0005-0000-0000-00001E480000}"/>
    <cellStyle name="40% - Énfasis3 2 6 14" xfId="20903" xr:uid="{00000000-0005-0000-0000-00001F480000}"/>
    <cellStyle name="40% - Énfasis3 2 6 2" xfId="20904" xr:uid="{00000000-0005-0000-0000-000020480000}"/>
    <cellStyle name="40% - Énfasis3 2 6 2 2" xfId="20905" xr:uid="{00000000-0005-0000-0000-000021480000}"/>
    <cellStyle name="40% - Énfasis3 2 6 2 3" xfId="20906" xr:uid="{00000000-0005-0000-0000-000022480000}"/>
    <cellStyle name="40% - Énfasis3 2 6 2 4" xfId="20907" xr:uid="{00000000-0005-0000-0000-000023480000}"/>
    <cellStyle name="40% - Énfasis3 2 6 2 5" xfId="20908" xr:uid="{00000000-0005-0000-0000-000024480000}"/>
    <cellStyle name="40% - Énfasis3 2 6 2 6" xfId="20909" xr:uid="{00000000-0005-0000-0000-000025480000}"/>
    <cellStyle name="40% - Énfasis3 2 6 3" xfId="20910" xr:uid="{00000000-0005-0000-0000-000026480000}"/>
    <cellStyle name="40% - Énfasis3 2 6 3 2" xfId="20911" xr:uid="{00000000-0005-0000-0000-000027480000}"/>
    <cellStyle name="40% - Énfasis3 2 6 3 3" xfId="20912" xr:uid="{00000000-0005-0000-0000-000028480000}"/>
    <cellStyle name="40% - Énfasis3 2 6 3 4" xfId="20913" xr:uid="{00000000-0005-0000-0000-000029480000}"/>
    <cellStyle name="40% - Énfasis3 2 6 3 5" xfId="20914" xr:uid="{00000000-0005-0000-0000-00002A480000}"/>
    <cellStyle name="40% - Énfasis3 2 6 3 6" xfId="20915" xr:uid="{00000000-0005-0000-0000-00002B480000}"/>
    <cellStyle name="40% - Énfasis3 2 6 4" xfId="20916" xr:uid="{00000000-0005-0000-0000-00002C480000}"/>
    <cellStyle name="40% - Énfasis3 2 6 4 2" xfId="20917" xr:uid="{00000000-0005-0000-0000-00002D480000}"/>
    <cellStyle name="40% - Énfasis3 2 6 4 3" xfId="20918" xr:uid="{00000000-0005-0000-0000-00002E480000}"/>
    <cellStyle name="40% - Énfasis3 2 6 4 4" xfId="20919" xr:uid="{00000000-0005-0000-0000-00002F480000}"/>
    <cellStyle name="40% - Énfasis3 2 6 4 5" xfId="20920" xr:uid="{00000000-0005-0000-0000-000030480000}"/>
    <cellStyle name="40% - Énfasis3 2 6 4 6" xfId="20921" xr:uid="{00000000-0005-0000-0000-000031480000}"/>
    <cellStyle name="40% - Énfasis3 2 6 5" xfId="20922" xr:uid="{00000000-0005-0000-0000-000032480000}"/>
    <cellStyle name="40% - Énfasis3 2 6 5 2" xfId="20923" xr:uid="{00000000-0005-0000-0000-000033480000}"/>
    <cellStyle name="40% - Énfasis3 2 6 5 3" xfId="20924" xr:uid="{00000000-0005-0000-0000-000034480000}"/>
    <cellStyle name="40% - Énfasis3 2 6 5 4" xfId="20925" xr:uid="{00000000-0005-0000-0000-000035480000}"/>
    <cellStyle name="40% - Énfasis3 2 6 5 5" xfId="20926" xr:uid="{00000000-0005-0000-0000-000036480000}"/>
    <cellStyle name="40% - Énfasis3 2 6 5 6" xfId="20927" xr:uid="{00000000-0005-0000-0000-000037480000}"/>
    <cellStyle name="40% - Énfasis3 2 6 6" xfId="20928" xr:uid="{00000000-0005-0000-0000-000038480000}"/>
    <cellStyle name="40% - Énfasis3 2 6 6 2" xfId="20929" xr:uid="{00000000-0005-0000-0000-000039480000}"/>
    <cellStyle name="40% - Énfasis3 2 6 6 3" xfId="20930" xr:uid="{00000000-0005-0000-0000-00003A480000}"/>
    <cellStyle name="40% - Énfasis3 2 6 6 4" xfId="20931" xr:uid="{00000000-0005-0000-0000-00003B480000}"/>
    <cellStyle name="40% - Énfasis3 2 6 6 5" xfId="20932" xr:uid="{00000000-0005-0000-0000-00003C480000}"/>
    <cellStyle name="40% - Énfasis3 2 6 6 6" xfId="20933" xr:uid="{00000000-0005-0000-0000-00003D480000}"/>
    <cellStyle name="40% - Énfasis3 2 6 7" xfId="20934" xr:uid="{00000000-0005-0000-0000-00003E480000}"/>
    <cellStyle name="40% - Énfasis3 2 6 7 2" xfId="20935" xr:uid="{00000000-0005-0000-0000-00003F480000}"/>
    <cellStyle name="40% - Énfasis3 2 6 7 3" xfId="20936" xr:uid="{00000000-0005-0000-0000-000040480000}"/>
    <cellStyle name="40% - Énfasis3 2 6 7 4" xfId="20937" xr:uid="{00000000-0005-0000-0000-000041480000}"/>
    <cellStyle name="40% - Énfasis3 2 6 7 5" xfId="20938" xr:uid="{00000000-0005-0000-0000-000042480000}"/>
    <cellStyle name="40% - Énfasis3 2 6 7 6" xfId="20939" xr:uid="{00000000-0005-0000-0000-000043480000}"/>
    <cellStyle name="40% - Énfasis3 2 6 8" xfId="20940" xr:uid="{00000000-0005-0000-0000-000044480000}"/>
    <cellStyle name="40% - Énfasis3 2 6 8 2" xfId="20941" xr:uid="{00000000-0005-0000-0000-000045480000}"/>
    <cellStyle name="40% - Énfasis3 2 6 8 3" xfId="20942" xr:uid="{00000000-0005-0000-0000-000046480000}"/>
    <cellStyle name="40% - Énfasis3 2 6 8 4" xfId="20943" xr:uid="{00000000-0005-0000-0000-000047480000}"/>
    <cellStyle name="40% - Énfasis3 2 6 8 5" xfId="20944" xr:uid="{00000000-0005-0000-0000-000048480000}"/>
    <cellStyle name="40% - Énfasis3 2 6 8 6" xfId="20945" xr:uid="{00000000-0005-0000-0000-000049480000}"/>
    <cellStyle name="40% - Énfasis3 2 6 9" xfId="20946" xr:uid="{00000000-0005-0000-0000-00004A480000}"/>
    <cellStyle name="40% - Énfasis3 2 6 9 2" xfId="20947" xr:uid="{00000000-0005-0000-0000-00004B480000}"/>
    <cellStyle name="40% - Énfasis3 2 6 9 3" xfId="20948" xr:uid="{00000000-0005-0000-0000-00004C480000}"/>
    <cellStyle name="40% - Énfasis3 2 6 9 4" xfId="20949" xr:uid="{00000000-0005-0000-0000-00004D480000}"/>
    <cellStyle name="40% - Énfasis3 2 6 9 5" xfId="20950" xr:uid="{00000000-0005-0000-0000-00004E480000}"/>
    <cellStyle name="40% - Énfasis3 2 6 9 6" xfId="20951" xr:uid="{00000000-0005-0000-0000-00004F480000}"/>
    <cellStyle name="40% - Énfasis3 2 7" xfId="20952" xr:uid="{00000000-0005-0000-0000-000050480000}"/>
    <cellStyle name="40% - Énfasis3 2 7 2" xfId="20953" xr:uid="{00000000-0005-0000-0000-000051480000}"/>
    <cellStyle name="40% - Énfasis3 2 7 3" xfId="20954" xr:uid="{00000000-0005-0000-0000-000052480000}"/>
    <cellStyle name="40% - Énfasis3 2 7 4" xfId="20955" xr:uid="{00000000-0005-0000-0000-000053480000}"/>
    <cellStyle name="40% - Énfasis3 2 7 5" xfId="20956" xr:uid="{00000000-0005-0000-0000-000054480000}"/>
    <cellStyle name="40% - Énfasis3 2 7 6" xfId="20957" xr:uid="{00000000-0005-0000-0000-000055480000}"/>
    <cellStyle name="40% - Énfasis3 2 8" xfId="20958" xr:uid="{00000000-0005-0000-0000-000056480000}"/>
    <cellStyle name="40% - Énfasis3 2 8 2" xfId="20959" xr:uid="{00000000-0005-0000-0000-000057480000}"/>
    <cellStyle name="40% - Énfasis3 2 8 3" xfId="20960" xr:uid="{00000000-0005-0000-0000-000058480000}"/>
    <cellStyle name="40% - Énfasis3 2 8 4" xfId="20961" xr:uid="{00000000-0005-0000-0000-000059480000}"/>
    <cellStyle name="40% - Énfasis3 2 8 5" xfId="20962" xr:uid="{00000000-0005-0000-0000-00005A480000}"/>
    <cellStyle name="40% - Énfasis3 2 8 6" xfId="20963" xr:uid="{00000000-0005-0000-0000-00005B480000}"/>
    <cellStyle name="40% - Énfasis3 2 9" xfId="20964" xr:uid="{00000000-0005-0000-0000-00005C480000}"/>
    <cellStyle name="40% - Énfasis3 2 9 2" xfId="20965" xr:uid="{00000000-0005-0000-0000-00005D480000}"/>
    <cellStyle name="40% - Énfasis3 2 9 3" xfId="20966" xr:uid="{00000000-0005-0000-0000-00005E480000}"/>
    <cellStyle name="40% - Énfasis3 2 9 4" xfId="20967" xr:uid="{00000000-0005-0000-0000-00005F480000}"/>
    <cellStyle name="40% - Énfasis3 2 9 5" xfId="20968" xr:uid="{00000000-0005-0000-0000-000060480000}"/>
    <cellStyle name="40% - Énfasis3 2 9 6" xfId="20969" xr:uid="{00000000-0005-0000-0000-000061480000}"/>
    <cellStyle name="40% - Énfasis3 20" xfId="653" xr:uid="{00000000-0005-0000-0000-000062480000}"/>
    <cellStyle name="40% - Énfasis3 20 10" xfId="20970" xr:uid="{00000000-0005-0000-0000-000063480000}"/>
    <cellStyle name="40% - Énfasis3 20 11" xfId="20971" xr:uid="{00000000-0005-0000-0000-000064480000}"/>
    <cellStyle name="40% - Énfasis3 20 12" xfId="20972" xr:uid="{00000000-0005-0000-0000-000065480000}"/>
    <cellStyle name="40% - Énfasis3 20 13" xfId="20973" xr:uid="{00000000-0005-0000-0000-000066480000}"/>
    <cellStyle name="40% - Énfasis3 20 14" xfId="20974" xr:uid="{00000000-0005-0000-0000-000067480000}"/>
    <cellStyle name="40% - Énfasis3 20 2" xfId="20975" xr:uid="{00000000-0005-0000-0000-000068480000}"/>
    <cellStyle name="40% - Énfasis3 20 2 2" xfId="20976" xr:uid="{00000000-0005-0000-0000-000069480000}"/>
    <cellStyle name="40% - Énfasis3 20 2 3" xfId="20977" xr:uid="{00000000-0005-0000-0000-00006A480000}"/>
    <cellStyle name="40% - Énfasis3 20 2 4" xfId="20978" xr:uid="{00000000-0005-0000-0000-00006B480000}"/>
    <cellStyle name="40% - Énfasis3 20 2 5" xfId="20979" xr:uid="{00000000-0005-0000-0000-00006C480000}"/>
    <cellStyle name="40% - Énfasis3 20 2 6" xfId="20980" xr:uid="{00000000-0005-0000-0000-00006D480000}"/>
    <cellStyle name="40% - Énfasis3 20 3" xfId="20981" xr:uid="{00000000-0005-0000-0000-00006E480000}"/>
    <cellStyle name="40% - Énfasis3 20 3 2" xfId="20982" xr:uid="{00000000-0005-0000-0000-00006F480000}"/>
    <cellStyle name="40% - Énfasis3 20 3 3" xfId="20983" xr:uid="{00000000-0005-0000-0000-000070480000}"/>
    <cellStyle name="40% - Énfasis3 20 3 4" xfId="20984" xr:uid="{00000000-0005-0000-0000-000071480000}"/>
    <cellStyle name="40% - Énfasis3 20 3 5" xfId="20985" xr:uid="{00000000-0005-0000-0000-000072480000}"/>
    <cellStyle name="40% - Énfasis3 20 3 6" xfId="20986" xr:uid="{00000000-0005-0000-0000-000073480000}"/>
    <cellStyle name="40% - Énfasis3 20 4" xfId="20987" xr:uid="{00000000-0005-0000-0000-000074480000}"/>
    <cellStyle name="40% - Énfasis3 20 4 2" xfId="20988" xr:uid="{00000000-0005-0000-0000-000075480000}"/>
    <cellStyle name="40% - Énfasis3 20 4 3" xfId="20989" xr:uid="{00000000-0005-0000-0000-000076480000}"/>
    <cellStyle name="40% - Énfasis3 20 4 4" xfId="20990" xr:uid="{00000000-0005-0000-0000-000077480000}"/>
    <cellStyle name="40% - Énfasis3 20 4 5" xfId="20991" xr:uid="{00000000-0005-0000-0000-000078480000}"/>
    <cellStyle name="40% - Énfasis3 20 4 6" xfId="20992" xr:uid="{00000000-0005-0000-0000-000079480000}"/>
    <cellStyle name="40% - Énfasis3 20 5" xfId="20993" xr:uid="{00000000-0005-0000-0000-00007A480000}"/>
    <cellStyle name="40% - Énfasis3 20 5 2" xfId="20994" xr:uid="{00000000-0005-0000-0000-00007B480000}"/>
    <cellStyle name="40% - Énfasis3 20 5 3" xfId="20995" xr:uid="{00000000-0005-0000-0000-00007C480000}"/>
    <cellStyle name="40% - Énfasis3 20 5 4" xfId="20996" xr:uid="{00000000-0005-0000-0000-00007D480000}"/>
    <cellStyle name="40% - Énfasis3 20 5 5" xfId="20997" xr:uid="{00000000-0005-0000-0000-00007E480000}"/>
    <cellStyle name="40% - Énfasis3 20 5 6" xfId="20998" xr:uid="{00000000-0005-0000-0000-00007F480000}"/>
    <cellStyle name="40% - Énfasis3 20 6" xfId="20999" xr:uid="{00000000-0005-0000-0000-000080480000}"/>
    <cellStyle name="40% - Énfasis3 20 6 2" xfId="21000" xr:uid="{00000000-0005-0000-0000-000081480000}"/>
    <cellStyle name="40% - Énfasis3 20 6 3" xfId="21001" xr:uid="{00000000-0005-0000-0000-000082480000}"/>
    <cellStyle name="40% - Énfasis3 20 6 4" xfId="21002" xr:uid="{00000000-0005-0000-0000-000083480000}"/>
    <cellStyle name="40% - Énfasis3 20 6 5" xfId="21003" xr:uid="{00000000-0005-0000-0000-000084480000}"/>
    <cellStyle name="40% - Énfasis3 20 6 6" xfId="21004" xr:uid="{00000000-0005-0000-0000-000085480000}"/>
    <cellStyle name="40% - Énfasis3 20 7" xfId="21005" xr:uid="{00000000-0005-0000-0000-000086480000}"/>
    <cellStyle name="40% - Énfasis3 20 7 2" xfId="21006" xr:uid="{00000000-0005-0000-0000-000087480000}"/>
    <cellStyle name="40% - Énfasis3 20 7 3" xfId="21007" xr:uid="{00000000-0005-0000-0000-000088480000}"/>
    <cellStyle name="40% - Énfasis3 20 7 4" xfId="21008" xr:uid="{00000000-0005-0000-0000-000089480000}"/>
    <cellStyle name="40% - Énfasis3 20 7 5" xfId="21009" xr:uid="{00000000-0005-0000-0000-00008A480000}"/>
    <cellStyle name="40% - Énfasis3 20 7 6" xfId="21010" xr:uid="{00000000-0005-0000-0000-00008B480000}"/>
    <cellStyle name="40% - Énfasis3 20 8" xfId="21011" xr:uid="{00000000-0005-0000-0000-00008C480000}"/>
    <cellStyle name="40% - Énfasis3 20 8 2" xfId="21012" xr:uid="{00000000-0005-0000-0000-00008D480000}"/>
    <cellStyle name="40% - Énfasis3 20 8 3" xfId="21013" xr:uid="{00000000-0005-0000-0000-00008E480000}"/>
    <cellStyle name="40% - Énfasis3 20 8 4" xfId="21014" xr:uid="{00000000-0005-0000-0000-00008F480000}"/>
    <cellStyle name="40% - Énfasis3 20 8 5" xfId="21015" xr:uid="{00000000-0005-0000-0000-000090480000}"/>
    <cellStyle name="40% - Énfasis3 20 8 6" xfId="21016" xr:uid="{00000000-0005-0000-0000-000091480000}"/>
    <cellStyle name="40% - Énfasis3 20 9" xfId="21017" xr:uid="{00000000-0005-0000-0000-000092480000}"/>
    <cellStyle name="40% - Énfasis3 20 9 2" xfId="21018" xr:uid="{00000000-0005-0000-0000-000093480000}"/>
    <cellStyle name="40% - Énfasis3 20 9 3" xfId="21019" xr:uid="{00000000-0005-0000-0000-000094480000}"/>
    <cellStyle name="40% - Énfasis3 20 9 4" xfId="21020" xr:uid="{00000000-0005-0000-0000-000095480000}"/>
    <cellStyle name="40% - Énfasis3 20 9 5" xfId="21021" xr:uid="{00000000-0005-0000-0000-000096480000}"/>
    <cellStyle name="40% - Énfasis3 20 9 6" xfId="21022" xr:uid="{00000000-0005-0000-0000-000097480000}"/>
    <cellStyle name="40% - Énfasis3 21" xfId="654" xr:uid="{00000000-0005-0000-0000-000098480000}"/>
    <cellStyle name="40% - Énfasis3 21 10" xfId="21023" xr:uid="{00000000-0005-0000-0000-000099480000}"/>
    <cellStyle name="40% - Énfasis3 21 11" xfId="21024" xr:uid="{00000000-0005-0000-0000-00009A480000}"/>
    <cellStyle name="40% - Énfasis3 21 12" xfId="21025" xr:uid="{00000000-0005-0000-0000-00009B480000}"/>
    <cellStyle name="40% - Énfasis3 21 13" xfId="21026" xr:uid="{00000000-0005-0000-0000-00009C480000}"/>
    <cellStyle name="40% - Énfasis3 21 14" xfId="21027" xr:uid="{00000000-0005-0000-0000-00009D480000}"/>
    <cellStyle name="40% - Énfasis3 21 2" xfId="21028" xr:uid="{00000000-0005-0000-0000-00009E480000}"/>
    <cellStyle name="40% - Énfasis3 21 2 2" xfId="21029" xr:uid="{00000000-0005-0000-0000-00009F480000}"/>
    <cellStyle name="40% - Énfasis3 21 2 3" xfId="21030" xr:uid="{00000000-0005-0000-0000-0000A0480000}"/>
    <cellStyle name="40% - Énfasis3 21 2 4" xfId="21031" xr:uid="{00000000-0005-0000-0000-0000A1480000}"/>
    <cellStyle name="40% - Énfasis3 21 2 5" xfId="21032" xr:uid="{00000000-0005-0000-0000-0000A2480000}"/>
    <cellStyle name="40% - Énfasis3 21 2 6" xfId="21033" xr:uid="{00000000-0005-0000-0000-0000A3480000}"/>
    <cellStyle name="40% - Énfasis3 21 3" xfId="21034" xr:uid="{00000000-0005-0000-0000-0000A4480000}"/>
    <cellStyle name="40% - Énfasis3 21 3 2" xfId="21035" xr:uid="{00000000-0005-0000-0000-0000A5480000}"/>
    <cellStyle name="40% - Énfasis3 21 3 3" xfId="21036" xr:uid="{00000000-0005-0000-0000-0000A6480000}"/>
    <cellStyle name="40% - Énfasis3 21 3 4" xfId="21037" xr:uid="{00000000-0005-0000-0000-0000A7480000}"/>
    <cellStyle name="40% - Énfasis3 21 3 5" xfId="21038" xr:uid="{00000000-0005-0000-0000-0000A8480000}"/>
    <cellStyle name="40% - Énfasis3 21 3 6" xfId="21039" xr:uid="{00000000-0005-0000-0000-0000A9480000}"/>
    <cellStyle name="40% - Énfasis3 21 4" xfId="21040" xr:uid="{00000000-0005-0000-0000-0000AA480000}"/>
    <cellStyle name="40% - Énfasis3 21 4 2" xfId="21041" xr:uid="{00000000-0005-0000-0000-0000AB480000}"/>
    <cellStyle name="40% - Énfasis3 21 4 3" xfId="21042" xr:uid="{00000000-0005-0000-0000-0000AC480000}"/>
    <cellStyle name="40% - Énfasis3 21 4 4" xfId="21043" xr:uid="{00000000-0005-0000-0000-0000AD480000}"/>
    <cellStyle name="40% - Énfasis3 21 4 5" xfId="21044" xr:uid="{00000000-0005-0000-0000-0000AE480000}"/>
    <cellStyle name="40% - Énfasis3 21 4 6" xfId="21045" xr:uid="{00000000-0005-0000-0000-0000AF480000}"/>
    <cellStyle name="40% - Énfasis3 21 5" xfId="21046" xr:uid="{00000000-0005-0000-0000-0000B0480000}"/>
    <cellStyle name="40% - Énfasis3 21 5 2" xfId="21047" xr:uid="{00000000-0005-0000-0000-0000B1480000}"/>
    <cellStyle name="40% - Énfasis3 21 5 3" xfId="21048" xr:uid="{00000000-0005-0000-0000-0000B2480000}"/>
    <cellStyle name="40% - Énfasis3 21 5 4" xfId="21049" xr:uid="{00000000-0005-0000-0000-0000B3480000}"/>
    <cellStyle name="40% - Énfasis3 21 5 5" xfId="21050" xr:uid="{00000000-0005-0000-0000-0000B4480000}"/>
    <cellStyle name="40% - Énfasis3 21 5 6" xfId="21051" xr:uid="{00000000-0005-0000-0000-0000B5480000}"/>
    <cellStyle name="40% - Énfasis3 21 6" xfId="21052" xr:uid="{00000000-0005-0000-0000-0000B6480000}"/>
    <cellStyle name="40% - Énfasis3 21 6 2" xfId="21053" xr:uid="{00000000-0005-0000-0000-0000B7480000}"/>
    <cellStyle name="40% - Énfasis3 21 6 3" xfId="21054" xr:uid="{00000000-0005-0000-0000-0000B8480000}"/>
    <cellStyle name="40% - Énfasis3 21 6 4" xfId="21055" xr:uid="{00000000-0005-0000-0000-0000B9480000}"/>
    <cellStyle name="40% - Énfasis3 21 6 5" xfId="21056" xr:uid="{00000000-0005-0000-0000-0000BA480000}"/>
    <cellStyle name="40% - Énfasis3 21 6 6" xfId="21057" xr:uid="{00000000-0005-0000-0000-0000BB480000}"/>
    <cellStyle name="40% - Énfasis3 21 7" xfId="21058" xr:uid="{00000000-0005-0000-0000-0000BC480000}"/>
    <cellStyle name="40% - Énfasis3 21 7 2" xfId="21059" xr:uid="{00000000-0005-0000-0000-0000BD480000}"/>
    <cellStyle name="40% - Énfasis3 21 7 3" xfId="21060" xr:uid="{00000000-0005-0000-0000-0000BE480000}"/>
    <cellStyle name="40% - Énfasis3 21 7 4" xfId="21061" xr:uid="{00000000-0005-0000-0000-0000BF480000}"/>
    <cellStyle name="40% - Énfasis3 21 7 5" xfId="21062" xr:uid="{00000000-0005-0000-0000-0000C0480000}"/>
    <cellStyle name="40% - Énfasis3 21 7 6" xfId="21063" xr:uid="{00000000-0005-0000-0000-0000C1480000}"/>
    <cellStyle name="40% - Énfasis3 21 8" xfId="21064" xr:uid="{00000000-0005-0000-0000-0000C2480000}"/>
    <cellStyle name="40% - Énfasis3 21 8 2" xfId="21065" xr:uid="{00000000-0005-0000-0000-0000C3480000}"/>
    <cellStyle name="40% - Énfasis3 21 8 3" xfId="21066" xr:uid="{00000000-0005-0000-0000-0000C4480000}"/>
    <cellStyle name="40% - Énfasis3 21 8 4" xfId="21067" xr:uid="{00000000-0005-0000-0000-0000C5480000}"/>
    <cellStyle name="40% - Énfasis3 21 8 5" xfId="21068" xr:uid="{00000000-0005-0000-0000-0000C6480000}"/>
    <cellStyle name="40% - Énfasis3 21 8 6" xfId="21069" xr:uid="{00000000-0005-0000-0000-0000C7480000}"/>
    <cellStyle name="40% - Énfasis3 21 9" xfId="21070" xr:uid="{00000000-0005-0000-0000-0000C8480000}"/>
    <cellStyle name="40% - Énfasis3 21 9 2" xfId="21071" xr:uid="{00000000-0005-0000-0000-0000C9480000}"/>
    <cellStyle name="40% - Énfasis3 21 9 3" xfId="21072" xr:uid="{00000000-0005-0000-0000-0000CA480000}"/>
    <cellStyle name="40% - Énfasis3 21 9 4" xfId="21073" xr:uid="{00000000-0005-0000-0000-0000CB480000}"/>
    <cellStyle name="40% - Énfasis3 21 9 5" xfId="21074" xr:uid="{00000000-0005-0000-0000-0000CC480000}"/>
    <cellStyle name="40% - Énfasis3 21 9 6" xfId="21075" xr:uid="{00000000-0005-0000-0000-0000CD480000}"/>
    <cellStyle name="40% - Énfasis3 22" xfId="655" xr:uid="{00000000-0005-0000-0000-0000CE480000}"/>
    <cellStyle name="40% - Énfasis3 22 10" xfId="21076" xr:uid="{00000000-0005-0000-0000-0000CF480000}"/>
    <cellStyle name="40% - Énfasis3 22 11" xfId="21077" xr:uid="{00000000-0005-0000-0000-0000D0480000}"/>
    <cellStyle name="40% - Énfasis3 22 12" xfId="21078" xr:uid="{00000000-0005-0000-0000-0000D1480000}"/>
    <cellStyle name="40% - Énfasis3 22 13" xfId="21079" xr:uid="{00000000-0005-0000-0000-0000D2480000}"/>
    <cellStyle name="40% - Énfasis3 22 14" xfId="21080" xr:uid="{00000000-0005-0000-0000-0000D3480000}"/>
    <cellStyle name="40% - Énfasis3 22 2" xfId="21081" xr:uid="{00000000-0005-0000-0000-0000D4480000}"/>
    <cellStyle name="40% - Énfasis3 22 2 2" xfId="21082" xr:uid="{00000000-0005-0000-0000-0000D5480000}"/>
    <cellStyle name="40% - Énfasis3 22 2 3" xfId="21083" xr:uid="{00000000-0005-0000-0000-0000D6480000}"/>
    <cellStyle name="40% - Énfasis3 22 2 4" xfId="21084" xr:uid="{00000000-0005-0000-0000-0000D7480000}"/>
    <cellStyle name="40% - Énfasis3 22 2 5" xfId="21085" xr:uid="{00000000-0005-0000-0000-0000D8480000}"/>
    <cellStyle name="40% - Énfasis3 22 2 6" xfId="21086" xr:uid="{00000000-0005-0000-0000-0000D9480000}"/>
    <cellStyle name="40% - Énfasis3 22 3" xfId="21087" xr:uid="{00000000-0005-0000-0000-0000DA480000}"/>
    <cellStyle name="40% - Énfasis3 22 3 2" xfId="21088" xr:uid="{00000000-0005-0000-0000-0000DB480000}"/>
    <cellStyle name="40% - Énfasis3 22 3 3" xfId="21089" xr:uid="{00000000-0005-0000-0000-0000DC480000}"/>
    <cellStyle name="40% - Énfasis3 22 3 4" xfId="21090" xr:uid="{00000000-0005-0000-0000-0000DD480000}"/>
    <cellStyle name="40% - Énfasis3 22 3 5" xfId="21091" xr:uid="{00000000-0005-0000-0000-0000DE480000}"/>
    <cellStyle name="40% - Énfasis3 22 3 6" xfId="21092" xr:uid="{00000000-0005-0000-0000-0000DF480000}"/>
    <cellStyle name="40% - Énfasis3 22 4" xfId="21093" xr:uid="{00000000-0005-0000-0000-0000E0480000}"/>
    <cellStyle name="40% - Énfasis3 22 4 2" xfId="21094" xr:uid="{00000000-0005-0000-0000-0000E1480000}"/>
    <cellStyle name="40% - Énfasis3 22 4 3" xfId="21095" xr:uid="{00000000-0005-0000-0000-0000E2480000}"/>
    <cellStyle name="40% - Énfasis3 22 4 4" xfId="21096" xr:uid="{00000000-0005-0000-0000-0000E3480000}"/>
    <cellStyle name="40% - Énfasis3 22 4 5" xfId="21097" xr:uid="{00000000-0005-0000-0000-0000E4480000}"/>
    <cellStyle name="40% - Énfasis3 22 4 6" xfId="21098" xr:uid="{00000000-0005-0000-0000-0000E5480000}"/>
    <cellStyle name="40% - Énfasis3 22 5" xfId="21099" xr:uid="{00000000-0005-0000-0000-0000E6480000}"/>
    <cellStyle name="40% - Énfasis3 22 5 2" xfId="21100" xr:uid="{00000000-0005-0000-0000-0000E7480000}"/>
    <cellStyle name="40% - Énfasis3 22 5 3" xfId="21101" xr:uid="{00000000-0005-0000-0000-0000E8480000}"/>
    <cellStyle name="40% - Énfasis3 22 5 4" xfId="21102" xr:uid="{00000000-0005-0000-0000-0000E9480000}"/>
    <cellStyle name="40% - Énfasis3 22 5 5" xfId="21103" xr:uid="{00000000-0005-0000-0000-0000EA480000}"/>
    <cellStyle name="40% - Énfasis3 22 5 6" xfId="21104" xr:uid="{00000000-0005-0000-0000-0000EB480000}"/>
    <cellStyle name="40% - Énfasis3 22 6" xfId="21105" xr:uid="{00000000-0005-0000-0000-0000EC480000}"/>
    <cellStyle name="40% - Énfasis3 22 6 2" xfId="21106" xr:uid="{00000000-0005-0000-0000-0000ED480000}"/>
    <cellStyle name="40% - Énfasis3 22 6 3" xfId="21107" xr:uid="{00000000-0005-0000-0000-0000EE480000}"/>
    <cellStyle name="40% - Énfasis3 22 6 4" xfId="21108" xr:uid="{00000000-0005-0000-0000-0000EF480000}"/>
    <cellStyle name="40% - Énfasis3 22 6 5" xfId="21109" xr:uid="{00000000-0005-0000-0000-0000F0480000}"/>
    <cellStyle name="40% - Énfasis3 22 6 6" xfId="21110" xr:uid="{00000000-0005-0000-0000-0000F1480000}"/>
    <cellStyle name="40% - Énfasis3 22 7" xfId="21111" xr:uid="{00000000-0005-0000-0000-0000F2480000}"/>
    <cellStyle name="40% - Énfasis3 22 7 2" xfId="21112" xr:uid="{00000000-0005-0000-0000-0000F3480000}"/>
    <cellStyle name="40% - Énfasis3 22 7 3" xfId="21113" xr:uid="{00000000-0005-0000-0000-0000F4480000}"/>
    <cellStyle name="40% - Énfasis3 22 7 4" xfId="21114" xr:uid="{00000000-0005-0000-0000-0000F5480000}"/>
    <cellStyle name="40% - Énfasis3 22 7 5" xfId="21115" xr:uid="{00000000-0005-0000-0000-0000F6480000}"/>
    <cellStyle name="40% - Énfasis3 22 7 6" xfId="21116" xr:uid="{00000000-0005-0000-0000-0000F7480000}"/>
    <cellStyle name="40% - Énfasis3 22 8" xfId="21117" xr:uid="{00000000-0005-0000-0000-0000F8480000}"/>
    <cellStyle name="40% - Énfasis3 22 8 2" xfId="21118" xr:uid="{00000000-0005-0000-0000-0000F9480000}"/>
    <cellStyle name="40% - Énfasis3 22 8 3" xfId="21119" xr:uid="{00000000-0005-0000-0000-0000FA480000}"/>
    <cellStyle name="40% - Énfasis3 22 8 4" xfId="21120" xr:uid="{00000000-0005-0000-0000-0000FB480000}"/>
    <cellStyle name="40% - Énfasis3 22 8 5" xfId="21121" xr:uid="{00000000-0005-0000-0000-0000FC480000}"/>
    <cellStyle name="40% - Énfasis3 22 8 6" xfId="21122" xr:uid="{00000000-0005-0000-0000-0000FD480000}"/>
    <cellStyle name="40% - Énfasis3 22 9" xfId="21123" xr:uid="{00000000-0005-0000-0000-0000FE480000}"/>
    <cellStyle name="40% - Énfasis3 22 9 2" xfId="21124" xr:uid="{00000000-0005-0000-0000-0000FF480000}"/>
    <cellStyle name="40% - Énfasis3 22 9 3" xfId="21125" xr:uid="{00000000-0005-0000-0000-000000490000}"/>
    <cellStyle name="40% - Énfasis3 22 9 4" xfId="21126" xr:uid="{00000000-0005-0000-0000-000001490000}"/>
    <cellStyle name="40% - Énfasis3 22 9 5" xfId="21127" xr:uid="{00000000-0005-0000-0000-000002490000}"/>
    <cellStyle name="40% - Énfasis3 22 9 6" xfId="21128" xr:uid="{00000000-0005-0000-0000-000003490000}"/>
    <cellStyle name="40% - Énfasis3 23" xfId="656" xr:uid="{00000000-0005-0000-0000-000004490000}"/>
    <cellStyle name="40% - Énfasis3 23 10" xfId="21129" xr:uid="{00000000-0005-0000-0000-000005490000}"/>
    <cellStyle name="40% - Énfasis3 23 11" xfId="21130" xr:uid="{00000000-0005-0000-0000-000006490000}"/>
    <cellStyle name="40% - Énfasis3 23 12" xfId="21131" xr:uid="{00000000-0005-0000-0000-000007490000}"/>
    <cellStyle name="40% - Énfasis3 23 13" xfId="21132" xr:uid="{00000000-0005-0000-0000-000008490000}"/>
    <cellStyle name="40% - Énfasis3 23 14" xfId="21133" xr:uid="{00000000-0005-0000-0000-000009490000}"/>
    <cellStyle name="40% - Énfasis3 23 2" xfId="21134" xr:uid="{00000000-0005-0000-0000-00000A490000}"/>
    <cellStyle name="40% - Énfasis3 23 2 2" xfId="21135" xr:uid="{00000000-0005-0000-0000-00000B490000}"/>
    <cellStyle name="40% - Énfasis3 23 2 3" xfId="21136" xr:uid="{00000000-0005-0000-0000-00000C490000}"/>
    <cellStyle name="40% - Énfasis3 23 2 4" xfId="21137" xr:uid="{00000000-0005-0000-0000-00000D490000}"/>
    <cellStyle name="40% - Énfasis3 23 2 5" xfId="21138" xr:uid="{00000000-0005-0000-0000-00000E490000}"/>
    <cellStyle name="40% - Énfasis3 23 2 6" xfId="21139" xr:uid="{00000000-0005-0000-0000-00000F490000}"/>
    <cellStyle name="40% - Énfasis3 23 3" xfId="21140" xr:uid="{00000000-0005-0000-0000-000010490000}"/>
    <cellStyle name="40% - Énfasis3 23 3 2" xfId="21141" xr:uid="{00000000-0005-0000-0000-000011490000}"/>
    <cellStyle name="40% - Énfasis3 23 3 3" xfId="21142" xr:uid="{00000000-0005-0000-0000-000012490000}"/>
    <cellStyle name="40% - Énfasis3 23 3 4" xfId="21143" xr:uid="{00000000-0005-0000-0000-000013490000}"/>
    <cellStyle name="40% - Énfasis3 23 3 5" xfId="21144" xr:uid="{00000000-0005-0000-0000-000014490000}"/>
    <cellStyle name="40% - Énfasis3 23 3 6" xfId="21145" xr:uid="{00000000-0005-0000-0000-000015490000}"/>
    <cellStyle name="40% - Énfasis3 23 4" xfId="21146" xr:uid="{00000000-0005-0000-0000-000016490000}"/>
    <cellStyle name="40% - Énfasis3 23 4 2" xfId="21147" xr:uid="{00000000-0005-0000-0000-000017490000}"/>
    <cellStyle name="40% - Énfasis3 23 4 3" xfId="21148" xr:uid="{00000000-0005-0000-0000-000018490000}"/>
    <cellStyle name="40% - Énfasis3 23 4 4" xfId="21149" xr:uid="{00000000-0005-0000-0000-000019490000}"/>
    <cellStyle name="40% - Énfasis3 23 4 5" xfId="21150" xr:uid="{00000000-0005-0000-0000-00001A490000}"/>
    <cellStyle name="40% - Énfasis3 23 4 6" xfId="21151" xr:uid="{00000000-0005-0000-0000-00001B490000}"/>
    <cellStyle name="40% - Énfasis3 23 5" xfId="21152" xr:uid="{00000000-0005-0000-0000-00001C490000}"/>
    <cellStyle name="40% - Énfasis3 23 5 2" xfId="21153" xr:uid="{00000000-0005-0000-0000-00001D490000}"/>
    <cellStyle name="40% - Énfasis3 23 5 3" xfId="21154" xr:uid="{00000000-0005-0000-0000-00001E490000}"/>
    <cellStyle name="40% - Énfasis3 23 5 4" xfId="21155" xr:uid="{00000000-0005-0000-0000-00001F490000}"/>
    <cellStyle name="40% - Énfasis3 23 5 5" xfId="21156" xr:uid="{00000000-0005-0000-0000-000020490000}"/>
    <cellStyle name="40% - Énfasis3 23 5 6" xfId="21157" xr:uid="{00000000-0005-0000-0000-000021490000}"/>
    <cellStyle name="40% - Énfasis3 23 6" xfId="21158" xr:uid="{00000000-0005-0000-0000-000022490000}"/>
    <cellStyle name="40% - Énfasis3 23 6 2" xfId="21159" xr:uid="{00000000-0005-0000-0000-000023490000}"/>
    <cellStyle name="40% - Énfasis3 23 6 3" xfId="21160" xr:uid="{00000000-0005-0000-0000-000024490000}"/>
    <cellStyle name="40% - Énfasis3 23 6 4" xfId="21161" xr:uid="{00000000-0005-0000-0000-000025490000}"/>
    <cellStyle name="40% - Énfasis3 23 6 5" xfId="21162" xr:uid="{00000000-0005-0000-0000-000026490000}"/>
    <cellStyle name="40% - Énfasis3 23 6 6" xfId="21163" xr:uid="{00000000-0005-0000-0000-000027490000}"/>
    <cellStyle name="40% - Énfasis3 23 7" xfId="21164" xr:uid="{00000000-0005-0000-0000-000028490000}"/>
    <cellStyle name="40% - Énfasis3 23 7 2" xfId="21165" xr:uid="{00000000-0005-0000-0000-000029490000}"/>
    <cellStyle name="40% - Énfasis3 23 7 3" xfId="21166" xr:uid="{00000000-0005-0000-0000-00002A490000}"/>
    <cellStyle name="40% - Énfasis3 23 7 4" xfId="21167" xr:uid="{00000000-0005-0000-0000-00002B490000}"/>
    <cellStyle name="40% - Énfasis3 23 7 5" xfId="21168" xr:uid="{00000000-0005-0000-0000-00002C490000}"/>
    <cellStyle name="40% - Énfasis3 23 7 6" xfId="21169" xr:uid="{00000000-0005-0000-0000-00002D490000}"/>
    <cellStyle name="40% - Énfasis3 23 8" xfId="21170" xr:uid="{00000000-0005-0000-0000-00002E490000}"/>
    <cellStyle name="40% - Énfasis3 23 8 2" xfId="21171" xr:uid="{00000000-0005-0000-0000-00002F490000}"/>
    <cellStyle name="40% - Énfasis3 23 8 3" xfId="21172" xr:uid="{00000000-0005-0000-0000-000030490000}"/>
    <cellStyle name="40% - Énfasis3 23 8 4" xfId="21173" xr:uid="{00000000-0005-0000-0000-000031490000}"/>
    <cellStyle name="40% - Énfasis3 23 8 5" xfId="21174" xr:uid="{00000000-0005-0000-0000-000032490000}"/>
    <cellStyle name="40% - Énfasis3 23 8 6" xfId="21175" xr:uid="{00000000-0005-0000-0000-000033490000}"/>
    <cellStyle name="40% - Énfasis3 23 9" xfId="21176" xr:uid="{00000000-0005-0000-0000-000034490000}"/>
    <cellStyle name="40% - Énfasis3 23 9 2" xfId="21177" xr:uid="{00000000-0005-0000-0000-000035490000}"/>
    <cellStyle name="40% - Énfasis3 23 9 3" xfId="21178" xr:uid="{00000000-0005-0000-0000-000036490000}"/>
    <cellStyle name="40% - Énfasis3 23 9 4" xfId="21179" xr:uid="{00000000-0005-0000-0000-000037490000}"/>
    <cellStyle name="40% - Énfasis3 23 9 5" xfId="21180" xr:uid="{00000000-0005-0000-0000-000038490000}"/>
    <cellStyle name="40% - Énfasis3 23 9 6" xfId="21181" xr:uid="{00000000-0005-0000-0000-000039490000}"/>
    <cellStyle name="40% - Énfasis3 24" xfId="657" xr:uid="{00000000-0005-0000-0000-00003A490000}"/>
    <cellStyle name="40% - Énfasis3 24 10" xfId="21182" xr:uid="{00000000-0005-0000-0000-00003B490000}"/>
    <cellStyle name="40% - Énfasis3 24 11" xfId="21183" xr:uid="{00000000-0005-0000-0000-00003C490000}"/>
    <cellStyle name="40% - Énfasis3 24 12" xfId="21184" xr:uid="{00000000-0005-0000-0000-00003D490000}"/>
    <cellStyle name="40% - Énfasis3 24 13" xfId="21185" xr:uid="{00000000-0005-0000-0000-00003E490000}"/>
    <cellStyle name="40% - Énfasis3 24 14" xfId="21186" xr:uid="{00000000-0005-0000-0000-00003F490000}"/>
    <cellStyle name="40% - Énfasis3 24 2" xfId="21187" xr:uid="{00000000-0005-0000-0000-000040490000}"/>
    <cellStyle name="40% - Énfasis3 24 2 2" xfId="21188" xr:uid="{00000000-0005-0000-0000-000041490000}"/>
    <cellStyle name="40% - Énfasis3 24 2 3" xfId="21189" xr:uid="{00000000-0005-0000-0000-000042490000}"/>
    <cellStyle name="40% - Énfasis3 24 2 4" xfId="21190" xr:uid="{00000000-0005-0000-0000-000043490000}"/>
    <cellStyle name="40% - Énfasis3 24 2 5" xfId="21191" xr:uid="{00000000-0005-0000-0000-000044490000}"/>
    <cellStyle name="40% - Énfasis3 24 2 6" xfId="21192" xr:uid="{00000000-0005-0000-0000-000045490000}"/>
    <cellStyle name="40% - Énfasis3 24 3" xfId="21193" xr:uid="{00000000-0005-0000-0000-000046490000}"/>
    <cellStyle name="40% - Énfasis3 24 3 2" xfId="21194" xr:uid="{00000000-0005-0000-0000-000047490000}"/>
    <cellStyle name="40% - Énfasis3 24 3 3" xfId="21195" xr:uid="{00000000-0005-0000-0000-000048490000}"/>
    <cellStyle name="40% - Énfasis3 24 3 4" xfId="21196" xr:uid="{00000000-0005-0000-0000-000049490000}"/>
    <cellStyle name="40% - Énfasis3 24 3 5" xfId="21197" xr:uid="{00000000-0005-0000-0000-00004A490000}"/>
    <cellStyle name="40% - Énfasis3 24 3 6" xfId="21198" xr:uid="{00000000-0005-0000-0000-00004B490000}"/>
    <cellStyle name="40% - Énfasis3 24 4" xfId="21199" xr:uid="{00000000-0005-0000-0000-00004C490000}"/>
    <cellStyle name="40% - Énfasis3 24 4 2" xfId="21200" xr:uid="{00000000-0005-0000-0000-00004D490000}"/>
    <cellStyle name="40% - Énfasis3 24 4 3" xfId="21201" xr:uid="{00000000-0005-0000-0000-00004E490000}"/>
    <cellStyle name="40% - Énfasis3 24 4 4" xfId="21202" xr:uid="{00000000-0005-0000-0000-00004F490000}"/>
    <cellStyle name="40% - Énfasis3 24 4 5" xfId="21203" xr:uid="{00000000-0005-0000-0000-000050490000}"/>
    <cellStyle name="40% - Énfasis3 24 4 6" xfId="21204" xr:uid="{00000000-0005-0000-0000-000051490000}"/>
    <cellStyle name="40% - Énfasis3 24 5" xfId="21205" xr:uid="{00000000-0005-0000-0000-000052490000}"/>
    <cellStyle name="40% - Énfasis3 24 5 2" xfId="21206" xr:uid="{00000000-0005-0000-0000-000053490000}"/>
    <cellStyle name="40% - Énfasis3 24 5 3" xfId="21207" xr:uid="{00000000-0005-0000-0000-000054490000}"/>
    <cellStyle name="40% - Énfasis3 24 5 4" xfId="21208" xr:uid="{00000000-0005-0000-0000-000055490000}"/>
    <cellStyle name="40% - Énfasis3 24 5 5" xfId="21209" xr:uid="{00000000-0005-0000-0000-000056490000}"/>
    <cellStyle name="40% - Énfasis3 24 5 6" xfId="21210" xr:uid="{00000000-0005-0000-0000-000057490000}"/>
    <cellStyle name="40% - Énfasis3 24 6" xfId="21211" xr:uid="{00000000-0005-0000-0000-000058490000}"/>
    <cellStyle name="40% - Énfasis3 24 6 2" xfId="21212" xr:uid="{00000000-0005-0000-0000-000059490000}"/>
    <cellStyle name="40% - Énfasis3 24 6 3" xfId="21213" xr:uid="{00000000-0005-0000-0000-00005A490000}"/>
    <cellStyle name="40% - Énfasis3 24 6 4" xfId="21214" xr:uid="{00000000-0005-0000-0000-00005B490000}"/>
    <cellStyle name="40% - Énfasis3 24 6 5" xfId="21215" xr:uid="{00000000-0005-0000-0000-00005C490000}"/>
    <cellStyle name="40% - Énfasis3 24 6 6" xfId="21216" xr:uid="{00000000-0005-0000-0000-00005D490000}"/>
    <cellStyle name="40% - Énfasis3 24 7" xfId="21217" xr:uid="{00000000-0005-0000-0000-00005E490000}"/>
    <cellStyle name="40% - Énfasis3 24 7 2" xfId="21218" xr:uid="{00000000-0005-0000-0000-00005F490000}"/>
    <cellStyle name="40% - Énfasis3 24 7 3" xfId="21219" xr:uid="{00000000-0005-0000-0000-000060490000}"/>
    <cellStyle name="40% - Énfasis3 24 7 4" xfId="21220" xr:uid="{00000000-0005-0000-0000-000061490000}"/>
    <cellStyle name="40% - Énfasis3 24 7 5" xfId="21221" xr:uid="{00000000-0005-0000-0000-000062490000}"/>
    <cellStyle name="40% - Énfasis3 24 7 6" xfId="21222" xr:uid="{00000000-0005-0000-0000-000063490000}"/>
    <cellStyle name="40% - Énfasis3 24 8" xfId="21223" xr:uid="{00000000-0005-0000-0000-000064490000}"/>
    <cellStyle name="40% - Énfasis3 24 8 2" xfId="21224" xr:uid="{00000000-0005-0000-0000-000065490000}"/>
    <cellStyle name="40% - Énfasis3 24 8 3" xfId="21225" xr:uid="{00000000-0005-0000-0000-000066490000}"/>
    <cellStyle name="40% - Énfasis3 24 8 4" xfId="21226" xr:uid="{00000000-0005-0000-0000-000067490000}"/>
    <cellStyle name="40% - Énfasis3 24 8 5" xfId="21227" xr:uid="{00000000-0005-0000-0000-000068490000}"/>
    <cellStyle name="40% - Énfasis3 24 8 6" xfId="21228" xr:uid="{00000000-0005-0000-0000-000069490000}"/>
    <cellStyle name="40% - Énfasis3 24 9" xfId="21229" xr:uid="{00000000-0005-0000-0000-00006A490000}"/>
    <cellStyle name="40% - Énfasis3 24 9 2" xfId="21230" xr:uid="{00000000-0005-0000-0000-00006B490000}"/>
    <cellStyle name="40% - Énfasis3 24 9 3" xfId="21231" xr:uid="{00000000-0005-0000-0000-00006C490000}"/>
    <cellStyle name="40% - Énfasis3 24 9 4" xfId="21232" xr:uid="{00000000-0005-0000-0000-00006D490000}"/>
    <cellStyle name="40% - Énfasis3 24 9 5" xfId="21233" xr:uid="{00000000-0005-0000-0000-00006E490000}"/>
    <cellStyle name="40% - Énfasis3 24 9 6" xfId="21234" xr:uid="{00000000-0005-0000-0000-00006F490000}"/>
    <cellStyle name="40% - Énfasis3 25" xfId="658" xr:uid="{00000000-0005-0000-0000-000070490000}"/>
    <cellStyle name="40% - Énfasis3 25 10" xfId="21235" xr:uid="{00000000-0005-0000-0000-000071490000}"/>
    <cellStyle name="40% - Énfasis3 25 11" xfId="21236" xr:uid="{00000000-0005-0000-0000-000072490000}"/>
    <cellStyle name="40% - Énfasis3 25 12" xfId="21237" xr:uid="{00000000-0005-0000-0000-000073490000}"/>
    <cellStyle name="40% - Énfasis3 25 13" xfId="21238" xr:uid="{00000000-0005-0000-0000-000074490000}"/>
    <cellStyle name="40% - Énfasis3 25 14" xfId="21239" xr:uid="{00000000-0005-0000-0000-000075490000}"/>
    <cellStyle name="40% - Énfasis3 25 2" xfId="21240" xr:uid="{00000000-0005-0000-0000-000076490000}"/>
    <cellStyle name="40% - Énfasis3 25 2 2" xfId="21241" xr:uid="{00000000-0005-0000-0000-000077490000}"/>
    <cellStyle name="40% - Énfasis3 25 2 3" xfId="21242" xr:uid="{00000000-0005-0000-0000-000078490000}"/>
    <cellStyle name="40% - Énfasis3 25 2 4" xfId="21243" xr:uid="{00000000-0005-0000-0000-000079490000}"/>
    <cellStyle name="40% - Énfasis3 25 2 5" xfId="21244" xr:uid="{00000000-0005-0000-0000-00007A490000}"/>
    <cellStyle name="40% - Énfasis3 25 2 6" xfId="21245" xr:uid="{00000000-0005-0000-0000-00007B490000}"/>
    <cellStyle name="40% - Énfasis3 25 3" xfId="21246" xr:uid="{00000000-0005-0000-0000-00007C490000}"/>
    <cellStyle name="40% - Énfasis3 25 3 2" xfId="21247" xr:uid="{00000000-0005-0000-0000-00007D490000}"/>
    <cellStyle name="40% - Énfasis3 25 3 3" xfId="21248" xr:uid="{00000000-0005-0000-0000-00007E490000}"/>
    <cellStyle name="40% - Énfasis3 25 3 4" xfId="21249" xr:uid="{00000000-0005-0000-0000-00007F490000}"/>
    <cellStyle name="40% - Énfasis3 25 3 5" xfId="21250" xr:uid="{00000000-0005-0000-0000-000080490000}"/>
    <cellStyle name="40% - Énfasis3 25 3 6" xfId="21251" xr:uid="{00000000-0005-0000-0000-000081490000}"/>
    <cellStyle name="40% - Énfasis3 25 4" xfId="21252" xr:uid="{00000000-0005-0000-0000-000082490000}"/>
    <cellStyle name="40% - Énfasis3 25 4 2" xfId="21253" xr:uid="{00000000-0005-0000-0000-000083490000}"/>
    <cellStyle name="40% - Énfasis3 25 4 3" xfId="21254" xr:uid="{00000000-0005-0000-0000-000084490000}"/>
    <cellStyle name="40% - Énfasis3 25 4 4" xfId="21255" xr:uid="{00000000-0005-0000-0000-000085490000}"/>
    <cellStyle name="40% - Énfasis3 25 4 5" xfId="21256" xr:uid="{00000000-0005-0000-0000-000086490000}"/>
    <cellStyle name="40% - Énfasis3 25 4 6" xfId="21257" xr:uid="{00000000-0005-0000-0000-000087490000}"/>
    <cellStyle name="40% - Énfasis3 25 5" xfId="21258" xr:uid="{00000000-0005-0000-0000-000088490000}"/>
    <cellStyle name="40% - Énfasis3 25 5 2" xfId="21259" xr:uid="{00000000-0005-0000-0000-000089490000}"/>
    <cellStyle name="40% - Énfasis3 25 5 3" xfId="21260" xr:uid="{00000000-0005-0000-0000-00008A490000}"/>
    <cellStyle name="40% - Énfasis3 25 5 4" xfId="21261" xr:uid="{00000000-0005-0000-0000-00008B490000}"/>
    <cellStyle name="40% - Énfasis3 25 5 5" xfId="21262" xr:uid="{00000000-0005-0000-0000-00008C490000}"/>
    <cellStyle name="40% - Énfasis3 25 5 6" xfId="21263" xr:uid="{00000000-0005-0000-0000-00008D490000}"/>
    <cellStyle name="40% - Énfasis3 25 6" xfId="21264" xr:uid="{00000000-0005-0000-0000-00008E490000}"/>
    <cellStyle name="40% - Énfasis3 25 6 2" xfId="21265" xr:uid="{00000000-0005-0000-0000-00008F490000}"/>
    <cellStyle name="40% - Énfasis3 25 6 3" xfId="21266" xr:uid="{00000000-0005-0000-0000-000090490000}"/>
    <cellStyle name="40% - Énfasis3 25 6 4" xfId="21267" xr:uid="{00000000-0005-0000-0000-000091490000}"/>
    <cellStyle name="40% - Énfasis3 25 6 5" xfId="21268" xr:uid="{00000000-0005-0000-0000-000092490000}"/>
    <cellStyle name="40% - Énfasis3 25 6 6" xfId="21269" xr:uid="{00000000-0005-0000-0000-000093490000}"/>
    <cellStyle name="40% - Énfasis3 25 7" xfId="21270" xr:uid="{00000000-0005-0000-0000-000094490000}"/>
    <cellStyle name="40% - Énfasis3 25 7 2" xfId="21271" xr:uid="{00000000-0005-0000-0000-000095490000}"/>
    <cellStyle name="40% - Énfasis3 25 7 3" xfId="21272" xr:uid="{00000000-0005-0000-0000-000096490000}"/>
    <cellStyle name="40% - Énfasis3 25 7 4" xfId="21273" xr:uid="{00000000-0005-0000-0000-000097490000}"/>
    <cellStyle name="40% - Énfasis3 25 7 5" xfId="21274" xr:uid="{00000000-0005-0000-0000-000098490000}"/>
    <cellStyle name="40% - Énfasis3 25 7 6" xfId="21275" xr:uid="{00000000-0005-0000-0000-000099490000}"/>
    <cellStyle name="40% - Énfasis3 25 8" xfId="21276" xr:uid="{00000000-0005-0000-0000-00009A490000}"/>
    <cellStyle name="40% - Énfasis3 25 8 2" xfId="21277" xr:uid="{00000000-0005-0000-0000-00009B490000}"/>
    <cellStyle name="40% - Énfasis3 25 8 3" xfId="21278" xr:uid="{00000000-0005-0000-0000-00009C490000}"/>
    <cellStyle name="40% - Énfasis3 25 8 4" xfId="21279" xr:uid="{00000000-0005-0000-0000-00009D490000}"/>
    <cellStyle name="40% - Énfasis3 25 8 5" xfId="21280" xr:uid="{00000000-0005-0000-0000-00009E490000}"/>
    <cellStyle name="40% - Énfasis3 25 8 6" xfId="21281" xr:uid="{00000000-0005-0000-0000-00009F490000}"/>
    <cellStyle name="40% - Énfasis3 25 9" xfId="21282" xr:uid="{00000000-0005-0000-0000-0000A0490000}"/>
    <cellStyle name="40% - Énfasis3 25 9 2" xfId="21283" xr:uid="{00000000-0005-0000-0000-0000A1490000}"/>
    <cellStyle name="40% - Énfasis3 25 9 3" xfId="21284" xr:uid="{00000000-0005-0000-0000-0000A2490000}"/>
    <cellStyle name="40% - Énfasis3 25 9 4" xfId="21285" xr:uid="{00000000-0005-0000-0000-0000A3490000}"/>
    <cellStyle name="40% - Énfasis3 25 9 5" xfId="21286" xr:uid="{00000000-0005-0000-0000-0000A4490000}"/>
    <cellStyle name="40% - Énfasis3 25 9 6" xfId="21287" xr:uid="{00000000-0005-0000-0000-0000A5490000}"/>
    <cellStyle name="40% - Énfasis3 26" xfId="659" xr:uid="{00000000-0005-0000-0000-0000A6490000}"/>
    <cellStyle name="40% - Énfasis3 26 10" xfId="21288" xr:uid="{00000000-0005-0000-0000-0000A7490000}"/>
    <cellStyle name="40% - Énfasis3 26 11" xfId="21289" xr:uid="{00000000-0005-0000-0000-0000A8490000}"/>
    <cellStyle name="40% - Énfasis3 26 12" xfId="21290" xr:uid="{00000000-0005-0000-0000-0000A9490000}"/>
    <cellStyle name="40% - Énfasis3 26 13" xfId="21291" xr:uid="{00000000-0005-0000-0000-0000AA490000}"/>
    <cellStyle name="40% - Énfasis3 26 14" xfId="21292" xr:uid="{00000000-0005-0000-0000-0000AB490000}"/>
    <cellStyle name="40% - Énfasis3 26 2" xfId="21293" xr:uid="{00000000-0005-0000-0000-0000AC490000}"/>
    <cellStyle name="40% - Énfasis3 26 2 2" xfId="21294" xr:uid="{00000000-0005-0000-0000-0000AD490000}"/>
    <cellStyle name="40% - Énfasis3 26 2 3" xfId="21295" xr:uid="{00000000-0005-0000-0000-0000AE490000}"/>
    <cellStyle name="40% - Énfasis3 26 2 4" xfId="21296" xr:uid="{00000000-0005-0000-0000-0000AF490000}"/>
    <cellStyle name="40% - Énfasis3 26 2 5" xfId="21297" xr:uid="{00000000-0005-0000-0000-0000B0490000}"/>
    <cellStyle name="40% - Énfasis3 26 2 6" xfId="21298" xr:uid="{00000000-0005-0000-0000-0000B1490000}"/>
    <cellStyle name="40% - Énfasis3 26 3" xfId="21299" xr:uid="{00000000-0005-0000-0000-0000B2490000}"/>
    <cellStyle name="40% - Énfasis3 26 3 2" xfId="21300" xr:uid="{00000000-0005-0000-0000-0000B3490000}"/>
    <cellStyle name="40% - Énfasis3 26 3 3" xfId="21301" xr:uid="{00000000-0005-0000-0000-0000B4490000}"/>
    <cellStyle name="40% - Énfasis3 26 3 4" xfId="21302" xr:uid="{00000000-0005-0000-0000-0000B5490000}"/>
    <cellStyle name="40% - Énfasis3 26 3 5" xfId="21303" xr:uid="{00000000-0005-0000-0000-0000B6490000}"/>
    <cellStyle name="40% - Énfasis3 26 3 6" xfId="21304" xr:uid="{00000000-0005-0000-0000-0000B7490000}"/>
    <cellStyle name="40% - Énfasis3 26 4" xfId="21305" xr:uid="{00000000-0005-0000-0000-0000B8490000}"/>
    <cellStyle name="40% - Énfasis3 26 4 2" xfId="21306" xr:uid="{00000000-0005-0000-0000-0000B9490000}"/>
    <cellStyle name="40% - Énfasis3 26 4 3" xfId="21307" xr:uid="{00000000-0005-0000-0000-0000BA490000}"/>
    <cellStyle name="40% - Énfasis3 26 4 4" xfId="21308" xr:uid="{00000000-0005-0000-0000-0000BB490000}"/>
    <cellStyle name="40% - Énfasis3 26 4 5" xfId="21309" xr:uid="{00000000-0005-0000-0000-0000BC490000}"/>
    <cellStyle name="40% - Énfasis3 26 4 6" xfId="21310" xr:uid="{00000000-0005-0000-0000-0000BD490000}"/>
    <cellStyle name="40% - Énfasis3 26 5" xfId="21311" xr:uid="{00000000-0005-0000-0000-0000BE490000}"/>
    <cellStyle name="40% - Énfasis3 26 5 2" xfId="21312" xr:uid="{00000000-0005-0000-0000-0000BF490000}"/>
    <cellStyle name="40% - Énfasis3 26 5 3" xfId="21313" xr:uid="{00000000-0005-0000-0000-0000C0490000}"/>
    <cellStyle name="40% - Énfasis3 26 5 4" xfId="21314" xr:uid="{00000000-0005-0000-0000-0000C1490000}"/>
    <cellStyle name="40% - Énfasis3 26 5 5" xfId="21315" xr:uid="{00000000-0005-0000-0000-0000C2490000}"/>
    <cellStyle name="40% - Énfasis3 26 5 6" xfId="21316" xr:uid="{00000000-0005-0000-0000-0000C3490000}"/>
    <cellStyle name="40% - Énfasis3 26 6" xfId="21317" xr:uid="{00000000-0005-0000-0000-0000C4490000}"/>
    <cellStyle name="40% - Énfasis3 26 6 2" xfId="21318" xr:uid="{00000000-0005-0000-0000-0000C5490000}"/>
    <cellStyle name="40% - Énfasis3 26 6 3" xfId="21319" xr:uid="{00000000-0005-0000-0000-0000C6490000}"/>
    <cellStyle name="40% - Énfasis3 26 6 4" xfId="21320" xr:uid="{00000000-0005-0000-0000-0000C7490000}"/>
    <cellStyle name="40% - Énfasis3 26 6 5" xfId="21321" xr:uid="{00000000-0005-0000-0000-0000C8490000}"/>
    <cellStyle name="40% - Énfasis3 26 6 6" xfId="21322" xr:uid="{00000000-0005-0000-0000-0000C9490000}"/>
    <cellStyle name="40% - Énfasis3 26 7" xfId="21323" xr:uid="{00000000-0005-0000-0000-0000CA490000}"/>
    <cellStyle name="40% - Énfasis3 26 7 2" xfId="21324" xr:uid="{00000000-0005-0000-0000-0000CB490000}"/>
    <cellStyle name="40% - Énfasis3 26 7 3" xfId="21325" xr:uid="{00000000-0005-0000-0000-0000CC490000}"/>
    <cellStyle name="40% - Énfasis3 26 7 4" xfId="21326" xr:uid="{00000000-0005-0000-0000-0000CD490000}"/>
    <cellStyle name="40% - Énfasis3 26 7 5" xfId="21327" xr:uid="{00000000-0005-0000-0000-0000CE490000}"/>
    <cellStyle name="40% - Énfasis3 26 7 6" xfId="21328" xr:uid="{00000000-0005-0000-0000-0000CF490000}"/>
    <cellStyle name="40% - Énfasis3 26 8" xfId="21329" xr:uid="{00000000-0005-0000-0000-0000D0490000}"/>
    <cellStyle name="40% - Énfasis3 26 8 2" xfId="21330" xr:uid="{00000000-0005-0000-0000-0000D1490000}"/>
    <cellStyle name="40% - Énfasis3 26 8 3" xfId="21331" xr:uid="{00000000-0005-0000-0000-0000D2490000}"/>
    <cellStyle name="40% - Énfasis3 26 8 4" xfId="21332" xr:uid="{00000000-0005-0000-0000-0000D3490000}"/>
    <cellStyle name="40% - Énfasis3 26 8 5" xfId="21333" xr:uid="{00000000-0005-0000-0000-0000D4490000}"/>
    <cellStyle name="40% - Énfasis3 26 8 6" xfId="21334" xr:uid="{00000000-0005-0000-0000-0000D5490000}"/>
    <cellStyle name="40% - Énfasis3 26 9" xfId="21335" xr:uid="{00000000-0005-0000-0000-0000D6490000}"/>
    <cellStyle name="40% - Énfasis3 26 9 2" xfId="21336" xr:uid="{00000000-0005-0000-0000-0000D7490000}"/>
    <cellStyle name="40% - Énfasis3 26 9 3" xfId="21337" xr:uid="{00000000-0005-0000-0000-0000D8490000}"/>
    <cellStyle name="40% - Énfasis3 26 9 4" xfId="21338" xr:uid="{00000000-0005-0000-0000-0000D9490000}"/>
    <cellStyle name="40% - Énfasis3 26 9 5" xfId="21339" xr:uid="{00000000-0005-0000-0000-0000DA490000}"/>
    <cellStyle name="40% - Énfasis3 26 9 6" xfId="21340" xr:uid="{00000000-0005-0000-0000-0000DB490000}"/>
    <cellStyle name="40% - Énfasis3 27" xfId="660" xr:uid="{00000000-0005-0000-0000-0000DC490000}"/>
    <cellStyle name="40% - Énfasis3 27 10" xfId="21341" xr:uid="{00000000-0005-0000-0000-0000DD490000}"/>
    <cellStyle name="40% - Énfasis3 27 11" xfId="21342" xr:uid="{00000000-0005-0000-0000-0000DE490000}"/>
    <cellStyle name="40% - Énfasis3 27 12" xfId="21343" xr:uid="{00000000-0005-0000-0000-0000DF490000}"/>
    <cellStyle name="40% - Énfasis3 27 13" xfId="21344" xr:uid="{00000000-0005-0000-0000-0000E0490000}"/>
    <cellStyle name="40% - Énfasis3 27 14" xfId="21345" xr:uid="{00000000-0005-0000-0000-0000E1490000}"/>
    <cellStyle name="40% - Énfasis3 27 2" xfId="21346" xr:uid="{00000000-0005-0000-0000-0000E2490000}"/>
    <cellStyle name="40% - Énfasis3 27 2 2" xfId="21347" xr:uid="{00000000-0005-0000-0000-0000E3490000}"/>
    <cellStyle name="40% - Énfasis3 27 2 3" xfId="21348" xr:uid="{00000000-0005-0000-0000-0000E4490000}"/>
    <cellStyle name="40% - Énfasis3 27 2 4" xfId="21349" xr:uid="{00000000-0005-0000-0000-0000E5490000}"/>
    <cellStyle name="40% - Énfasis3 27 2 5" xfId="21350" xr:uid="{00000000-0005-0000-0000-0000E6490000}"/>
    <cellStyle name="40% - Énfasis3 27 2 6" xfId="21351" xr:uid="{00000000-0005-0000-0000-0000E7490000}"/>
    <cellStyle name="40% - Énfasis3 27 3" xfId="21352" xr:uid="{00000000-0005-0000-0000-0000E8490000}"/>
    <cellStyle name="40% - Énfasis3 27 3 2" xfId="21353" xr:uid="{00000000-0005-0000-0000-0000E9490000}"/>
    <cellStyle name="40% - Énfasis3 27 3 3" xfId="21354" xr:uid="{00000000-0005-0000-0000-0000EA490000}"/>
    <cellStyle name="40% - Énfasis3 27 3 4" xfId="21355" xr:uid="{00000000-0005-0000-0000-0000EB490000}"/>
    <cellStyle name="40% - Énfasis3 27 3 5" xfId="21356" xr:uid="{00000000-0005-0000-0000-0000EC490000}"/>
    <cellStyle name="40% - Énfasis3 27 3 6" xfId="21357" xr:uid="{00000000-0005-0000-0000-0000ED490000}"/>
    <cellStyle name="40% - Énfasis3 27 4" xfId="21358" xr:uid="{00000000-0005-0000-0000-0000EE490000}"/>
    <cellStyle name="40% - Énfasis3 27 4 2" xfId="21359" xr:uid="{00000000-0005-0000-0000-0000EF490000}"/>
    <cellStyle name="40% - Énfasis3 27 4 3" xfId="21360" xr:uid="{00000000-0005-0000-0000-0000F0490000}"/>
    <cellStyle name="40% - Énfasis3 27 4 4" xfId="21361" xr:uid="{00000000-0005-0000-0000-0000F1490000}"/>
    <cellStyle name="40% - Énfasis3 27 4 5" xfId="21362" xr:uid="{00000000-0005-0000-0000-0000F2490000}"/>
    <cellStyle name="40% - Énfasis3 27 4 6" xfId="21363" xr:uid="{00000000-0005-0000-0000-0000F3490000}"/>
    <cellStyle name="40% - Énfasis3 27 5" xfId="21364" xr:uid="{00000000-0005-0000-0000-0000F4490000}"/>
    <cellStyle name="40% - Énfasis3 27 5 2" xfId="21365" xr:uid="{00000000-0005-0000-0000-0000F5490000}"/>
    <cellStyle name="40% - Énfasis3 27 5 3" xfId="21366" xr:uid="{00000000-0005-0000-0000-0000F6490000}"/>
    <cellStyle name="40% - Énfasis3 27 5 4" xfId="21367" xr:uid="{00000000-0005-0000-0000-0000F7490000}"/>
    <cellStyle name="40% - Énfasis3 27 5 5" xfId="21368" xr:uid="{00000000-0005-0000-0000-0000F8490000}"/>
    <cellStyle name="40% - Énfasis3 27 5 6" xfId="21369" xr:uid="{00000000-0005-0000-0000-0000F9490000}"/>
    <cellStyle name="40% - Énfasis3 27 6" xfId="21370" xr:uid="{00000000-0005-0000-0000-0000FA490000}"/>
    <cellStyle name="40% - Énfasis3 27 6 2" xfId="21371" xr:uid="{00000000-0005-0000-0000-0000FB490000}"/>
    <cellStyle name="40% - Énfasis3 27 6 3" xfId="21372" xr:uid="{00000000-0005-0000-0000-0000FC490000}"/>
    <cellStyle name="40% - Énfasis3 27 6 4" xfId="21373" xr:uid="{00000000-0005-0000-0000-0000FD490000}"/>
    <cellStyle name="40% - Énfasis3 27 6 5" xfId="21374" xr:uid="{00000000-0005-0000-0000-0000FE490000}"/>
    <cellStyle name="40% - Énfasis3 27 6 6" xfId="21375" xr:uid="{00000000-0005-0000-0000-0000FF490000}"/>
    <cellStyle name="40% - Énfasis3 27 7" xfId="21376" xr:uid="{00000000-0005-0000-0000-0000004A0000}"/>
    <cellStyle name="40% - Énfasis3 27 7 2" xfId="21377" xr:uid="{00000000-0005-0000-0000-0000014A0000}"/>
    <cellStyle name="40% - Énfasis3 27 7 3" xfId="21378" xr:uid="{00000000-0005-0000-0000-0000024A0000}"/>
    <cellStyle name="40% - Énfasis3 27 7 4" xfId="21379" xr:uid="{00000000-0005-0000-0000-0000034A0000}"/>
    <cellStyle name="40% - Énfasis3 27 7 5" xfId="21380" xr:uid="{00000000-0005-0000-0000-0000044A0000}"/>
    <cellStyle name="40% - Énfasis3 27 7 6" xfId="21381" xr:uid="{00000000-0005-0000-0000-0000054A0000}"/>
    <cellStyle name="40% - Énfasis3 27 8" xfId="21382" xr:uid="{00000000-0005-0000-0000-0000064A0000}"/>
    <cellStyle name="40% - Énfasis3 27 8 2" xfId="21383" xr:uid="{00000000-0005-0000-0000-0000074A0000}"/>
    <cellStyle name="40% - Énfasis3 27 8 3" xfId="21384" xr:uid="{00000000-0005-0000-0000-0000084A0000}"/>
    <cellStyle name="40% - Énfasis3 27 8 4" xfId="21385" xr:uid="{00000000-0005-0000-0000-0000094A0000}"/>
    <cellStyle name="40% - Énfasis3 27 8 5" xfId="21386" xr:uid="{00000000-0005-0000-0000-00000A4A0000}"/>
    <cellStyle name="40% - Énfasis3 27 8 6" xfId="21387" xr:uid="{00000000-0005-0000-0000-00000B4A0000}"/>
    <cellStyle name="40% - Énfasis3 27 9" xfId="21388" xr:uid="{00000000-0005-0000-0000-00000C4A0000}"/>
    <cellStyle name="40% - Énfasis3 27 9 2" xfId="21389" xr:uid="{00000000-0005-0000-0000-00000D4A0000}"/>
    <cellStyle name="40% - Énfasis3 27 9 3" xfId="21390" xr:uid="{00000000-0005-0000-0000-00000E4A0000}"/>
    <cellStyle name="40% - Énfasis3 27 9 4" xfId="21391" xr:uid="{00000000-0005-0000-0000-00000F4A0000}"/>
    <cellStyle name="40% - Énfasis3 27 9 5" xfId="21392" xr:uid="{00000000-0005-0000-0000-0000104A0000}"/>
    <cellStyle name="40% - Énfasis3 27 9 6" xfId="21393" xr:uid="{00000000-0005-0000-0000-0000114A0000}"/>
    <cellStyle name="40% - Énfasis3 28" xfId="661" xr:uid="{00000000-0005-0000-0000-0000124A0000}"/>
    <cellStyle name="40% - Énfasis3 28 10" xfId="21394" xr:uid="{00000000-0005-0000-0000-0000134A0000}"/>
    <cellStyle name="40% - Énfasis3 28 11" xfId="21395" xr:uid="{00000000-0005-0000-0000-0000144A0000}"/>
    <cellStyle name="40% - Énfasis3 28 12" xfId="21396" xr:uid="{00000000-0005-0000-0000-0000154A0000}"/>
    <cellStyle name="40% - Énfasis3 28 13" xfId="21397" xr:uid="{00000000-0005-0000-0000-0000164A0000}"/>
    <cellStyle name="40% - Énfasis3 28 14" xfId="21398" xr:uid="{00000000-0005-0000-0000-0000174A0000}"/>
    <cellStyle name="40% - Énfasis3 28 2" xfId="21399" xr:uid="{00000000-0005-0000-0000-0000184A0000}"/>
    <cellStyle name="40% - Énfasis3 28 2 2" xfId="21400" xr:uid="{00000000-0005-0000-0000-0000194A0000}"/>
    <cellStyle name="40% - Énfasis3 28 2 3" xfId="21401" xr:uid="{00000000-0005-0000-0000-00001A4A0000}"/>
    <cellStyle name="40% - Énfasis3 28 2 4" xfId="21402" xr:uid="{00000000-0005-0000-0000-00001B4A0000}"/>
    <cellStyle name="40% - Énfasis3 28 2 5" xfId="21403" xr:uid="{00000000-0005-0000-0000-00001C4A0000}"/>
    <cellStyle name="40% - Énfasis3 28 2 6" xfId="21404" xr:uid="{00000000-0005-0000-0000-00001D4A0000}"/>
    <cellStyle name="40% - Énfasis3 28 3" xfId="21405" xr:uid="{00000000-0005-0000-0000-00001E4A0000}"/>
    <cellStyle name="40% - Énfasis3 28 3 2" xfId="21406" xr:uid="{00000000-0005-0000-0000-00001F4A0000}"/>
    <cellStyle name="40% - Énfasis3 28 3 3" xfId="21407" xr:uid="{00000000-0005-0000-0000-0000204A0000}"/>
    <cellStyle name="40% - Énfasis3 28 3 4" xfId="21408" xr:uid="{00000000-0005-0000-0000-0000214A0000}"/>
    <cellStyle name="40% - Énfasis3 28 3 5" xfId="21409" xr:uid="{00000000-0005-0000-0000-0000224A0000}"/>
    <cellStyle name="40% - Énfasis3 28 3 6" xfId="21410" xr:uid="{00000000-0005-0000-0000-0000234A0000}"/>
    <cellStyle name="40% - Énfasis3 28 4" xfId="21411" xr:uid="{00000000-0005-0000-0000-0000244A0000}"/>
    <cellStyle name="40% - Énfasis3 28 4 2" xfId="21412" xr:uid="{00000000-0005-0000-0000-0000254A0000}"/>
    <cellStyle name="40% - Énfasis3 28 4 3" xfId="21413" xr:uid="{00000000-0005-0000-0000-0000264A0000}"/>
    <cellStyle name="40% - Énfasis3 28 4 4" xfId="21414" xr:uid="{00000000-0005-0000-0000-0000274A0000}"/>
    <cellStyle name="40% - Énfasis3 28 4 5" xfId="21415" xr:uid="{00000000-0005-0000-0000-0000284A0000}"/>
    <cellStyle name="40% - Énfasis3 28 4 6" xfId="21416" xr:uid="{00000000-0005-0000-0000-0000294A0000}"/>
    <cellStyle name="40% - Énfasis3 28 5" xfId="21417" xr:uid="{00000000-0005-0000-0000-00002A4A0000}"/>
    <cellStyle name="40% - Énfasis3 28 5 2" xfId="21418" xr:uid="{00000000-0005-0000-0000-00002B4A0000}"/>
    <cellStyle name="40% - Énfasis3 28 5 3" xfId="21419" xr:uid="{00000000-0005-0000-0000-00002C4A0000}"/>
    <cellStyle name="40% - Énfasis3 28 5 4" xfId="21420" xr:uid="{00000000-0005-0000-0000-00002D4A0000}"/>
    <cellStyle name="40% - Énfasis3 28 5 5" xfId="21421" xr:uid="{00000000-0005-0000-0000-00002E4A0000}"/>
    <cellStyle name="40% - Énfasis3 28 5 6" xfId="21422" xr:uid="{00000000-0005-0000-0000-00002F4A0000}"/>
    <cellStyle name="40% - Énfasis3 28 6" xfId="21423" xr:uid="{00000000-0005-0000-0000-0000304A0000}"/>
    <cellStyle name="40% - Énfasis3 28 6 2" xfId="21424" xr:uid="{00000000-0005-0000-0000-0000314A0000}"/>
    <cellStyle name="40% - Énfasis3 28 6 3" xfId="21425" xr:uid="{00000000-0005-0000-0000-0000324A0000}"/>
    <cellStyle name="40% - Énfasis3 28 6 4" xfId="21426" xr:uid="{00000000-0005-0000-0000-0000334A0000}"/>
    <cellStyle name="40% - Énfasis3 28 6 5" xfId="21427" xr:uid="{00000000-0005-0000-0000-0000344A0000}"/>
    <cellStyle name="40% - Énfasis3 28 6 6" xfId="21428" xr:uid="{00000000-0005-0000-0000-0000354A0000}"/>
    <cellStyle name="40% - Énfasis3 28 7" xfId="21429" xr:uid="{00000000-0005-0000-0000-0000364A0000}"/>
    <cellStyle name="40% - Énfasis3 28 7 2" xfId="21430" xr:uid="{00000000-0005-0000-0000-0000374A0000}"/>
    <cellStyle name="40% - Énfasis3 28 7 3" xfId="21431" xr:uid="{00000000-0005-0000-0000-0000384A0000}"/>
    <cellStyle name="40% - Énfasis3 28 7 4" xfId="21432" xr:uid="{00000000-0005-0000-0000-0000394A0000}"/>
    <cellStyle name="40% - Énfasis3 28 7 5" xfId="21433" xr:uid="{00000000-0005-0000-0000-00003A4A0000}"/>
    <cellStyle name="40% - Énfasis3 28 7 6" xfId="21434" xr:uid="{00000000-0005-0000-0000-00003B4A0000}"/>
    <cellStyle name="40% - Énfasis3 28 8" xfId="21435" xr:uid="{00000000-0005-0000-0000-00003C4A0000}"/>
    <cellStyle name="40% - Énfasis3 28 8 2" xfId="21436" xr:uid="{00000000-0005-0000-0000-00003D4A0000}"/>
    <cellStyle name="40% - Énfasis3 28 8 3" xfId="21437" xr:uid="{00000000-0005-0000-0000-00003E4A0000}"/>
    <cellStyle name="40% - Énfasis3 28 8 4" xfId="21438" xr:uid="{00000000-0005-0000-0000-00003F4A0000}"/>
    <cellStyle name="40% - Énfasis3 28 8 5" xfId="21439" xr:uid="{00000000-0005-0000-0000-0000404A0000}"/>
    <cellStyle name="40% - Énfasis3 28 8 6" xfId="21440" xr:uid="{00000000-0005-0000-0000-0000414A0000}"/>
    <cellStyle name="40% - Énfasis3 28 9" xfId="21441" xr:uid="{00000000-0005-0000-0000-0000424A0000}"/>
    <cellStyle name="40% - Énfasis3 28 9 2" xfId="21442" xr:uid="{00000000-0005-0000-0000-0000434A0000}"/>
    <cellStyle name="40% - Énfasis3 28 9 3" xfId="21443" xr:uid="{00000000-0005-0000-0000-0000444A0000}"/>
    <cellStyle name="40% - Énfasis3 28 9 4" xfId="21444" xr:uid="{00000000-0005-0000-0000-0000454A0000}"/>
    <cellStyle name="40% - Énfasis3 28 9 5" xfId="21445" xr:uid="{00000000-0005-0000-0000-0000464A0000}"/>
    <cellStyle name="40% - Énfasis3 28 9 6" xfId="21446" xr:uid="{00000000-0005-0000-0000-0000474A0000}"/>
    <cellStyle name="40% - Énfasis3 29" xfId="662" xr:uid="{00000000-0005-0000-0000-0000484A0000}"/>
    <cellStyle name="40% - Énfasis3 29 10" xfId="21447" xr:uid="{00000000-0005-0000-0000-0000494A0000}"/>
    <cellStyle name="40% - Énfasis3 29 11" xfId="21448" xr:uid="{00000000-0005-0000-0000-00004A4A0000}"/>
    <cellStyle name="40% - Énfasis3 29 12" xfId="21449" xr:uid="{00000000-0005-0000-0000-00004B4A0000}"/>
    <cellStyle name="40% - Énfasis3 29 13" xfId="21450" xr:uid="{00000000-0005-0000-0000-00004C4A0000}"/>
    <cellStyle name="40% - Énfasis3 29 14" xfId="21451" xr:uid="{00000000-0005-0000-0000-00004D4A0000}"/>
    <cellStyle name="40% - Énfasis3 29 2" xfId="21452" xr:uid="{00000000-0005-0000-0000-00004E4A0000}"/>
    <cellStyle name="40% - Énfasis3 29 2 2" xfId="21453" xr:uid="{00000000-0005-0000-0000-00004F4A0000}"/>
    <cellStyle name="40% - Énfasis3 29 2 3" xfId="21454" xr:uid="{00000000-0005-0000-0000-0000504A0000}"/>
    <cellStyle name="40% - Énfasis3 29 2 4" xfId="21455" xr:uid="{00000000-0005-0000-0000-0000514A0000}"/>
    <cellStyle name="40% - Énfasis3 29 2 5" xfId="21456" xr:uid="{00000000-0005-0000-0000-0000524A0000}"/>
    <cellStyle name="40% - Énfasis3 29 2 6" xfId="21457" xr:uid="{00000000-0005-0000-0000-0000534A0000}"/>
    <cellStyle name="40% - Énfasis3 29 3" xfId="21458" xr:uid="{00000000-0005-0000-0000-0000544A0000}"/>
    <cellStyle name="40% - Énfasis3 29 3 2" xfId="21459" xr:uid="{00000000-0005-0000-0000-0000554A0000}"/>
    <cellStyle name="40% - Énfasis3 29 3 3" xfId="21460" xr:uid="{00000000-0005-0000-0000-0000564A0000}"/>
    <cellStyle name="40% - Énfasis3 29 3 4" xfId="21461" xr:uid="{00000000-0005-0000-0000-0000574A0000}"/>
    <cellStyle name="40% - Énfasis3 29 3 5" xfId="21462" xr:uid="{00000000-0005-0000-0000-0000584A0000}"/>
    <cellStyle name="40% - Énfasis3 29 3 6" xfId="21463" xr:uid="{00000000-0005-0000-0000-0000594A0000}"/>
    <cellStyle name="40% - Énfasis3 29 4" xfId="21464" xr:uid="{00000000-0005-0000-0000-00005A4A0000}"/>
    <cellStyle name="40% - Énfasis3 29 4 2" xfId="21465" xr:uid="{00000000-0005-0000-0000-00005B4A0000}"/>
    <cellStyle name="40% - Énfasis3 29 4 3" xfId="21466" xr:uid="{00000000-0005-0000-0000-00005C4A0000}"/>
    <cellStyle name="40% - Énfasis3 29 4 4" xfId="21467" xr:uid="{00000000-0005-0000-0000-00005D4A0000}"/>
    <cellStyle name="40% - Énfasis3 29 4 5" xfId="21468" xr:uid="{00000000-0005-0000-0000-00005E4A0000}"/>
    <cellStyle name="40% - Énfasis3 29 4 6" xfId="21469" xr:uid="{00000000-0005-0000-0000-00005F4A0000}"/>
    <cellStyle name="40% - Énfasis3 29 5" xfId="21470" xr:uid="{00000000-0005-0000-0000-0000604A0000}"/>
    <cellStyle name="40% - Énfasis3 29 5 2" xfId="21471" xr:uid="{00000000-0005-0000-0000-0000614A0000}"/>
    <cellStyle name="40% - Énfasis3 29 5 3" xfId="21472" xr:uid="{00000000-0005-0000-0000-0000624A0000}"/>
    <cellStyle name="40% - Énfasis3 29 5 4" xfId="21473" xr:uid="{00000000-0005-0000-0000-0000634A0000}"/>
    <cellStyle name="40% - Énfasis3 29 5 5" xfId="21474" xr:uid="{00000000-0005-0000-0000-0000644A0000}"/>
    <cellStyle name="40% - Énfasis3 29 5 6" xfId="21475" xr:uid="{00000000-0005-0000-0000-0000654A0000}"/>
    <cellStyle name="40% - Énfasis3 29 6" xfId="21476" xr:uid="{00000000-0005-0000-0000-0000664A0000}"/>
    <cellStyle name="40% - Énfasis3 29 6 2" xfId="21477" xr:uid="{00000000-0005-0000-0000-0000674A0000}"/>
    <cellStyle name="40% - Énfasis3 29 6 3" xfId="21478" xr:uid="{00000000-0005-0000-0000-0000684A0000}"/>
    <cellStyle name="40% - Énfasis3 29 6 4" xfId="21479" xr:uid="{00000000-0005-0000-0000-0000694A0000}"/>
    <cellStyle name="40% - Énfasis3 29 6 5" xfId="21480" xr:uid="{00000000-0005-0000-0000-00006A4A0000}"/>
    <cellStyle name="40% - Énfasis3 29 6 6" xfId="21481" xr:uid="{00000000-0005-0000-0000-00006B4A0000}"/>
    <cellStyle name="40% - Énfasis3 29 7" xfId="21482" xr:uid="{00000000-0005-0000-0000-00006C4A0000}"/>
    <cellStyle name="40% - Énfasis3 29 7 2" xfId="21483" xr:uid="{00000000-0005-0000-0000-00006D4A0000}"/>
    <cellStyle name="40% - Énfasis3 29 7 3" xfId="21484" xr:uid="{00000000-0005-0000-0000-00006E4A0000}"/>
    <cellStyle name="40% - Énfasis3 29 7 4" xfId="21485" xr:uid="{00000000-0005-0000-0000-00006F4A0000}"/>
    <cellStyle name="40% - Énfasis3 29 7 5" xfId="21486" xr:uid="{00000000-0005-0000-0000-0000704A0000}"/>
    <cellStyle name="40% - Énfasis3 29 7 6" xfId="21487" xr:uid="{00000000-0005-0000-0000-0000714A0000}"/>
    <cellStyle name="40% - Énfasis3 29 8" xfId="21488" xr:uid="{00000000-0005-0000-0000-0000724A0000}"/>
    <cellStyle name="40% - Énfasis3 29 8 2" xfId="21489" xr:uid="{00000000-0005-0000-0000-0000734A0000}"/>
    <cellStyle name="40% - Énfasis3 29 8 3" xfId="21490" xr:uid="{00000000-0005-0000-0000-0000744A0000}"/>
    <cellStyle name="40% - Énfasis3 29 8 4" xfId="21491" xr:uid="{00000000-0005-0000-0000-0000754A0000}"/>
    <cellStyle name="40% - Énfasis3 29 8 5" xfId="21492" xr:uid="{00000000-0005-0000-0000-0000764A0000}"/>
    <cellStyle name="40% - Énfasis3 29 8 6" xfId="21493" xr:uid="{00000000-0005-0000-0000-0000774A0000}"/>
    <cellStyle name="40% - Énfasis3 29 9" xfId="21494" xr:uid="{00000000-0005-0000-0000-0000784A0000}"/>
    <cellStyle name="40% - Énfasis3 29 9 2" xfId="21495" xr:uid="{00000000-0005-0000-0000-0000794A0000}"/>
    <cellStyle name="40% - Énfasis3 29 9 3" xfId="21496" xr:uid="{00000000-0005-0000-0000-00007A4A0000}"/>
    <cellStyle name="40% - Énfasis3 29 9 4" xfId="21497" xr:uid="{00000000-0005-0000-0000-00007B4A0000}"/>
    <cellStyle name="40% - Énfasis3 29 9 5" xfId="21498" xr:uid="{00000000-0005-0000-0000-00007C4A0000}"/>
    <cellStyle name="40% - Énfasis3 29 9 6" xfId="21499" xr:uid="{00000000-0005-0000-0000-00007D4A0000}"/>
    <cellStyle name="40% - Énfasis3 3" xfId="663" xr:uid="{00000000-0005-0000-0000-00007E4A0000}"/>
    <cellStyle name="40% - Énfasis3 3 2" xfId="664" xr:uid="{00000000-0005-0000-0000-00007F4A0000}"/>
    <cellStyle name="40% - Énfasis3 3 3" xfId="665" xr:uid="{00000000-0005-0000-0000-0000804A0000}"/>
    <cellStyle name="40% - Énfasis3 3 4" xfId="21500" xr:uid="{00000000-0005-0000-0000-0000814A0000}"/>
    <cellStyle name="40% - Énfasis3 3 5" xfId="40516" xr:uid="{00000000-0005-0000-0000-0000824A0000}"/>
    <cellStyle name="40% - Énfasis3 30" xfId="666" xr:uid="{00000000-0005-0000-0000-0000834A0000}"/>
    <cellStyle name="40% - Énfasis3 30 10" xfId="21501" xr:uid="{00000000-0005-0000-0000-0000844A0000}"/>
    <cellStyle name="40% - Énfasis3 30 11" xfId="21502" xr:uid="{00000000-0005-0000-0000-0000854A0000}"/>
    <cellStyle name="40% - Énfasis3 30 12" xfId="21503" xr:uid="{00000000-0005-0000-0000-0000864A0000}"/>
    <cellStyle name="40% - Énfasis3 30 13" xfId="21504" xr:uid="{00000000-0005-0000-0000-0000874A0000}"/>
    <cellStyle name="40% - Énfasis3 30 14" xfId="21505" xr:uid="{00000000-0005-0000-0000-0000884A0000}"/>
    <cellStyle name="40% - Énfasis3 30 2" xfId="21506" xr:uid="{00000000-0005-0000-0000-0000894A0000}"/>
    <cellStyle name="40% - Énfasis3 30 2 2" xfId="21507" xr:uid="{00000000-0005-0000-0000-00008A4A0000}"/>
    <cellStyle name="40% - Énfasis3 30 2 3" xfId="21508" xr:uid="{00000000-0005-0000-0000-00008B4A0000}"/>
    <cellStyle name="40% - Énfasis3 30 2 4" xfId="21509" xr:uid="{00000000-0005-0000-0000-00008C4A0000}"/>
    <cellStyle name="40% - Énfasis3 30 2 5" xfId="21510" xr:uid="{00000000-0005-0000-0000-00008D4A0000}"/>
    <cellStyle name="40% - Énfasis3 30 2 6" xfId="21511" xr:uid="{00000000-0005-0000-0000-00008E4A0000}"/>
    <cellStyle name="40% - Énfasis3 30 3" xfId="21512" xr:uid="{00000000-0005-0000-0000-00008F4A0000}"/>
    <cellStyle name="40% - Énfasis3 30 3 2" xfId="21513" xr:uid="{00000000-0005-0000-0000-0000904A0000}"/>
    <cellStyle name="40% - Énfasis3 30 3 3" xfId="21514" xr:uid="{00000000-0005-0000-0000-0000914A0000}"/>
    <cellStyle name="40% - Énfasis3 30 3 4" xfId="21515" xr:uid="{00000000-0005-0000-0000-0000924A0000}"/>
    <cellStyle name="40% - Énfasis3 30 3 5" xfId="21516" xr:uid="{00000000-0005-0000-0000-0000934A0000}"/>
    <cellStyle name="40% - Énfasis3 30 3 6" xfId="21517" xr:uid="{00000000-0005-0000-0000-0000944A0000}"/>
    <cellStyle name="40% - Énfasis3 30 4" xfId="21518" xr:uid="{00000000-0005-0000-0000-0000954A0000}"/>
    <cellStyle name="40% - Énfasis3 30 4 2" xfId="21519" xr:uid="{00000000-0005-0000-0000-0000964A0000}"/>
    <cellStyle name="40% - Énfasis3 30 4 3" xfId="21520" xr:uid="{00000000-0005-0000-0000-0000974A0000}"/>
    <cellStyle name="40% - Énfasis3 30 4 4" xfId="21521" xr:uid="{00000000-0005-0000-0000-0000984A0000}"/>
    <cellStyle name="40% - Énfasis3 30 4 5" xfId="21522" xr:uid="{00000000-0005-0000-0000-0000994A0000}"/>
    <cellStyle name="40% - Énfasis3 30 4 6" xfId="21523" xr:uid="{00000000-0005-0000-0000-00009A4A0000}"/>
    <cellStyle name="40% - Énfasis3 30 5" xfId="21524" xr:uid="{00000000-0005-0000-0000-00009B4A0000}"/>
    <cellStyle name="40% - Énfasis3 30 5 2" xfId="21525" xr:uid="{00000000-0005-0000-0000-00009C4A0000}"/>
    <cellStyle name="40% - Énfasis3 30 5 3" xfId="21526" xr:uid="{00000000-0005-0000-0000-00009D4A0000}"/>
    <cellStyle name="40% - Énfasis3 30 5 4" xfId="21527" xr:uid="{00000000-0005-0000-0000-00009E4A0000}"/>
    <cellStyle name="40% - Énfasis3 30 5 5" xfId="21528" xr:uid="{00000000-0005-0000-0000-00009F4A0000}"/>
    <cellStyle name="40% - Énfasis3 30 5 6" xfId="21529" xr:uid="{00000000-0005-0000-0000-0000A04A0000}"/>
    <cellStyle name="40% - Énfasis3 30 6" xfId="21530" xr:uid="{00000000-0005-0000-0000-0000A14A0000}"/>
    <cellStyle name="40% - Énfasis3 30 6 2" xfId="21531" xr:uid="{00000000-0005-0000-0000-0000A24A0000}"/>
    <cellStyle name="40% - Énfasis3 30 6 3" xfId="21532" xr:uid="{00000000-0005-0000-0000-0000A34A0000}"/>
    <cellStyle name="40% - Énfasis3 30 6 4" xfId="21533" xr:uid="{00000000-0005-0000-0000-0000A44A0000}"/>
    <cellStyle name="40% - Énfasis3 30 6 5" xfId="21534" xr:uid="{00000000-0005-0000-0000-0000A54A0000}"/>
    <cellStyle name="40% - Énfasis3 30 6 6" xfId="21535" xr:uid="{00000000-0005-0000-0000-0000A64A0000}"/>
    <cellStyle name="40% - Énfasis3 30 7" xfId="21536" xr:uid="{00000000-0005-0000-0000-0000A74A0000}"/>
    <cellStyle name="40% - Énfasis3 30 7 2" xfId="21537" xr:uid="{00000000-0005-0000-0000-0000A84A0000}"/>
    <cellStyle name="40% - Énfasis3 30 7 3" xfId="21538" xr:uid="{00000000-0005-0000-0000-0000A94A0000}"/>
    <cellStyle name="40% - Énfasis3 30 7 4" xfId="21539" xr:uid="{00000000-0005-0000-0000-0000AA4A0000}"/>
    <cellStyle name="40% - Énfasis3 30 7 5" xfId="21540" xr:uid="{00000000-0005-0000-0000-0000AB4A0000}"/>
    <cellStyle name="40% - Énfasis3 30 7 6" xfId="21541" xr:uid="{00000000-0005-0000-0000-0000AC4A0000}"/>
    <cellStyle name="40% - Énfasis3 30 8" xfId="21542" xr:uid="{00000000-0005-0000-0000-0000AD4A0000}"/>
    <cellStyle name="40% - Énfasis3 30 8 2" xfId="21543" xr:uid="{00000000-0005-0000-0000-0000AE4A0000}"/>
    <cellStyle name="40% - Énfasis3 30 8 3" xfId="21544" xr:uid="{00000000-0005-0000-0000-0000AF4A0000}"/>
    <cellStyle name="40% - Énfasis3 30 8 4" xfId="21545" xr:uid="{00000000-0005-0000-0000-0000B04A0000}"/>
    <cellStyle name="40% - Énfasis3 30 8 5" xfId="21546" xr:uid="{00000000-0005-0000-0000-0000B14A0000}"/>
    <cellStyle name="40% - Énfasis3 30 8 6" xfId="21547" xr:uid="{00000000-0005-0000-0000-0000B24A0000}"/>
    <cellStyle name="40% - Énfasis3 30 9" xfId="21548" xr:uid="{00000000-0005-0000-0000-0000B34A0000}"/>
    <cellStyle name="40% - Énfasis3 30 9 2" xfId="21549" xr:uid="{00000000-0005-0000-0000-0000B44A0000}"/>
    <cellStyle name="40% - Énfasis3 30 9 3" xfId="21550" xr:uid="{00000000-0005-0000-0000-0000B54A0000}"/>
    <cellStyle name="40% - Énfasis3 30 9 4" xfId="21551" xr:uid="{00000000-0005-0000-0000-0000B64A0000}"/>
    <cellStyle name="40% - Énfasis3 30 9 5" xfId="21552" xr:uid="{00000000-0005-0000-0000-0000B74A0000}"/>
    <cellStyle name="40% - Énfasis3 30 9 6" xfId="21553" xr:uid="{00000000-0005-0000-0000-0000B84A0000}"/>
    <cellStyle name="40% - Énfasis3 31" xfId="667" xr:uid="{00000000-0005-0000-0000-0000B94A0000}"/>
    <cellStyle name="40% - Énfasis3 31 10" xfId="21554" xr:uid="{00000000-0005-0000-0000-0000BA4A0000}"/>
    <cellStyle name="40% - Énfasis3 31 11" xfId="21555" xr:uid="{00000000-0005-0000-0000-0000BB4A0000}"/>
    <cellStyle name="40% - Énfasis3 31 12" xfId="21556" xr:uid="{00000000-0005-0000-0000-0000BC4A0000}"/>
    <cellStyle name="40% - Énfasis3 31 13" xfId="21557" xr:uid="{00000000-0005-0000-0000-0000BD4A0000}"/>
    <cellStyle name="40% - Énfasis3 31 14" xfId="21558" xr:uid="{00000000-0005-0000-0000-0000BE4A0000}"/>
    <cellStyle name="40% - Énfasis3 31 2" xfId="21559" xr:uid="{00000000-0005-0000-0000-0000BF4A0000}"/>
    <cellStyle name="40% - Énfasis3 31 2 2" xfId="21560" xr:uid="{00000000-0005-0000-0000-0000C04A0000}"/>
    <cellStyle name="40% - Énfasis3 31 2 3" xfId="21561" xr:uid="{00000000-0005-0000-0000-0000C14A0000}"/>
    <cellStyle name="40% - Énfasis3 31 2 4" xfId="21562" xr:uid="{00000000-0005-0000-0000-0000C24A0000}"/>
    <cellStyle name="40% - Énfasis3 31 2 5" xfId="21563" xr:uid="{00000000-0005-0000-0000-0000C34A0000}"/>
    <cellStyle name="40% - Énfasis3 31 2 6" xfId="21564" xr:uid="{00000000-0005-0000-0000-0000C44A0000}"/>
    <cellStyle name="40% - Énfasis3 31 3" xfId="21565" xr:uid="{00000000-0005-0000-0000-0000C54A0000}"/>
    <cellStyle name="40% - Énfasis3 31 3 2" xfId="21566" xr:uid="{00000000-0005-0000-0000-0000C64A0000}"/>
    <cellStyle name="40% - Énfasis3 31 3 3" xfId="21567" xr:uid="{00000000-0005-0000-0000-0000C74A0000}"/>
    <cellStyle name="40% - Énfasis3 31 3 4" xfId="21568" xr:uid="{00000000-0005-0000-0000-0000C84A0000}"/>
    <cellStyle name="40% - Énfasis3 31 3 5" xfId="21569" xr:uid="{00000000-0005-0000-0000-0000C94A0000}"/>
    <cellStyle name="40% - Énfasis3 31 3 6" xfId="21570" xr:uid="{00000000-0005-0000-0000-0000CA4A0000}"/>
    <cellStyle name="40% - Énfasis3 31 4" xfId="21571" xr:uid="{00000000-0005-0000-0000-0000CB4A0000}"/>
    <cellStyle name="40% - Énfasis3 31 4 2" xfId="21572" xr:uid="{00000000-0005-0000-0000-0000CC4A0000}"/>
    <cellStyle name="40% - Énfasis3 31 4 3" xfId="21573" xr:uid="{00000000-0005-0000-0000-0000CD4A0000}"/>
    <cellStyle name="40% - Énfasis3 31 4 4" xfId="21574" xr:uid="{00000000-0005-0000-0000-0000CE4A0000}"/>
    <cellStyle name="40% - Énfasis3 31 4 5" xfId="21575" xr:uid="{00000000-0005-0000-0000-0000CF4A0000}"/>
    <cellStyle name="40% - Énfasis3 31 4 6" xfId="21576" xr:uid="{00000000-0005-0000-0000-0000D04A0000}"/>
    <cellStyle name="40% - Énfasis3 31 5" xfId="21577" xr:uid="{00000000-0005-0000-0000-0000D14A0000}"/>
    <cellStyle name="40% - Énfasis3 31 5 2" xfId="21578" xr:uid="{00000000-0005-0000-0000-0000D24A0000}"/>
    <cellStyle name="40% - Énfasis3 31 5 3" xfId="21579" xr:uid="{00000000-0005-0000-0000-0000D34A0000}"/>
    <cellStyle name="40% - Énfasis3 31 5 4" xfId="21580" xr:uid="{00000000-0005-0000-0000-0000D44A0000}"/>
    <cellStyle name="40% - Énfasis3 31 5 5" xfId="21581" xr:uid="{00000000-0005-0000-0000-0000D54A0000}"/>
    <cellStyle name="40% - Énfasis3 31 5 6" xfId="21582" xr:uid="{00000000-0005-0000-0000-0000D64A0000}"/>
    <cellStyle name="40% - Énfasis3 31 6" xfId="21583" xr:uid="{00000000-0005-0000-0000-0000D74A0000}"/>
    <cellStyle name="40% - Énfasis3 31 6 2" xfId="21584" xr:uid="{00000000-0005-0000-0000-0000D84A0000}"/>
    <cellStyle name="40% - Énfasis3 31 6 3" xfId="21585" xr:uid="{00000000-0005-0000-0000-0000D94A0000}"/>
    <cellStyle name="40% - Énfasis3 31 6 4" xfId="21586" xr:uid="{00000000-0005-0000-0000-0000DA4A0000}"/>
    <cellStyle name="40% - Énfasis3 31 6 5" xfId="21587" xr:uid="{00000000-0005-0000-0000-0000DB4A0000}"/>
    <cellStyle name="40% - Énfasis3 31 6 6" xfId="21588" xr:uid="{00000000-0005-0000-0000-0000DC4A0000}"/>
    <cellStyle name="40% - Énfasis3 31 7" xfId="21589" xr:uid="{00000000-0005-0000-0000-0000DD4A0000}"/>
    <cellStyle name="40% - Énfasis3 31 7 2" xfId="21590" xr:uid="{00000000-0005-0000-0000-0000DE4A0000}"/>
    <cellStyle name="40% - Énfasis3 31 7 3" xfId="21591" xr:uid="{00000000-0005-0000-0000-0000DF4A0000}"/>
    <cellStyle name="40% - Énfasis3 31 7 4" xfId="21592" xr:uid="{00000000-0005-0000-0000-0000E04A0000}"/>
    <cellStyle name="40% - Énfasis3 31 7 5" xfId="21593" xr:uid="{00000000-0005-0000-0000-0000E14A0000}"/>
    <cellStyle name="40% - Énfasis3 31 7 6" xfId="21594" xr:uid="{00000000-0005-0000-0000-0000E24A0000}"/>
    <cellStyle name="40% - Énfasis3 31 8" xfId="21595" xr:uid="{00000000-0005-0000-0000-0000E34A0000}"/>
    <cellStyle name="40% - Énfasis3 31 8 2" xfId="21596" xr:uid="{00000000-0005-0000-0000-0000E44A0000}"/>
    <cellStyle name="40% - Énfasis3 31 8 3" xfId="21597" xr:uid="{00000000-0005-0000-0000-0000E54A0000}"/>
    <cellStyle name="40% - Énfasis3 31 8 4" xfId="21598" xr:uid="{00000000-0005-0000-0000-0000E64A0000}"/>
    <cellStyle name="40% - Énfasis3 31 8 5" xfId="21599" xr:uid="{00000000-0005-0000-0000-0000E74A0000}"/>
    <cellStyle name="40% - Énfasis3 31 8 6" xfId="21600" xr:uid="{00000000-0005-0000-0000-0000E84A0000}"/>
    <cellStyle name="40% - Énfasis3 31 9" xfId="21601" xr:uid="{00000000-0005-0000-0000-0000E94A0000}"/>
    <cellStyle name="40% - Énfasis3 31 9 2" xfId="21602" xr:uid="{00000000-0005-0000-0000-0000EA4A0000}"/>
    <cellStyle name="40% - Énfasis3 31 9 3" xfId="21603" xr:uid="{00000000-0005-0000-0000-0000EB4A0000}"/>
    <cellStyle name="40% - Énfasis3 31 9 4" xfId="21604" xr:uid="{00000000-0005-0000-0000-0000EC4A0000}"/>
    <cellStyle name="40% - Énfasis3 31 9 5" xfId="21605" xr:uid="{00000000-0005-0000-0000-0000ED4A0000}"/>
    <cellStyle name="40% - Énfasis3 31 9 6" xfId="21606" xr:uid="{00000000-0005-0000-0000-0000EE4A0000}"/>
    <cellStyle name="40% - Énfasis3 32" xfId="668" xr:uid="{00000000-0005-0000-0000-0000EF4A0000}"/>
    <cellStyle name="40% - Énfasis3 32 10" xfId="21607" xr:uid="{00000000-0005-0000-0000-0000F04A0000}"/>
    <cellStyle name="40% - Énfasis3 32 11" xfId="21608" xr:uid="{00000000-0005-0000-0000-0000F14A0000}"/>
    <cellStyle name="40% - Énfasis3 32 12" xfId="21609" xr:uid="{00000000-0005-0000-0000-0000F24A0000}"/>
    <cellStyle name="40% - Énfasis3 32 13" xfId="21610" xr:uid="{00000000-0005-0000-0000-0000F34A0000}"/>
    <cellStyle name="40% - Énfasis3 32 14" xfId="21611" xr:uid="{00000000-0005-0000-0000-0000F44A0000}"/>
    <cellStyle name="40% - Énfasis3 32 2" xfId="21612" xr:uid="{00000000-0005-0000-0000-0000F54A0000}"/>
    <cellStyle name="40% - Énfasis3 32 2 2" xfId="21613" xr:uid="{00000000-0005-0000-0000-0000F64A0000}"/>
    <cellStyle name="40% - Énfasis3 32 2 3" xfId="21614" xr:uid="{00000000-0005-0000-0000-0000F74A0000}"/>
    <cellStyle name="40% - Énfasis3 32 2 4" xfId="21615" xr:uid="{00000000-0005-0000-0000-0000F84A0000}"/>
    <cellStyle name="40% - Énfasis3 32 2 5" xfId="21616" xr:uid="{00000000-0005-0000-0000-0000F94A0000}"/>
    <cellStyle name="40% - Énfasis3 32 2 6" xfId="21617" xr:uid="{00000000-0005-0000-0000-0000FA4A0000}"/>
    <cellStyle name="40% - Énfasis3 32 3" xfId="21618" xr:uid="{00000000-0005-0000-0000-0000FB4A0000}"/>
    <cellStyle name="40% - Énfasis3 32 3 2" xfId="21619" xr:uid="{00000000-0005-0000-0000-0000FC4A0000}"/>
    <cellStyle name="40% - Énfasis3 32 3 3" xfId="21620" xr:uid="{00000000-0005-0000-0000-0000FD4A0000}"/>
    <cellStyle name="40% - Énfasis3 32 3 4" xfId="21621" xr:uid="{00000000-0005-0000-0000-0000FE4A0000}"/>
    <cellStyle name="40% - Énfasis3 32 3 5" xfId="21622" xr:uid="{00000000-0005-0000-0000-0000FF4A0000}"/>
    <cellStyle name="40% - Énfasis3 32 3 6" xfId="21623" xr:uid="{00000000-0005-0000-0000-0000004B0000}"/>
    <cellStyle name="40% - Énfasis3 32 4" xfId="21624" xr:uid="{00000000-0005-0000-0000-0000014B0000}"/>
    <cellStyle name="40% - Énfasis3 32 4 2" xfId="21625" xr:uid="{00000000-0005-0000-0000-0000024B0000}"/>
    <cellStyle name="40% - Énfasis3 32 4 3" xfId="21626" xr:uid="{00000000-0005-0000-0000-0000034B0000}"/>
    <cellStyle name="40% - Énfasis3 32 4 4" xfId="21627" xr:uid="{00000000-0005-0000-0000-0000044B0000}"/>
    <cellStyle name="40% - Énfasis3 32 4 5" xfId="21628" xr:uid="{00000000-0005-0000-0000-0000054B0000}"/>
    <cellStyle name="40% - Énfasis3 32 4 6" xfId="21629" xr:uid="{00000000-0005-0000-0000-0000064B0000}"/>
    <cellStyle name="40% - Énfasis3 32 5" xfId="21630" xr:uid="{00000000-0005-0000-0000-0000074B0000}"/>
    <cellStyle name="40% - Énfasis3 32 5 2" xfId="21631" xr:uid="{00000000-0005-0000-0000-0000084B0000}"/>
    <cellStyle name="40% - Énfasis3 32 5 3" xfId="21632" xr:uid="{00000000-0005-0000-0000-0000094B0000}"/>
    <cellStyle name="40% - Énfasis3 32 5 4" xfId="21633" xr:uid="{00000000-0005-0000-0000-00000A4B0000}"/>
    <cellStyle name="40% - Énfasis3 32 5 5" xfId="21634" xr:uid="{00000000-0005-0000-0000-00000B4B0000}"/>
    <cellStyle name="40% - Énfasis3 32 5 6" xfId="21635" xr:uid="{00000000-0005-0000-0000-00000C4B0000}"/>
    <cellStyle name="40% - Énfasis3 32 6" xfId="21636" xr:uid="{00000000-0005-0000-0000-00000D4B0000}"/>
    <cellStyle name="40% - Énfasis3 32 6 2" xfId="21637" xr:uid="{00000000-0005-0000-0000-00000E4B0000}"/>
    <cellStyle name="40% - Énfasis3 32 6 3" xfId="21638" xr:uid="{00000000-0005-0000-0000-00000F4B0000}"/>
    <cellStyle name="40% - Énfasis3 32 6 4" xfId="21639" xr:uid="{00000000-0005-0000-0000-0000104B0000}"/>
    <cellStyle name="40% - Énfasis3 32 6 5" xfId="21640" xr:uid="{00000000-0005-0000-0000-0000114B0000}"/>
    <cellStyle name="40% - Énfasis3 32 6 6" xfId="21641" xr:uid="{00000000-0005-0000-0000-0000124B0000}"/>
    <cellStyle name="40% - Énfasis3 32 7" xfId="21642" xr:uid="{00000000-0005-0000-0000-0000134B0000}"/>
    <cellStyle name="40% - Énfasis3 32 7 2" xfId="21643" xr:uid="{00000000-0005-0000-0000-0000144B0000}"/>
    <cellStyle name="40% - Énfasis3 32 7 3" xfId="21644" xr:uid="{00000000-0005-0000-0000-0000154B0000}"/>
    <cellStyle name="40% - Énfasis3 32 7 4" xfId="21645" xr:uid="{00000000-0005-0000-0000-0000164B0000}"/>
    <cellStyle name="40% - Énfasis3 32 7 5" xfId="21646" xr:uid="{00000000-0005-0000-0000-0000174B0000}"/>
    <cellStyle name="40% - Énfasis3 32 7 6" xfId="21647" xr:uid="{00000000-0005-0000-0000-0000184B0000}"/>
    <cellStyle name="40% - Énfasis3 32 8" xfId="21648" xr:uid="{00000000-0005-0000-0000-0000194B0000}"/>
    <cellStyle name="40% - Énfasis3 32 8 2" xfId="21649" xr:uid="{00000000-0005-0000-0000-00001A4B0000}"/>
    <cellStyle name="40% - Énfasis3 32 8 3" xfId="21650" xr:uid="{00000000-0005-0000-0000-00001B4B0000}"/>
    <cellStyle name="40% - Énfasis3 32 8 4" xfId="21651" xr:uid="{00000000-0005-0000-0000-00001C4B0000}"/>
    <cellStyle name="40% - Énfasis3 32 8 5" xfId="21652" xr:uid="{00000000-0005-0000-0000-00001D4B0000}"/>
    <cellStyle name="40% - Énfasis3 32 8 6" xfId="21653" xr:uid="{00000000-0005-0000-0000-00001E4B0000}"/>
    <cellStyle name="40% - Énfasis3 32 9" xfId="21654" xr:uid="{00000000-0005-0000-0000-00001F4B0000}"/>
    <cellStyle name="40% - Énfasis3 32 9 2" xfId="21655" xr:uid="{00000000-0005-0000-0000-0000204B0000}"/>
    <cellStyle name="40% - Énfasis3 32 9 3" xfId="21656" xr:uid="{00000000-0005-0000-0000-0000214B0000}"/>
    <cellStyle name="40% - Énfasis3 32 9 4" xfId="21657" xr:uid="{00000000-0005-0000-0000-0000224B0000}"/>
    <cellStyle name="40% - Énfasis3 32 9 5" xfId="21658" xr:uid="{00000000-0005-0000-0000-0000234B0000}"/>
    <cellStyle name="40% - Énfasis3 32 9 6" xfId="21659" xr:uid="{00000000-0005-0000-0000-0000244B0000}"/>
    <cellStyle name="40% - Énfasis3 33" xfId="669" xr:uid="{00000000-0005-0000-0000-0000254B0000}"/>
    <cellStyle name="40% - Énfasis3 33 10" xfId="21660" xr:uid="{00000000-0005-0000-0000-0000264B0000}"/>
    <cellStyle name="40% - Énfasis3 33 11" xfId="21661" xr:uid="{00000000-0005-0000-0000-0000274B0000}"/>
    <cellStyle name="40% - Énfasis3 33 12" xfId="21662" xr:uid="{00000000-0005-0000-0000-0000284B0000}"/>
    <cellStyle name="40% - Énfasis3 33 13" xfId="21663" xr:uid="{00000000-0005-0000-0000-0000294B0000}"/>
    <cellStyle name="40% - Énfasis3 33 14" xfId="21664" xr:uid="{00000000-0005-0000-0000-00002A4B0000}"/>
    <cellStyle name="40% - Énfasis3 33 2" xfId="21665" xr:uid="{00000000-0005-0000-0000-00002B4B0000}"/>
    <cellStyle name="40% - Énfasis3 33 2 2" xfId="21666" xr:uid="{00000000-0005-0000-0000-00002C4B0000}"/>
    <cellStyle name="40% - Énfasis3 33 2 3" xfId="21667" xr:uid="{00000000-0005-0000-0000-00002D4B0000}"/>
    <cellStyle name="40% - Énfasis3 33 2 4" xfId="21668" xr:uid="{00000000-0005-0000-0000-00002E4B0000}"/>
    <cellStyle name="40% - Énfasis3 33 2 5" xfId="21669" xr:uid="{00000000-0005-0000-0000-00002F4B0000}"/>
    <cellStyle name="40% - Énfasis3 33 2 6" xfId="21670" xr:uid="{00000000-0005-0000-0000-0000304B0000}"/>
    <cellStyle name="40% - Énfasis3 33 3" xfId="21671" xr:uid="{00000000-0005-0000-0000-0000314B0000}"/>
    <cellStyle name="40% - Énfasis3 33 3 2" xfId="21672" xr:uid="{00000000-0005-0000-0000-0000324B0000}"/>
    <cellStyle name="40% - Énfasis3 33 3 3" xfId="21673" xr:uid="{00000000-0005-0000-0000-0000334B0000}"/>
    <cellStyle name="40% - Énfasis3 33 3 4" xfId="21674" xr:uid="{00000000-0005-0000-0000-0000344B0000}"/>
    <cellStyle name="40% - Énfasis3 33 3 5" xfId="21675" xr:uid="{00000000-0005-0000-0000-0000354B0000}"/>
    <cellStyle name="40% - Énfasis3 33 3 6" xfId="21676" xr:uid="{00000000-0005-0000-0000-0000364B0000}"/>
    <cellStyle name="40% - Énfasis3 33 4" xfId="21677" xr:uid="{00000000-0005-0000-0000-0000374B0000}"/>
    <cellStyle name="40% - Énfasis3 33 4 2" xfId="21678" xr:uid="{00000000-0005-0000-0000-0000384B0000}"/>
    <cellStyle name="40% - Énfasis3 33 4 3" xfId="21679" xr:uid="{00000000-0005-0000-0000-0000394B0000}"/>
    <cellStyle name="40% - Énfasis3 33 4 4" xfId="21680" xr:uid="{00000000-0005-0000-0000-00003A4B0000}"/>
    <cellStyle name="40% - Énfasis3 33 4 5" xfId="21681" xr:uid="{00000000-0005-0000-0000-00003B4B0000}"/>
    <cellStyle name="40% - Énfasis3 33 4 6" xfId="21682" xr:uid="{00000000-0005-0000-0000-00003C4B0000}"/>
    <cellStyle name="40% - Énfasis3 33 5" xfId="21683" xr:uid="{00000000-0005-0000-0000-00003D4B0000}"/>
    <cellStyle name="40% - Énfasis3 33 5 2" xfId="21684" xr:uid="{00000000-0005-0000-0000-00003E4B0000}"/>
    <cellStyle name="40% - Énfasis3 33 5 3" xfId="21685" xr:uid="{00000000-0005-0000-0000-00003F4B0000}"/>
    <cellStyle name="40% - Énfasis3 33 5 4" xfId="21686" xr:uid="{00000000-0005-0000-0000-0000404B0000}"/>
    <cellStyle name="40% - Énfasis3 33 5 5" xfId="21687" xr:uid="{00000000-0005-0000-0000-0000414B0000}"/>
    <cellStyle name="40% - Énfasis3 33 5 6" xfId="21688" xr:uid="{00000000-0005-0000-0000-0000424B0000}"/>
    <cellStyle name="40% - Énfasis3 33 6" xfId="21689" xr:uid="{00000000-0005-0000-0000-0000434B0000}"/>
    <cellStyle name="40% - Énfasis3 33 6 2" xfId="21690" xr:uid="{00000000-0005-0000-0000-0000444B0000}"/>
    <cellStyle name="40% - Énfasis3 33 6 3" xfId="21691" xr:uid="{00000000-0005-0000-0000-0000454B0000}"/>
    <cellStyle name="40% - Énfasis3 33 6 4" xfId="21692" xr:uid="{00000000-0005-0000-0000-0000464B0000}"/>
    <cellStyle name="40% - Énfasis3 33 6 5" xfId="21693" xr:uid="{00000000-0005-0000-0000-0000474B0000}"/>
    <cellStyle name="40% - Énfasis3 33 6 6" xfId="21694" xr:uid="{00000000-0005-0000-0000-0000484B0000}"/>
    <cellStyle name="40% - Énfasis3 33 7" xfId="21695" xr:uid="{00000000-0005-0000-0000-0000494B0000}"/>
    <cellStyle name="40% - Énfasis3 33 7 2" xfId="21696" xr:uid="{00000000-0005-0000-0000-00004A4B0000}"/>
    <cellStyle name="40% - Énfasis3 33 7 3" xfId="21697" xr:uid="{00000000-0005-0000-0000-00004B4B0000}"/>
    <cellStyle name="40% - Énfasis3 33 7 4" xfId="21698" xr:uid="{00000000-0005-0000-0000-00004C4B0000}"/>
    <cellStyle name="40% - Énfasis3 33 7 5" xfId="21699" xr:uid="{00000000-0005-0000-0000-00004D4B0000}"/>
    <cellStyle name="40% - Énfasis3 33 7 6" xfId="21700" xr:uid="{00000000-0005-0000-0000-00004E4B0000}"/>
    <cellStyle name="40% - Énfasis3 33 8" xfId="21701" xr:uid="{00000000-0005-0000-0000-00004F4B0000}"/>
    <cellStyle name="40% - Énfasis3 33 8 2" xfId="21702" xr:uid="{00000000-0005-0000-0000-0000504B0000}"/>
    <cellStyle name="40% - Énfasis3 33 8 3" xfId="21703" xr:uid="{00000000-0005-0000-0000-0000514B0000}"/>
    <cellStyle name="40% - Énfasis3 33 8 4" xfId="21704" xr:uid="{00000000-0005-0000-0000-0000524B0000}"/>
    <cellStyle name="40% - Énfasis3 33 8 5" xfId="21705" xr:uid="{00000000-0005-0000-0000-0000534B0000}"/>
    <cellStyle name="40% - Énfasis3 33 8 6" xfId="21706" xr:uid="{00000000-0005-0000-0000-0000544B0000}"/>
    <cellStyle name="40% - Énfasis3 33 9" xfId="21707" xr:uid="{00000000-0005-0000-0000-0000554B0000}"/>
    <cellStyle name="40% - Énfasis3 33 9 2" xfId="21708" xr:uid="{00000000-0005-0000-0000-0000564B0000}"/>
    <cellStyle name="40% - Énfasis3 33 9 3" xfId="21709" xr:uid="{00000000-0005-0000-0000-0000574B0000}"/>
    <cellStyle name="40% - Énfasis3 33 9 4" xfId="21710" xr:uid="{00000000-0005-0000-0000-0000584B0000}"/>
    <cellStyle name="40% - Énfasis3 33 9 5" xfId="21711" xr:uid="{00000000-0005-0000-0000-0000594B0000}"/>
    <cellStyle name="40% - Énfasis3 33 9 6" xfId="21712" xr:uid="{00000000-0005-0000-0000-00005A4B0000}"/>
    <cellStyle name="40% - Énfasis3 34" xfId="670" xr:uid="{00000000-0005-0000-0000-00005B4B0000}"/>
    <cellStyle name="40% - Énfasis3 34 2" xfId="21713" xr:uid="{00000000-0005-0000-0000-00005C4B0000}"/>
    <cellStyle name="40% - Énfasis3 34 2 2" xfId="21714" xr:uid="{00000000-0005-0000-0000-00005D4B0000}"/>
    <cellStyle name="40% - Énfasis3 34 2 3" xfId="21715" xr:uid="{00000000-0005-0000-0000-00005E4B0000}"/>
    <cellStyle name="40% - Énfasis3 34 2 4" xfId="21716" xr:uid="{00000000-0005-0000-0000-00005F4B0000}"/>
    <cellStyle name="40% - Énfasis3 34 2 5" xfId="21717" xr:uid="{00000000-0005-0000-0000-0000604B0000}"/>
    <cellStyle name="40% - Énfasis3 34 2 6" xfId="21718" xr:uid="{00000000-0005-0000-0000-0000614B0000}"/>
    <cellStyle name="40% - Énfasis3 34 3" xfId="21719" xr:uid="{00000000-0005-0000-0000-0000624B0000}"/>
    <cellStyle name="40% - Énfasis3 34 4" xfId="21720" xr:uid="{00000000-0005-0000-0000-0000634B0000}"/>
    <cellStyle name="40% - Énfasis3 34 5" xfId="21721" xr:uid="{00000000-0005-0000-0000-0000644B0000}"/>
    <cellStyle name="40% - Énfasis3 34 6" xfId="21722" xr:uid="{00000000-0005-0000-0000-0000654B0000}"/>
    <cellStyle name="40% - Énfasis3 34 7" xfId="21723" xr:uid="{00000000-0005-0000-0000-0000664B0000}"/>
    <cellStyle name="40% - Énfasis3 35" xfId="671" xr:uid="{00000000-0005-0000-0000-0000674B0000}"/>
    <cellStyle name="40% - Énfasis3 35 2" xfId="21724" xr:uid="{00000000-0005-0000-0000-0000684B0000}"/>
    <cellStyle name="40% - Énfasis3 35 2 2" xfId="21725" xr:uid="{00000000-0005-0000-0000-0000694B0000}"/>
    <cellStyle name="40% - Énfasis3 35 2 3" xfId="21726" xr:uid="{00000000-0005-0000-0000-00006A4B0000}"/>
    <cellStyle name="40% - Énfasis3 35 2 4" xfId="21727" xr:uid="{00000000-0005-0000-0000-00006B4B0000}"/>
    <cellStyle name="40% - Énfasis3 35 2 5" xfId="21728" xr:uid="{00000000-0005-0000-0000-00006C4B0000}"/>
    <cellStyle name="40% - Énfasis3 35 2 6" xfId="21729" xr:uid="{00000000-0005-0000-0000-00006D4B0000}"/>
    <cellStyle name="40% - Énfasis3 35 3" xfId="21730" xr:uid="{00000000-0005-0000-0000-00006E4B0000}"/>
    <cellStyle name="40% - Énfasis3 35 4" xfId="21731" xr:uid="{00000000-0005-0000-0000-00006F4B0000}"/>
    <cellStyle name="40% - Énfasis3 35 5" xfId="21732" xr:uid="{00000000-0005-0000-0000-0000704B0000}"/>
    <cellStyle name="40% - Énfasis3 35 6" xfId="21733" xr:uid="{00000000-0005-0000-0000-0000714B0000}"/>
    <cellStyle name="40% - Énfasis3 35 7" xfId="21734" xr:uid="{00000000-0005-0000-0000-0000724B0000}"/>
    <cellStyle name="40% - Énfasis3 35 8" xfId="40517" xr:uid="{00000000-0005-0000-0000-0000734B0000}"/>
    <cellStyle name="40% - Énfasis3 36" xfId="672" xr:uid="{00000000-0005-0000-0000-0000744B0000}"/>
    <cellStyle name="40% - Énfasis3 36 2" xfId="21735" xr:uid="{00000000-0005-0000-0000-0000754B0000}"/>
    <cellStyle name="40% - Énfasis3 36 2 2" xfId="21736" xr:uid="{00000000-0005-0000-0000-0000764B0000}"/>
    <cellStyle name="40% - Énfasis3 36 2 3" xfId="21737" xr:uid="{00000000-0005-0000-0000-0000774B0000}"/>
    <cellStyle name="40% - Énfasis3 36 2 4" xfId="21738" xr:uid="{00000000-0005-0000-0000-0000784B0000}"/>
    <cellStyle name="40% - Énfasis3 36 2 5" xfId="21739" xr:uid="{00000000-0005-0000-0000-0000794B0000}"/>
    <cellStyle name="40% - Énfasis3 36 2 6" xfId="21740" xr:uid="{00000000-0005-0000-0000-00007A4B0000}"/>
    <cellStyle name="40% - Énfasis3 36 3" xfId="21741" xr:uid="{00000000-0005-0000-0000-00007B4B0000}"/>
    <cellStyle name="40% - Énfasis3 36 4" xfId="21742" xr:uid="{00000000-0005-0000-0000-00007C4B0000}"/>
    <cellStyle name="40% - Énfasis3 36 5" xfId="21743" xr:uid="{00000000-0005-0000-0000-00007D4B0000}"/>
    <cellStyle name="40% - Énfasis3 36 6" xfId="21744" xr:uid="{00000000-0005-0000-0000-00007E4B0000}"/>
    <cellStyle name="40% - Énfasis3 36 7" xfId="21745" xr:uid="{00000000-0005-0000-0000-00007F4B0000}"/>
    <cellStyle name="40% - Énfasis3 36 8" xfId="40518" xr:uid="{00000000-0005-0000-0000-0000804B0000}"/>
    <cellStyle name="40% - Énfasis3 37" xfId="673" xr:uid="{00000000-0005-0000-0000-0000814B0000}"/>
    <cellStyle name="40% - Énfasis3 37 2" xfId="21746" xr:uid="{00000000-0005-0000-0000-0000824B0000}"/>
    <cellStyle name="40% - Énfasis3 37 2 2" xfId="21747" xr:uid="{00000000-0005-0000-0000-0000834B0000}"/>
    <cellStyle name="40% - Énfasis3 37 2 3" xfId="21748" xr:uid="{00000000-0005-0000-0000-0000844B0000}"/>
    <cellStyle name="40% - Énfasis3 37 2 4" xfId="21749" xr:uid="{00000000-0005-0000-0000-0000854B0000}"/>
    <cellStyle name="40% - Énfasis3 37 2 5" xfId="21750" xr:uid="{00000000-0005-0000-0000-0000864B0000}"/>
    <cellStyle name="40% - Énfasis3 37 2 6" xfId="21751" xr:uid="{00000000-0005-0000-0000-0000874B0000}"/>
    <cellStyle name="40% - Énfasis3 37 3" xfId="21752" xr:uid="{00000000-0005-0000-0000-0000884B0000}"/>
    <cellStyle name="40% - Énfasis3 37 4" xfId="21753" xr:uid="{00000000-0005-0000-0000-0000894B0000}"/>
    <cellStyle name="40% - Énfasis3 37 5" xfId="21754" xr:uid="{00000000-0005-0000-0000-00008A4B0000}"/>
    <cellStyle name="40% - Énfasis3 37 6" xfId="21755" xr:uid="{00000000-0005-0000-0000-00008B4B0000}"/>
    <cellStyle name="40% - Énfasis3 37 7" xfId="21756" xr:uid="{00000000-0005-0000-0000-00008C4B0000}"/>
    <cellStyle name="40% - Énfasis3 37 8" xfId="40519" xr:uid="{00000000-0005-0000-0000-00008D4B0000}"/>
    <cellStyle name="40% - Énfasis3 38" xfId="674" xr:uid="{00000000-0005-0000-0000-00008E4B0000}"/>
    <cellStyle name="40% - Énfasis3 38 2" xfId="21757" xr:uid="{00000000-0005-0000-0000-00008F4B0000}"/>
    <cellStyle name="40% - Énfasis3 38 2 2" xfId="21758" xr:uid="{00000000-0005-0000-0000-0000904B0000}"/>
    <cellStyle name="40% - Énfasis3 38 2 3" xfId="21759" xr:uid="{00000000-0005-0000-0000-0000914B0000}"/>
    <cellStyle name="40% - Énfasis3 38 2 4" xfId="21760" xr:uid="{00000000-0005-0000-0000-0000924B0000}"/>
    <cellStyle name="40% - Énfasis3 38 2 5" xfId="21761" xr:uid="{00000000-0005-0000-0000-0000934B0000}"/>
    <cellStyle name="40% - Énfasis3 38 2 6" xfId="21762" xr:uid="{00000000-0005-0000-0000-0000944B0000}"/>
    <cellStyle name="40% - Énfasis3 38 3" xfId="21763" xr:uid="{00000000-0005-0000-0000-0000954B0000}"/>
    <cellStyle name="40% - Énfasis3 38 4" xfId="21764" xr:uid="{00000000-0005-0000-0000-0000964B0000}"/>
    <cellStyle name="40% - Énfasis3 38 5" xfId="21765" xr:uid="{00000000-0005-0000-0000-0000974B0000}"/>
    <cellStyle name="40% - Énfasis3 38 6" xfId="21766" xr:uid="{00000000-0005-0000-0000-0000984B0000}"/>
    <cellStyle name="40% - Énfasis3 38 7" xfId="21767" xr:uid="{00000000-0005-0000-0000-0000994B0000}"/>
    <cellStyle name="40% - Énfasis3 38 8" xfId="40520" xr:uid="{00000000-0005-0000-0000-00009A4B0000}"/>
    <cellStyle name="40% - Énfasis3 39" xfId="675" xr:uid="{00000000-0005-0000-0000-00009B4B0000}"/>
    <cellStyle name="40% - Énfasis3 39 2" xfId="21768" xr:uid="{00000000-0005-0000-0000-00009C4B0000}"/>
    <cellStyle name="40% - Énfasis3 39 2 2" xfId="21769" xr:uid="{00000000-0005-0000-0000-00009D4B0000}"/>
    <cellStyle name="40% - Énfasis3 39 2 3" xfId="21770" xr:uid="{00000000-0005-0000-0000-00009E4B0000}"/>
    <cellStyle name="40% - Énfasis3 39 2 4" xfId="21771" xr:uid="{00000000-0005-0000-0000-00009F4B0000}"/>
    <cellStyle name="40% - Énfasis3 39 2 5" xfId="21772" xr:uid="{00000000-0005-0000-0000-0000A04B0000}"/>
    <cellStyle name="40% - Énfasis3 39 2 6" xfId="21773" xr:uid="{00000000-0005-0000-0000-0000A14B0000}"/>
    <cellStyle name="40% - Énfasis3 39 3" xfId="21774" xr:uid="{00000000-0005-0000-0000-0000A24B0000}"/>
    <cellStyle name="40% - Énfasis3 39 4" xfId="21775" xr:uid="{00000000-0005-0000-0000-0000A34B0000}"/>
    <cellStyle name="40% - Énfasis3 39 5" xfId="21776" xr:uid="{00000000-0005-0000-0000-0000A44B0000}"/>
    <cellStyle name="40% - Énfasis3 39 6" xfId="21777" xr:uid="{00000000-0005-0000-0000-0000A54B0000}"/>
    <cellStyle name="40% - Énfasis3 39 7" xfId="21778" xr:uid="{00000000-0005-0000-0000-0000A64B0000}"/>
    <cellStyle name="40% - Énfasis3 39 8" xfId="40521" xr:uid="{00000000-0005-0000-0000-0000A74B0000}"/>
    <cellStyle name="40% - Énfasis3 4" xfId="676" xr:uid="{00000000-0005-0000-0000-0000A84B0000}"/>
    <cellStyle name="40% - Énfasis3 4 10" xfId="21779" xr:uid="{00000000-0005-0000-0000-0000A94B0000}"/>
    <cellStyle name="40% - Énfasis3 4 11" xfId="21780" xr:uid="{00000000-0005-0000-0000-0000AA4B0000}"/>
    <cellStyle name="40% - Énfasis3 4 12" xfId="21781" xr:uid="{00000000-0005-0000-0000-0000AB4B0000}"/>
    <cellStyle name="40% - Énfasis3 4 13" xfId="21782" xr:uid="{00000000-0005-0000-0000-0000AC4B0000}"/>
    <cellStyle name="40% - Énfasis3 4 14" xfId="21783" xr:uid="{00000000-0005-0000-0000-0000AD4B0000}"/>
    <cellStyle name="40% - Énfasis3 4 15" xfId="40522" xr:uid="{00000000-0005-0000-0000-0000AE4B0000}"/>
    <cellStyle name="40% - Énfasis3 4 2" xfId="677" xr:uid="{00000000-0005-0000-0000-0000AF4B0000}"/>
    <cellStyle name="40% - Énfasis3 4 2 2" xfId="21784" xr:uid="{00000000-0005-0000-0000-0000B04B0000}"/>
    <cellStyle name="40% - Énfasis3 4 2 3" xfId="21785" xr:uid="{00000000-0005-0000-0000-0000B14B0000}"/>
    <cellStyle name="40% - Énfasis3 4 2 4" xfId="21786" xr:uid="{00000000-0005-0000-0000-0000B24B0000}"/>
    <cellStyle name="40% - Énfasis3 4 2 5" xfId="21787" xr:uid="{00000000-0005-0000-0000-0000B34B0000}"/>
    <cellStyle name="40% - Énfasis3 4 2 6" xfId="21788" xr:uid="{00000000-0005-0000-0000-0000B44B0000}"/>
    <cellStyle name="40% - Énfasis3 4 3" xfId="678" xr:uid="{00000000-0005-0000-0000-0000B54B0000}"/>
    <cellStyle name="40% - Énfasis3 4 3 2" xfId="21789" xr:uid="{00000000-0005-0000-0000-0000B64B0000}"/>
    <cellStyle name="40% - Énfasis3 4 3 3" xfId="21790" xr:uid="{00000000-0005-0000-0000-0000B74B0000}"/>
    <cellStyle name="40% - Énfasis3 4 3 4" xfId="21791" xr:uid="{00000000-0005-0000-0000-0000B84B0000}"/>
    <cellStyle name="40% - Énfasis3 4 3 5" xfId="21792" xr:uid="{00000000-0005-0000-0000-0000B94B0000}"/>
    <cellStyle name="40% - Énfasis3 4 3 6" xfId="21793" xr:uid="{00000000-0005-0000-0000-0000BA4B0000}"/>
    <cellStyle name="40% - Énfasis3 4 4" xfId="21794" xr:uid="{00000000-0005-0000-0000-0000BB4B0000}"/>
    <cellStyle name="40% - Énfasis3 4 4 2" xfId="21795" xr:uid="{00000000-0005-0000-0000-0000BC4B0000}"/>
    <cellStyle name="40% - Énfasis3 4 4 3" xfId="21796" xr:uid="{00000000-0005-0000-0000-0000BD4B0000}"/>
    <cellStyle name="40% - Énfasis3 4 4 4" xfId="21797" xr:uid="{00000000-0005-0000-0000-0000BE4B0000}"/>
    <cellStyle name="40% - Énfasis3 4 4 5" xfId="21798" xr:uid="{00000000-0005-0000-0000-0000BF4B0000}"/>
    <cellStyle name="40% - Énfasis3 4 4 6" xfId="21799" xr:uid="{00000000-0005-0000-0000-0000C04B0000}"/>
    <cellStyle name="40% - Énfasis3 4 5" xfId="21800" xr:uid="{00000000-0005-0000-0000-0000C14B0000}"/>
    <cellStyle name="40% - Énfasis3 4 5 2" xfId="21801" xr:uid="{00000000-0005-0000-0000-0000C24B0000}"/>
    <cellStyle name="40% - Énfasis3 4 5 3" xfId="21802" xr:uid="{00000000-0005-0000-0000-0000C34B0000}"/>
    <cellStyle name="40% - Énfasis3 4 5 4" xfId="21803" xr:uid="{00000000-0005-0000-0000-0000C44B0000}"/>
    <cellStyle name="40% - Énfasis3 4 5 5" xfId="21804" xr:uid="{00000000-0005-0000-0000-0000C54B0000}"/>
    <cellStyle name="40% - Énfasis3 4 5 6" xfId="21805" xr:uid="{00000000-0005-0000-0000-0000C64B0000}"/>
    <cellStyle name="40% - Énfasis3 4 6" xfId="21806" xr:uid="{00000000-0005-0000-0000-0000C74B0000}"/>
    <cellStyle name="40% - Énfasis3 4 6 2" xfId="21807" xr:uid="{00000000-0005-0000-0000-0000C84B0000}"/>
    <cellStyle name="40% - Énfasis3 4 6 3" xfId="21808" xr:uid="{00000000-0005-0000-0000-0000C94B0000}"/>
    <cellStyle name="40% - Énfasis3 4 6 4" xfId="21809" xr:uid="{00000000-0005-0000-0000-0000CA4B0000}"/>
    <cellStyle name="40% - Énfasis3 4 6 5" xfId="21810" xr:uid="{00000000-0005-0000-0000-0000CB4B0000}"/>
    <cellStyle name="40% - Énfasis3 4 6 6" xfId="21811" xr:uid="{00000000-0005-0000-0000-0000CC4B0000}"/>
    <cellStyle name="40% - Énfasis3 4 7" xfId="21812" xr:uid="{00000000-0005-0000-0000-0000CD4B0000}"/>
    <cellStyle name="40% - Énfasis3 4 7 2" xfId="21813" xr:uid="{00000000-0005-0000-0000-0000CE4B0000}"/>
    <cellStyle name="40% - Énfasis3 4 7 3" xfId="21814" xr:uid="{00000000-0005-0000-0000-0000CF4B0000}"/>
    <cellStyle name="40% - Énfasis3 4 7 4" xfId="21815" xr:uid="{00000000-0005-0000-0000-0000D04B0000}"/>
    <cellStyle name="40% - Énfasis3 4 7 5" xfId="21816" xr:uid="{00000000-0005-0000-0000-0000D14B0000}"/>
    <cellStyle name="40% - Énfasis3 4 7 6" xfId="21817" xr:uid="{00000000-0005-0000-0000-0000D24B0000}"/>
    <cellStyle name="40% - Énfasis3 4 8" xfId="21818" xr:uid="{00000000-0005-0000-0000-0000D34B0000}"/>
    <cellStyle name="40% - Énfasis3 4 8 2" xfId="21819" xr:uid="{00000000-0005-0000-0000-0000D44B0000}"/>
    <cellStyle name="40% - Énfasis3 4 8 3" xfId="21820" xr:uid="{00000000-0005-0000-0000-0000D54B0000}"/>
    <cellStyle name="40% - Énfasis3 4 8 4" xfId="21821" xr:uid="{00000000-0005-0000-0000-0000D64B0000}"/>
    <cellStyle name="40% - Énfasis3 4 8 5" xfId="21822" xr:uid="{00000000-0005-0000-0000-0000D74B0000}"/>
    <cellStyle name="40% - Énfasis3 4 8 6" xfId="21823" xr:uid="{00000000-0005-0000-0000-0000D84B0000}"/>
    <cellStyle name="40% - Énfasis3 4 9" xfId="21824" xr:uid="{00000000-0005-0000-0000-0000D94B0000}"/>
    <cellStyle name="40% - Énfasis3 4 9 2" xfId="21825" xr:uid="{00000000-0005-0000-0000-0000DA4B0000}"/>
    <cellStyle name="40% - Énfasis3 4 9 3" xfId="21826" xr:uid="{00000000-0005-0000-0000-0000DB4B0000}"/>
    <cellStyle name="40% - Énfasis3 4 9 4" xfId="21827" xr:uid="{00000000-0005-0000-0000-0000DC4B0000}"/>
    <cellStyle name="40% - Énfasis3 4 9 5" xfId="21828" xr:uid="{00000000-0005-0000-0000-0000DD4B0000}"/>
    <cellStyle name="40% - Énfasis3 4 9 6" xfId="21829" xr:uid="{00000000-0005-0000-0000-0000DE4B0000}"/>
    <cellStyle name="40% - Énfasis3 40" xfId="679" xr:uid="{00000000-0005-0000-0000-0000DF4B0000}"/>
    <cellStyle name="40% - Énfasis3 40 2" xfId="21830" xr:uid="{00000000-0005-0000-0000-0000E04B0000}"/>
    <cellStyle name="40% - Énfasis3 40 2 2" xfId="21831" xr:uid="{00000000-0005-0000-0000-0000E14B0000}"/>
    <cellStyle name="40% - Énfasis3 40 2 3" xfId="21832" xr:uid="{00000000-0005-0000-0000-0000E24B0000}"/>
    <cellStyle name="40% - Énfasis3 40 2 4" xfId="21833" xr:uid="{00000000-0005-0000-0000-0000E34B0000}"/>
    <cellStyle name="40% - Énfasis3 40 2 5" xfId="21834" xr:uid="{00000000-0005-0000-0000-0000E44B0000}"/>
    <cellStyle name="40% - Énfasis3 40 2 6" xfId="21835" xr:uid="{00000000-0005-0000-0000-0000E54B0000}"/>
    <cellStyle name="40% - Énfasis3 40 3" xfId="21836" xr:uid="{00000000-0005-0000-0000-0000E64B0000}"/>
    <cellStyle name="40% - Énfasis3 40 4" xfId="21837" xr:uid="{00000000-0005-0000-0000-0000E74B0000}"/>
    <cellStyle name="40% - Énfasis3 40 5" xfId="21838" xr:uid="{00000000-0005-0000-0000-0000E84B0000}"/>
    <cellStyle name="40% - Énfasis3 40 6" xfId="21839" xr:uid="{00000000-0005-0000-0000-0000E94B0000}"/>
    <cellStyle name="40% - Énfasis3 40 7" xfId="21840" xr:uid="{00000000-0005-0000-0000-0000EA4B0000}"/>
    <cellStyle name="40% - Énfasis3 40 8" xfId="40523" xr:uid="{00000000-0005-0000-0000-0000EB4B0000}"/>
    <cellStyle name="40% - Énfasis3 41" xfId="680" xr:uid="{00000000-0005-0000-0000-0000EC4B0000}"/>
    <cellStyle name="40% - Énfasis3 41 2" xfId="21841" xr:uid="{00000000-0005-0000-0000-0000ED4B0000}"/>
    <cellStyle name="40% - Énfasis3 41 2 2" xfId="21842" xr:uid="{00000000-0005-0000-0000-0000EE4B0000}"/>
    <cellStyle name="40% - Énfasis3 41 2 3" xfId="21843" xr:uid="{00000000-0005-0000-0000-0000EF4B0000}"/>
    <cellStyle name="40% - Énfasis3 41 2 4" xfId="21844" xr:uid="{00000000-0005-0000-0000-0000F04B0000}"/>
    <cellStyle name="40% - Énfasis3 41 2 5" xfId="21845" xr:uid="{00000000-0005-0000-0000-0000F14B0000}"/>
    <cellStyle name="40% - Énfasis3 41 2 6" xfId="21846" xr:uid="{00000000-0005-0000-0000-0000F24B0000}"/>
    <cellStyle name="40% - Énfasis3 41 3" xfId="21847" xr:uid="{00000000-0005-0000-0000-0000F34B0000}"/>
    <cellStyle name="40% - Énfasis3 41 4" xfId="21848" xr:uid="{00000000-0005-0000-0000-0000F44B0000}"/>
    <cellStyle name="40% - Énfasis3 41 5" xfId="21849" xr:uid="{00000000-0005-0000-0000-0000F54B0000}"/>
    <cellStyle name="40% - Énfasis3 41 6" xfId="21850" xr:uid="{00000000-0005-0000-0000-0000F64B0000}"/>
    <cellStyle name="40% - Énfasis3 41 7" xfId="21851" xr:uid="{00000000-0005-0000-0000-0000F74B0000}"/>
    <cellStyle name="40% - Énfasis3 41 8" xfId="40524" xr:uid="{00000000-0005-0000-0000-0000F84B0000}"/>
    <cellStyle name="40% - Énfasis3 42" xfId="21852" xr:uid="{00000000-0005-0000-0000-0000F94B0000}"/>
    <cellStyle name="40% - Énfasis3 42 2" xfId="21853" xr:uid="{00000000-0005-0000-0000-0000FA4B0000}"/>
    <cellStyle name="40% - Énfasis3 42 2 2" xfId="21854" xr:uid="{00000000-0005-0000-0000-0000FB4B0000}"/>
    <cellStyle name="40% - Énfasis3 42 2 3" xfId="21855" xr:uid="{00000000-0005-0000-0000-0000FC4B0000}"/>
    <cellStyle name="40% - Énfasis3 42 2 4" xfId="21856" xr:uid="{00000000-0005-0000-0000-0000FD4B0000}"/>
    <cellStyle name="40% - Énfasis3 42 2 5" xfId="21857" xr:uid="{00000000-0005-0000-0000-0000FE4B0000}"/>
    <cellStyle name="40% - Énfasis3 42 2 6" xfId="21858" xr:uid="{00000000-0005-0000-0000-0000FF4B0000}"/>
    <cellStyle name="40% - Énfasis3 42 3" xfId="21859" xr:uid="{00000000-0005-0000-0000-0000004C0000}"/>
    <cellStyle name="40% - Énfasis3 42 4" xfId="21860" xr:uid="{00000000-0005-0000-0000-0000014C0000}"/>
    <cellStyle name="40% - Énfasis3 42 5" xfId="21861" xr:uid="{00000000-0005-0000-0000-0000024C0000}"/>
    <cellStyle name="40% - Énfasis3 42 6" xfId="21862" xr:uid="{00000000-0005-0000-0000-0000034C0000}"/>
    <cellStyle name="40% - Énfasis3 42 7" xfId="21863" xr:uid="{00000000-0005-0000-0000-0000044C0000}"/>
    <cellStyle name="40% - Énfasis3 43" xfId="21864" xr:uid="{00000000-0005-0000-0000-0000054C0000}"/>
    <cellStyle name="40% - Énfasis3 43 2" xfId="21865" xr:uid="{00000000-0005-0000-0000-0000064C0000}"/>
    <cellStyle name="40% - Énfasis3 43 2 2" xfId="21866" xr:uid="{00000000-0005-0000-0000-0000074C0000}"/>
    <cellStyle name="40% - Énfasis3 43 2 3" xfId="21867" xr:uid="{00000000-0005-0000-0000-0000084C0000}"/>
    <cellStyle name="40% - Énfasis3 43 2 4" xfId="21868" xr:uid="{00000000-0005-0000-0000-0000094C0000}"/>
    <cellStyle name="40% - Énfasis3 43 2 5" xfId="21869" xr:uid="{00000000-0005-0000-0000-00000A4C0000}"/>
    <cellStyle name="40% - Énfasis3 43 2 6" xfId="21870" xr:uid="{00000000-0005-0000-0000-00000B4C0000}"/>
    <cellStyle name="40% - Énfasis3 43 3" xfId="21871" xr:uid="{00000000-0005-0000-0000-00000C4C0000}"/>
    <cellStyle name="40% - Énfasis3 43 4" xfId="21872" xr:uid="{00000000-0005-0000-0000-00000D4C0000}"/>
    <cellStyle name="40% - Énfasis3 43 5" xfId="21873" xr:uid="{00000000-0005-0000-0000-00000E4C0000}"/>
    <cellStyle name="40% - Énfasis3 43 6" xfId="21874" xr:uid="{00000000-0005-0000-0000-00000F4C0000}"/>
    <cellStyle name="40% - Énfasis3 43 7" xfId="21875" xr:uid="{00000000-0005-0000-0000-0000104C0000}"/>
    <cellStyle name="40% - Énfasis3 44" xfId="21876" xr:uid="{00000000-0005-0000-0000-0000114C0000}"/>
    <cellStyle name="40% - Énfasis3 44 2" xfId="21877" xr:uid="{00000000-0005-0000-0000-0000124C0000}"/>
    <cellStyle name="40% - Énfasis3 44 2 2" xfId="21878" xr:uid="{00000000-0005-0000-0000-0000134C0000}"/>
    <cellStyle name="40% - Énfasis3 44 2 3" xfId="21879" xr:uid="{00000000-0005-0000-0000-0000144C0000}"/>
    <cellStyle name="40% - Énfasis3 44 2 4" xfId="21880" xr:uid="{00000000-0005-0000-0000-0000154C0000}"/>
    <cellStyle name="40% - Énfasis3 44 2 5" xfId="21881" xr:uid="{00000000-0005-0000-0000-0000164C0000}"/>
    <cellStyle name="40% - Énfasis3 44 2 6" xfId="21882" xr:uid="{00000000-0005-0000-0000-0000174C0000}"/>
    <cellStyle name="40% - Énfasis3 44 3" xfId="21883" xr:uid="{00000000-0005-0000-0000-0000184C0000}"/>
    <cellStyle name="40% - Énfasis3 44 4" xfId="21884" xr:uid="{00000000-0005-0000-0000-0000194C0000}"/>
    <cellStyle name="40% - Énfasis3 44 5" xfId="21885" xr:uid="{00000000-0005-0000-0000-00001A4C0000}"/>
    <cellStyle name="40% - Énfasis3 44 6" xfId="21886" xr:uid="{00000000-0005-0000-0000-00001B4C0000}"/>
    <cellStyle name="40% - Énfasis3 44 7" xfId="21887" xr:uid="{00000000-0005-0000-0000-00001C4C0000}"/>
    <cellStyle name="40% - Énfasis3 45" xfId="21888" xr:uid="{00000000-0005-0000-0000-00001D4C0000}"/>
    <cellStyle name="40% - Énfasis3 45 2" xfId="21889" xr:uid="{00000000-0005-0000-0000-00001E4C0000}"/>
    <cellStyle name="40% - Énfasis3 45 2 2" xfId="21890" xr:uid="{00000000-0005-0000-0000-00001F4C0000}"/>
    <cellStyle name="40% - Énfasis3 45 2 3" xfId="21891" xr:uid="{00000000-0005-0000-0000-0000204C0000}"/>
    <cellStyle name="40% - Énfasis3 45 2 4" xfId="21892" xr:uid="{00000000-0005-0000-0000-0000214C0000}"/>
    <cellStyle name="40% - Énfasis3 45 2 5" xfId="21893" xr:uid="{00000000-0005-0000-0000-0000224C0000}"/>
    <cellStyle name="40% - Énfasis3 45 2 6" xfId="21894" xr:uid="{00000000-0005-0000-0000-0000234C0000}"/>
    <cellStyle name="40% - Énfasis3 45 3" xfId="21895" xr:uid="{00000000-0005-0000-0000-0000244C0000}"/>
    <cellStyle name="40% - Énfasis3 45 4" xfId="21896" xr:uid="{00000000-0005-0000-0000-0000254C0000}"/>
    <cellStyle name="40% - Énfasis3 45 5" xfId="21897" xr:uid="{00000000-0005-0000-0000-0000264C0000}"/>
    <cellStyle name="40% - Énfasis3 45 6" xfId="21898" xr:uid="{00000000-0005-0000-0000-0000274C0000}"/>
    <cellStyle name="40% - Énfasis3 45 7" xfId="21899" xr:uid="{00000000-0005-0000-0000-0000284C0000}"/>
    <cellStyle name="40% - Énfasis3 46" xfId="21900" xr:uid="{00000000-0005-0000-0000-0000294C0000}"/>
    <cellStyle name="40% - Énfasis3 46 2" xfId="21901" xr:uid="{00000000-0005-0000-0000-00002A4C0000}"/>
    <cellStyle name="40% - Énfasis3 46 2 2" xfId="21902" xr:uid="{00000000-0005-0000-0000-00002B4C0000}"/>
    <cellStyle name="40% - Énfasis3 46 2 3" xfId="21903" xr:uid="{00000000-0005-0000-0000-00002C4C0000}"/>
    <cellStyle name="40% - Énfasis3 46 2 4" xfId="21904" xr:uid="{00000000-0005-0000-0000-00002D4C0000}"/>
    <cellStyle name="40% - Énfasis3 46 2 5" xfId="21905" xr:uid="{00000000-0005-0000-0000-00002E4C0000}"/>
    <cellStyle name="40% - Énfasis3 46 2 6" xfId="21906" xr:uid="{00000000-0005-0000-0000-00002F4C0000}"/>
    <cellStyle name="40% - Énfasis3 46 3" xfId="21907" xr:uid="{00000000-0005-0000-0000-0000304C0000}"/>
    <cellStyle name="40% - Énfasis3 46 4" xfId="21908" xr:uid="{00000000-0005-0000-0000-0000314C0000}"/>
    <cellStyle name="40% - Énfasis3 46 5" xfId="21909" xr:uid="{00000000-0005-0000-0000-0000324C0000}"/>
    <cellStyle name="40% - Énfasis3 46 6" xfId="21910" xr:uid="{00000000-0005-0000-0000-0000334C0000}"/>
    <cellStyle name="40% - Énfasis3 46 7" xfId="21911" xr:uid="{00000000-0005-0000-0000-0000344C0000}"/>
    <cellStyle name="40% - Énfasis3 47" xfId="21912" xr:uid="{00000000-0005-0000-0000-0000354C0000}"/>
    <cellStyle name="40% - Énfasis3 47 2" xfId="21913" xr:uid="{00000000-0005-0000-0000-0000364C0000}"/>
    <cellStyle name="40% - Énfasis3 47 2 2" xfId="21914" xr:uid="{00000000-0005-0000-0000-0000374C0000}"/>
    <cellStyle name="40% - Énfasis3 47 2 3" xfId="21915" xr:uid="{00000000-0005-0000-0000-0000384C0000}"/>
    <cellStyle name="40% - Énfasis3 47 2 4" xfId="21916" xr:uid="{00000000-0005-0000-0000-0000394C0000}"/>
    <cellStyle name="40% - Énfasis3 47 2 5" xfId="21917" xr:uid="{00000000-0005-0000-0000-00003A4C0000}"/>
    <cellStyle name="40% - Énfasis3 47 2 6" xfId="21918" xr:uid="{00000000-0005-0000-0000-00003B4C0000}"/>
    <cellStyle name="40% - Énfasis3 47 3" xfId="21919" xr:uid="{00000000-0005-0000-0000-00003C4C0000}"/>
    <cellStyle name="40% - Énfasis3 47 4" xfId="21920" xr:uid="{00000000-0005-0000-0000-00003D4C0000}"/>
    <cellStyle name="40% - Énfasis3 47 5" xfId="21921" xr:uid="{00000000-0005-0000-0000-00003E4C0000}"/>
    <cellStyle name="40% - Énfasis3 47 6" xfId="21922" xr:uid="{00000000-0005-0000-0000-00003F4C0000}"/>
    <cellStyle name="40% - Énfasis3 47 7" xfId="21923" xr:uid="{00000000-0005-0000-0000-0000404C0000}"/>
    <cellStyle name="40% - Énfasis3 48" xfId="21924" xr:uid="{00000000-0005-0000-0000-0000414C0000}"/>
    <cellStyle name="40% - Énfasis3 48 2" xfId="21925" xr:uid="{00000000-0005-0000-0000-0000424C0000}"/>
    <cellStyle name="40% - Énfasis3 48 3" xfId="21926" xr:uid="{00000000-0005-0000-0000-0000434C0000}"/>
    <cellStyle name="40% - Énfasis3 48 4" xfId="21927" xr:uid="{00000000-0005-0000-0000-0000444C0000}"/>
    <cellStyle name="40% - Énfasis3 48 5" xfId="21928" xr:uid="{00000000-0005-0000-0000-0000454C0000}"/>
    <cellStyle name="40% - Énfasis3 48 6" xfId="21929" xr:uid="{00000000-0005-0000-0000-0000464C0000}"/>
    <cellStyle name="40% - Énfasis3 49" xfId="21930" xr:uid="{00000000-0005-0000-0000-0000474C0000}"/>
    <cellStyle name="40% - Énfasis3 49 2" xfId="21931" xr:uid="{00000000-0005-0000-0000-0000484C0000}"/>
    <cellStyle name="40% - Énfasis3 49 3" xfId="21932" xr:uid="{00000000-0005-0000-0000-0000494C0000}"/>
    <cellStyle name="40% - Énfasis3 49 4" xfId="21933" xr:uid="{00000000-0005-0000-0000-00004A4C0000}"/>
    <cellStyle name="40% - Énfasis3 49 5" xfId="21934" xr:uid="{00000000-0005-0000-0000-00004B4C0000}"/>
    <cellStyle name="40% - Énfasis3 49 6" xfId="21935" xr:uid="{00000000-0005-0000-0000-00004C4C0000}"/>
    <cellStyle name="40% - Énfasis3 5" xfId="681" xr:uid="{00000000-0005-0000-0000-00004D4C0000}"/>
    <cellStyle name="40% - Énfasis3 5 10" xfId="21936" xr:uid="{00000000-0005-0000-0000-00004E4C0000}"/>
    <cellStyle name="40% - Énfasis3 5 11" xfId="21937" xr:uid="{00000000-0005-0000-0000-00004F4C0000}"/>
    <cellStyle name="40% - Énfasis3 5 12" xfId="21938" xr:uid="{00000000-0005-0000-0000-0000504C0000}"/>
    <cellStyle name="40% - Énfasis3 5 13" xfId="21939" xr:uid="{00000000-0005-0000-0000-0000514C0000}"/>
    <cellStyle name="40% - Énfasis3 5 14" xfId="21940" xr:uid="{00000000-0005-0000-0000-0000524C0000}"/>
    <cellStyle name="40% - Énfasis3 5 15" xfId="40525" xr:uid="{00000000-0005-0000-0000-0000534C0000}"/>
    <cellStyle name="40% - Énfasis3 5 2" xfId="21941" xr:uid="{00000000-0005-0000-0000-0000544C0000}"/>
    <cellStyle name="40% - Énfasis3 5 2 2" xfId="21942" xr:uid="{00000000-0005-0000-0000-0000554C0000}"/>
    <cellStyle name="40% - Énfasis3 5 2 3" xfId="21943" xr:uid="{00000000-0005-0000-0000-0000564C0000}"/>
    <cellStyle name="40% - Énfasis3 5 2 4" xfId="21944" xr:uid="{00000000-0005-0000-0000-0000574C0000}"/>
    <cellStyle name="40% - Énfasis3 5 2 5" xfId="21945" xr:uid="{00000000-0005-0000-0000-0000584C0000}"/>
    <cellStyle name="40% - Énfasis3 5 2 6" xfId="21946" xr:uid="{00000000-0005-0000-0000-0000594C0000}"/>
    <cellStyle name="40% - Énfasis3 5 3" xfId="21947" xr:uid="{00000000-0005-0000-0000-00005A4C0000}"/>
    <cellStyle name="40% - Énfasis3 5 3 2" xfId="21948" xr:uid="{00000000-0005-0000-0000-00005B4C0000}"/>
    <cellStyle name="40% - Énfasis3 5 3 3" xfId="21949" xr:uid="{00000000-0005-0000-0000-00005C4C0000}"/>
    <cellStyle name="40% - Énfasis3 5 3 4" xfId="21950" xr:uid="{00000000-0005-0000-0000-00005D4C0000}"/>
    <cellStyle name="40% - Énfasis3 5 3 5" xfId="21951" xr:uid="{00000000-0005-0000-0000-00005E4C0000}"/>
    <cellStyle name="40% - Énfasis3 5 3 6" xfId="21952" xr:uid="{00000000-0005-0000-0000-00005F4C0000}"/>
    <cellStyle name="40% - Énfasis3 5 4" xfId="21953" xr:uid="{00000000-0005-0000-0000-0000604C0000}"/>
    <cellStyle name="40% - Énfasis3 5 4 2" xfId="21954" xr:uid="{00000000-0005-0000-0000-0000614C0000}"/>
    <cellStyle name="40% - Énfasis3 5 4 3" xfId="21955" xr:uid="{00000000-0005-0000-0000-0000624C0000}"/>
    <cellStyle name="40% - Énfasis3 5 4 4" xfId="21956" xr:uid="{00000000-0005-0000-0000-0000634C0000}"/>
    <cellStyle name="40% - Énfasis3 5 4 5" xfId="21957" xr:uid="{00000000-0005-0000-0000-0000644C0000}"/>
    <cellStyle name="40% - Énfasis3 5 4 6" xfId="21958" xr:uid="{00000000-0005-0000-0000-0000654C0000}"/>
    <cellStyle name="40% - Énfasis3 5 5" xfId="21959" xr:uid="{00000000-0005-0000-0000-0000664C0000}"/>
    <cellStyle name="40% - Énfasis3 5 5 2" xfId="21960" xr:uid="{00000000-0005-0000-0000-0000674C0000}"/>
    <cellStyle name="40% - Énfasis3 5 5 3" xfId="21961" xr:uid="{00000000-0005-0000-0000-0000684C0000}"/>
    <cellStyle name="40% - Énfasis3 5 5 4" xfId="21962" xr:uid="{00000000-0005-0000-0000-0000694C0000}"/>
    <cellStyle name="40% - Énfasis3 5 5 5" xfId="21963" xr:uid="{00000000-0005-0000-0000-00006A4C0000}"/>
    <cellStyle name="40% - Énfasis3 5 5 6" xfId="21964" xr:uid="{00000000-0005-0000-0000-00006B4C0000}"/>
    <cellStyle name="40% - Énfasis3 5 6" xfId="21965" xr:uid="{00000000-0005-0000-0000-00006C4C0000}"/>
    <cellStyle name="40% - Énfasis3 5 6 2" xfId="21966" xr:uid="{00000000-0005-0000-0000-00006D4C0000}"/>
    <cellStyle name="40% - Énfasis3 5 6 3" xfId="21967" xr:uid="{00000000-0005-0000-0000-00006E4C0000}"/>
    <cellStyle name="40% - Énfasis3 5 6 4" xfId="21968" xr:uid="{00000000-0005-0000-0000-00006F4C0000}"/>
    <cellStyle name="40% - Énfasis3 5 6 5" xfId="21969" xr:uid="{00000000-0005-0000-0000-0000704C0000}"/>
    <cellStyle name="40% - Énfasis3 5 6 6" xfId="21970" xr:uid="{00000000-0005-0000-0000-0000714C0000}"/>
    <cellStyle name="40% - Énfasis3 5 7" xfId="21971" xr:uid="{00000000-0005-0000-0000-0000724C0000}"/>
    <cellStyle name="40% - Énfasis3 5 7 2" xfId="21972" xr:uid="{00000000-0005-0000-0000-0000734C0000}"/>
    <cellStyle name="40% - Énfasis3 5 7 3" xfId="21973" xr:uid="{00000000-0005-0000-0000-0000744C0000}"/>
    <cellStyle name="40% - Énfasis3 5 7 4" xfId="21974" xr:uid="{00000000-0005-0000-0000-0000754C0000}"/>
    <cellStyle name="40% - Énfasis3 5 7 5" xfId="21975" xr:uid="{00000000-0005-0000-0000-0000764C0000}"/>
    <cellStyle name="40% - Énfasis3 5 7 6" xfId="21976" xr:uid="{00000000-0005-0000-0000-0000774C0000}"/>
    <cellStyle name="40% - Énfasis3 5 8" xfId="21977" xr:uid="{00000000-0005-0000-0000-0000784C0000}"/>
    <cellStyle name="40% - Énfasis3 5 8 2" xfId="21978" xr:uid="{00000000-0005-0000-0000-0000794C0000}"/>
    <cellStyle name="40% - Énfasis3 5 8 3" xfId="21979" xr:uid="{00000000-0005-0000-0000-00007A4C0000}"/>
    <cellStyle name="40% - Énfasis3 5 8 4" xfId="21980" xr:uid="{00000000-0005-0000-0000-00007B4C0000}"/>
    <cellStyle name="40% - Énfasis3 5 8 5" xfId="21981" xr:uid="{00000000-0005-0000-0000-00007C4C0000}"/>
    <cellStyle name="40% - Énfasis3 5 8 6" xfId="21982" xr:uid="{00000000-0005-0000-0000-00007D4C0000}"/>
    <cellStyle name="40% - Énfasis3 5 9" xfId="21983" xr:uid="{00000000-0005-0000-0000-00007E4C0000}"/>
    <cellStyle name="40% - Énfasis3 5 9 2" xfId="21984" xr:uid="{00000000-0005-0000-0000-00007F4C0000}"/>
    <cellStyle name="40% - Énfasis3 5 9 3" xfId="21985" xr:uid="{00000000-0005-0000-0000-0000804C0000}"/>
    <cellStyle name="40% - Énfasis3 5 9 4" xfId="21986" xr:uid="{00000000-0005-0000-0000-0000814C0000}"/>
    <cellStyle name="40% - Énfasis3 5 9 5" xfId="21987" xr:uid="{00000000-0005-0000-0000-0000824C0000}"/>
    <cellStyle name="40% - Énfasis3 5 9 6" xfId="21988" xr:uid="{00000000-0005-0000-0000-0000834C0000}"/>
    <cellStyle name="40% - Énfasis3 50" xfId="21989" xr:uid="{00000000-0005-0000-0000-0000844C0000}"/>
    <cellStyle name="40% - Énfasis3 50 2" xfId="21990" xr:uid="{00000000-0005-0000-0000-0000854C0000}"/>
    <cellStyle name="40% - Énfasis3 50 3" xfId="21991" xr:uid="{00000000-0005-0000-0000-0000864C0000}"/>
    <cellStyle name="40% - Énfasis3 50 4" xfId="21992" xr:uid="{00000000-0005-0000-0000-0000874C0000}"/>
    <cellStyle name="40% - Énfasis3 50 5" xfId="21993" xr:uid="{00000000-0005-0000-0000-0000884C0000}"/>
    <cellStyle name="40% - Énfasis3 50 6" xfId="21994" xr:uid="{00000000-0005-0000-0000-0000894C0000}"/>
    <cellStyle name="40% - Énfasis3 51" xfId="21995" xr:uid="{00000000-0005-0000-0000-00008A4C0000}"/>
    <cellStyle name="40% - Énfasis3 51 2" xfId="21996" xr:uid="{00000000-0005-0000-0000-00008B4C0000}"/>
    <cellStyle name="40% - Énfasis3 51 3" xfId="21997" xr:uid="{00000000-0005-0000-0000-00008C4C0000}"/>
    <cellStyle name="40% - Énfasis3 51 4" xfId="21998" xr:uid="{00000000-0005-0000-0000-00008D4C0000}"/>
    <cellStyle name="40% - Énfasis3 51 5" xfId="21999" xr:uid="{00000000-0005-0000-0000-00008E4C0000}"/>
    <cellStyle name="40% - Énfasis3 51 6" xfId="22000" xr:uid="{00000000-0005-0000-0000-00008F4C0000}"/>
    <cellStyle name="40% - Énfasis3 52" xfId="22001" xr:uid="{00000000-0005-0000-0000-0000904C0000}"/>
    <cellStyle name="40% - Énfasis3 52 2" xfId="22002" xr:uid="{00000000-0005-0000-0000-0000914C0000}"/>
    <cellStyle name="40% - Énfasis3 52 3" xfId="22003" xr:uid="{00000000-0005-0000-0000-0000924C0000}"/>
    <cellStyle name="40% - Énfasis3 52 4" xfId="22004" xr:uid="{00000000-0005-0000-0000-0000934C0000}"/>
    <cellStyle name="40% - Énfasis3 52 5" xfId="22005" xr:uid="{00000000-0005-0000-0000-0000944C0000}"/>
    <cellStyle name="40% - Énfasis3 52 6" xfId="22006" xr:uid="{00000000-0005-0000-0000-0000954C0000}"/>
    <cellStyle name="40% - Énfasis3 53" xfId="22007" xr:uid="{00000000-0005-0000-0000-0000964C0000}"/>
    <cellStyle name="40% - Énfasis3 53 2" xfId="22008" xr:uid="{00000000-0005-0000-0000-0000974C0000}"/>
    <cellStyle name="40% - Énfasis3 53 3" xfId="22009" xr:uid="{00000000-0005-0000-0000-0000984C0000}"/>
    <cellStyle name="40% - Énfasis3 53 4" xfId="22010" xr:uid="{00000000-0005-0000-0000-0000994C0000}"/>
    <cellStyle name="40% - Énfasis3 53 5" xfId="22011" xr:uid="{00000000-0005-0000-0000-00009A4C0000}"/>
    <cellStyle name="40% - Énfasis3 53 6" xfId="22012" xr:uid="{00000000-0005-0000-0000-00009B4C0000}"/>
    <cellStyle name="40% - Énfasis3 54" xfId="22013" xr:uid="{00000000-0005-0000-0000-00009C4C0000}"/>
    <cellStyle name="40% - Énfasis3 54 2" xfId="22014" xr:uid="{00000000-0005-0000-0000-00009D4C0000}"/>
    <cellStyle name="40% - Énfasis3 54 3" xfId="22015" xr:uid="{00000000-0005-0000-0000-00009E4C0000}"/>
    <cellStyle name="40% - Énfasis3 54 4" xfId="22016" xr:uid="{00000000-0005-0000-0000-00009F4C0000}"/>
    <cellStyle name="40% - Énfasis3 54 5" xfId="22017" xr:uid="{00000000-0005-0000-0000-0000A04C0000}"/>
    <cellStyle name="40% - Énfasis3 54 6" xfId="22018" xr:uid="{00000000-0005-0000-0000-0000A14C0000}"/>
    <cellStyle name="40% - Énfasis3 55" xfId="22019" xr:uid="{00000000-0005-0000-0000-0000A24C0000}"/>
    <cellStyle name="40% - Énfasis3 55 2" xfId="22020" xr:uid="{00000000-0005-0000-0000-0000A34C0000}"/>
    <cellStyle name="40% - Énfasis3 55 3" xfId="22021" xr:uid="{00000000-0005-0000-0000-0000A44C0000}"/>
    <cellStyle name="40% - Énfasis3 55 4" xfId="22022" xr:uid="{00000000-0005-0000-0000-0000A54C0000}"/>
    <cellStyle name="40% - Énfasis3 55 5" xfId="22023" xr:uid="{00000000-0005-0000-0000-0000A64C0000}"/>
    <cellStyle name="40% - Énfasis3 55 6" xfId="22024" xr:uid="{00000000-0005-0000-0000-0000A74C0000}"/>
    <cellStyle name="40% - Énfasis3 56" xfId="22025" xr:uid="{00000000-0005-0000-0000-0000A84C0000}"/>
    <cellStyle name="40% - Énfasis3 56 2" xfId="22026" xr:uid="{00000000-0005-0000-0000-0000A94C0000}"/>
    <cellStyle name="40% - Énfasis3 56 3" xfId="22027" xr:uid="{00000000-0005-0000-0000-0000AA4C0000}"/>
    <cellStyle name="40% - Énfasis3 56 4" xfId="22028" xr:uid="{00000000-0005-0000-0000-0000AB4C0000}"/>
    <cellStyle name="40% - Énfasis3 56 5" xfId="22029" xr:uid="{00000000-0005-0000-0000-0000AC4C0000}"/>
    <cellStyle name="40% - Énfasis3 56 6" xfId="22030" xr:uid="{00000000-0005-0000-0000-0000AD4C0000}"/>
    <cellStyle name="40% - Énfasis3 57" xfId="22031" xr:uid="{00000000-0005-0000-0000-0000AE4C0000}"/>
    <cellStyle name="40% - Énfasis3 57 2" xfId="22032" xr:uid="{00000000-0005-0000-0000-0000AF4C0000}"/>
    <cellStyle name="40% - Énfasis3 57 3" xfId="22033" xr:uid="{00000000-0005-0000-0000-0000B04C0000}"/>
    <cellStyle name="40% - Énfasis3 57 4" xfId="22034" xr:uid="{00000000-0005-0000-0000-0000B14C0000}"/>
    <cellStyle name="40% - Énfasis3 57 5" xfId="22035" xr:uid="{00000000-0005-0000-0000-0000B24C0000}"/>
    <cellStyle name="40% - Énfasis3 57 6" xfId="22036" xr:uid="{00000000-0005-0000-0000-0000B34C0000}"/>
    <cellStyle name="40% - Énfasis3 58" xfId="22037" xr:uid="{00000000-0005-0000-0000-0000B44C0000}"/>
    <cellStyle name="40% - Énfasis3 58 2" xfId="22038" xr:uid="{00000000-0005-0000-0000-0000B54C0000}"/>
    <cellStyle name="40% - Énfasis3 58 3" xfId="22039" xr:uid="{00000000-0005-0000-0000-0000B64C0000}"/>
    <cellStyle name="40% - Énfasis3 58 4" xfId="22040" xr:uid="{00000000-0005-0000-0000-0000B74C0000}"/>
    <cellStyle name="40% - Énfasis3 58 5" xfId="22041" xr:uid="{00000000-0005-0000-0000-0000B84C0000}"/>
    <cellStyle name="40% - Énfasis3 58 6" xfId="22042" xr:uid="{00000000-0005-0000-0000-0000B94C0000}"/>
    <cellStyle name="40% - Énfasis3 59" xfId="22043" xr:uid="{00000000-0005-0000-0000-0000BA4C0000}"/>
    <cellStyle name="40% - Énfasis3 6" xfId="682" xr:uid="{00000000-0005-0000-0000-0000BB4C0000}"/>
    <cellStyle name="40% - Énfasis3 6 10" xfId="22044" xr:uid="{00000000-0005-0000-0000-0000BC4C0000}"/>
    <cellStyle name="40% - Énfasis3 6 11" xfId="22045" xr:uid="{00000000-0005-0000-0000-0000BD4C0000}"/>
    <cellStyle name="40% - Énfasis3 6 12" xfId="22046" xr:uid="{00000000-0005-0000-0000-0000BE4C0000}"/>
    <cellStyle name="40% - Énfasis3 6 13" xfId="22047" xr:uid="{00000000-0005-0000-0000-0000BF4C0000}"/>
    <cellStyle name="40% - Énfasis3 6 14" xfId="22048" xr:uid="{00000000-0005-0000-0000-0000C04C0000}"/>
    <cellStyle name="40% - Énfasis3 6 15" xfId="40526" xr:uid="{00000000-0005-0000-0000-0000C14C0000}"/>
    <cellStyle name="40% - Énfasis3 6 2" xfId="22049" xr:uid="{00000000-0005-0000-0000-0000C24C0000}"/>
    <cellStyle name="40% - Énfasis3 6 2 2" xfId="22050" xr:uid="{00000000-0005-0000-0000-0000C34C0000}"/>
    <cellStyle name="40% - Énfasis3 6 2 3" xfId="22051" xr:uid="{00000000-0005-0000-0000-0000C44C0000}"/>
    <cellStyle name="40% - Énfasis3 6 2 4" xfId="22052" xr:uid="{00000000-0005-0000-0000-0000C54C0000}"/>
    <cellStyle name="40% - Énfasis3 6 2 5" xfId="22053" xr:uid="{00000000-0005-0000-0000-0000C64C0000}"/>
    <cellStyle name="40% - Énfasis3 6 2 6" xfId="22054" xr:uid="{00000000-0005-0000-0000-0000C74C0000}"/>
    <cellStyle name="40% - Énfasis3 6 3" xfId="22055" xr:uid="{00000000-0005-0000-0000-0000C84C0000}"/>
    <cellStyle name="40% - Énfasis3 6 3 2" xfId="22056" xr:uid="{00000000-0005-0000-0000-0000C94C0000}"/>
    <cellStyle name="40% - Énfasis3 6 3 3" xfId="22057" xr:uid="{00000000-0005-0000-0000-0000CA4C0000}"/>
    <cellStyle name="40% - Énfasis3 6 3 4" xfId="22058" xr:uid="{00000000-0005-0000-0000-0000CB4C0000}"/>
    <cellStyle name="40% - Énfasis3 6 3 5" xfId="22059" xr:uid="{00000000-0005-0000-0000-0000CC4C0000}"/>
    <cellStyle name="40% - Énfasis3 6 3 6" xfId="22060" xr:uid="{00000000-0005-0000-0000-0000CD4C0000}"/>
    <cellStyle name="40% - Énfasis3 6 4" xfId="22061" xr:uid="{00000000-0005-0000-0000-0000CE4C0000}"/>
    <cellStyle name="40% - Énfasis3 6 4 2" xfId="22062" xr:uid="{00000000-0005-0000-0000-0000CF4C0000}"/>
    <cellStyle name="40% - Énfasis3 6 4 3" xfId="22063" xr:uid="{00000000-0005-0000-0000-0000D04C0000}"/>
    <cellStyle name="40% - Énfasis3 6 4 4" xfId="22064" xr:uid="{00000000-0005-0000-0000-0000D14C0000}"/>
    <cellStyle name="40% - Énfasis3 6 4 5" xfId="22065" xr:uid="{00000000-0005-0000-0000-0000D24C0000}"/>
    <cellStyle name="40% - Énfasis3 6 4 6" xfId="22066" xr:uid="{00000000-0005-0000-0000-0000D34C0000}"/>
    <cellStyle name="40% - Énfasis3 6 5" xfId="22067" xr:uid="{00000000-0005-0000-0000-0000D44C0000}"/>
    <cellStyle name="40% - Énfasis3 6 5 2" xfId="22068" xr:uid="{00000000-0005-0000-0000-0000D54C0000}"/>
    <cellStyle name="40% - Énfasis3 6 5 3" xfId="22069" xr:uid="{00000000-0005-0000-0000-0000D64C0000}"/>
    <cellStyle name="40% - Énfasis3 6 5 4" xfId="22070" xr:uid="{00000000-0005-0000-0000-0000D74C0000}"/>
    <cellStyle name="40% - Énfasis3 6 5 5" xfId="22071" xr:uid="{00000000-0005-0000-0000-0000D84C0000}"/>
    <cellStyle name="40% - Énfasis3 6 5 6" xfId="22072" xr:uid="{00000000-0005-0000-0000-0000D94C0000}"/>
    <cellStyle name="40% - Énfasis3 6 6" xfId="22073" xr:uid="{00000000-0005-0000-0000-0000DA4C0000}"/>
    <cellStyle name="40% - Énfasis3 6 6 2" xfId="22074" xr:uid="{00000000-0005-0000-0000-0000DB4C0000}"/>
    <cellStyle name="40% - Énfasis3 6 6 3" xfId="22075" xr:uid="{00000000-0005-0000-0000-0000DC4C0000}"/>
    <cellStyle name="40% - Énfasis3 6 6 4" xfId="22076" xr:uid="{00000000-0005-0000-0000-0000DD4C0000}"/>
    <cellStyle name="40% - Énfasis3 6 6 5" xfId="22077" xr:uid="{00000000-0005-0000-0000-0000DE4C0000}"/>
    <cellStyle name="40% - Énfasis3 6 6 6" xfId="22078" xr:uid="{00000000-0005-0000-0000-0000DF4C0000}"/>
    <cellStyle name="40% - Énfasis3 6 7" xfId="22079" xr:uid="{00000000-0005-0000-0000-0000E04C0000}"/>
    <cellStyle name="40% - Énfasis3 6 7 2" xfId="22080" xr:uid="{00000000-0005-0000-0000-0000E14C0000}"/>
    <cellStyle name="40% - Énfasis3 6 7 3" xfId="22081" xr:uid="{00000000-0005-0000-0000-0000E24C0000}"/>
    <cellStyle name="40% - Énfasis3 6 7 4" xfId="22082" xr:uid="{00000000-0005-0000-0000-0000E34C0000}"/>
    <cellStyle name="40% - Énfasis3 6 7 5" xfId="22083" xr:uid="{00000000-0005-0000-0000-0000E44C0000}"/>
    <cellStyle name="40% - Énfasis3 6 7 6" xfId="22084" xr:uid="{00000000-0005-0000-0000-0000E54C0000}"/>
    <cellStyle name="40% - Énfasis3 6 8" xfId="22085" xr:uid="{00000000-0005-0000-0000-0000E64C0000}"/>
    <cellStyle name="40% - Énfasis3 6 8 2" xfId="22086" xr:uid="{00000000-0005-0000-0000-0000E74C0000}"/>
    <cellStyle name="40% - Énfasis3 6 8 3" xfId="22087" xr:uid="{00000000-0005-0000-0000-0000E84C0000}"/>
    <cellStyle name="40% - Énfasis3 6 8 4" xfId="22088" xr:uid="{00000000-0005-0000-0000-0000E94C0000}"/>
    <cellStyle name="40% - Énfasis3 6 8 5" xfId="22089" xr:uid="{00000000-0005-0000-0000-0000EA4C0000}"/>
    <cellStyle name="40% - Énfasis3 6 8 6" xfId="22090" xr:uid="{00000000-0005-0000-0000-0000EB4C0000}"/>
    <cellStyle name="40% - Énfasis3 6 9" xfId="22091" xr:uid="{00000000-0005-0000-0000-0000EC4C0000}"/>
    <cellStyle name="40% - Énfasis3 6 9 2" xfId="22092" xr:uid="{00000000-0005-0000-0000-0000ED4C0000}"/>
    <cellStyle name="40% - Énfasis3 6 9 3" xfId="22093" xr:uid="{00000000-0005-0000-0000-0000EE4C0000}"/>
    <cellStyle name="40% - Énfasis3 6 9 4" xfId="22094" xr:uid="{00000000-0005-0000-0000-0000EF4C0000}"/>
    <cellStyle name="40% - Énfasis3 6 9 5" xfId="22095" xr:uid="{00000000-0005-0000-0000-0000F04C0000}"/>
    <cellStyle name="40% - Énfasis3 6 9 6" xfId="22096" xr:uid="{00000000-0005-0000-0000-0000F14C0000}"/>
    <cellStyle name="40% - Énfasis3 60" xfId="22097" xr:uid="{00000000-0005-0000-0000-0000F24C0000}"/>
    <cellStyle name="40% - Énfasis3 61" xfId="22098" xr:uid="{00000000-0005-0000-0000-0000F34C0000}"/>
    <cellStyle name="40% - Énfasis3 62" xfId="22099" xr:uid="{00000000-0005-0000-0000-0000F44C0000}"/>
    <cellStyle name="40% - Énfasis3 63" xfId="22100" xr:uid="{00000000-0005-0000-0000-0000F54C0000}"/>
    <cellStyle name="40% - Énfasis3 7" xfId="683" xr:uid="{00000000-0005-0000-0000-0000F64C0000}"/>
    <cellStyle name="40% - Énfasis3 7 10" xfId="22101" xr:uid="{00000000-0005-0000-0000-0000F74C0000}"/>
    <cellStyle name="40% - Énfasis3 7 11" xfId="22102" xr:uid="{00000000-0005-0000-0000-0000F84C0000}"/>
    <cellStyle name="40% - Énfasis3 7 12" xfId="22103" xr:uid="{00000000-0005-0000-0000-0000F94C0000}"/>
    <cellStyle name="40% - Énfasis3 7 13" xfId="22104" xr:uid="{00000000-0005-0000-0000-0000FA4C0000}"/>
    <cellStyle name="40% - Énfasis3 7 14" xfId="22105" xr:uid="{00000000-0005-0000-0000-0000FB4C0000}"/>
    <cellStyle name="40% - Énfasis3 7 15" xfId="40527" xr:uid="{00000000-0005-0000-0000-0000FC4C0000}"/>
    <cellStyle name="40% - Énfasis3 7 2" xfId="22106" xr:uid="{00000000-0005-0000-0000-0000FD4C0000}"/>
    <cellStyle name="40% - Énfasis3 7 2 2" xfId="22107" xr:uid="{00000000-0005-0000-0000-0000FE4C0000}"/>
    <cellStyle name="40% - Énfasis3 7 2 3" xfId="22108" xr:uid="{00000000-0005-0000-0000-0000FF4C0000}"/>
    <cellStyle name="40% - Énfasis3 7 2 4" xfId="22109" xr:uid="{00000000-0005-0000-0000-0000004D0000}"/>
    <cellStyle name="40% - Énfasis3 7 2 5" xfId="22110" xr:uid="{00000000-0005-0000-0000-0000014D0000}"/>
    <cellStyle name="40% - Énfasis3 7 2 6" xfId="22111" xr:uid="{00000000-0005-0000-0000-0000024D0000}"/>
    <cellStyle name="40% - Énfasis3 7 3" xfId="22112" xr:uid="{00000000-0005-0000-0000-0000034D0000}"/>
    <cellStyle name="40% - Énfasis3 7 3 2" xfId="22113" xr:uid="{00000000-0005-0000-0000-0000044D0000}"/>
    <cellStyle name="40% - Énfasis3 7 3 3" xfId="22114" xr:uid="{00000000-0005-0000-0000-0000054D0000}"/>
    <cellStyle name="40% - Énfasis3 7 3 4" xfId="22115" xr:uid="{00000000-0005-0000-0000-0000064D0000}"/>
    <cellStyle name="40% - Énfasis3 7 3 5" xfId="22116" xr:uid="{00000000-0005-0000-0000-0000074D0000}"/>
    <cellStyle name="40% - Énfasis3 7 3 6" xfId="22117" xr:uid="{00000000-0005-0000-0000-0000084D0000}"/>
    <cellStyle name="40% - Énfasis3 7 4" xfId="22118" xr:uid="{00000000-0005-0000-0000-0000094D0000}"/>
    <cellStyle name="40% - Énfasis3 7 4 2" xfId="22119" xr:uid="{00000000-0005-0000-0000-00000A4D0000}"/>
    <cellStyle name="40% - Énfasis3 7 4 3" xfId="22120" xr:uid="{00000000-0005-0000-0000-00000B4D0000}"/>
    <cellStyle name="40% - Énfasis3 7 4 4" xfId="22121" xr:uid="{00000000-0005-0000-0000-00000C4D0000}"/>
    <cellStyle name="40% - Énfasis3 7 4 5" xfId="22122" xr:uid="{00000000-0005-0000-0000-00000D4D0000}"/>
    <cellStyle name="40% - Énfasis3 7 4 6" xfId="22123" xr:uid="{00000000-0005-0000-0000-00000E4D0000}"/>
    <cellStyle name="40% - Énfasis3 7 5" xfId="22124" xr:uid="{00000000-0005-0000-0000-00000F4D0000}"/>
    <cellStyle name="40% - Énfasis3 7 5 2" xfId="22125" xr:uid="{00000000-0005-0000-0000-0000104D0000}"/>
    <cellStyle name="40% - Énfasis3 7 5 3" xfId="22126" xr:uid="{00000000-0005-0000-0000-0000114D0000}"/>
    <cellStyle name="40% - Énfasis3 7 5 4" xfId="22127" xr:uid="{00000000-0005-0000-0000-0000124D0000}"/>
    <cellStyle name="40% - Énfasis3 7 5 5" xfId="22128" xr:uid="{00000000-0005-0000-0000-0000134D0000}"/>
    <cellStyle name="40% - Énfasis3 7 5 6" xfId="22129" xr:uid="{00000000-0005-0000-0000-0000144D0000}"/>
    <cellStyle name="40% - Énfasis3 7 6" xfId="22130" xr:uid="{00000000-0005-0000-0000-0000154D0000}"/>
    <cellStyle name="40% - Énfasis3 7 6 2" xfId="22131" xr:uid="{00000000-0005-0000-0000-0000164D0000}"/>
    <cellStyle name="40% - Énfasis3 7 6 3" xfId="22132" xr:uid="{00000000-0005-0000-0000-0000174D0000}"/>
    <cellStyle name="40% - Énfasis3 7 6 4" xfId="22133" xr:uid="{00000000-0005-0000-0000-0000184D0000}"/>
    <cellStyle name="40% - Énfasis3 7 6 5" xfId="22134" xr:uid="{00000000-0005-0000-0000-0000194D0000}"/>
    <cellStyle name="40% - Énfasis3 7 6 6" xfId="22135" xr:uid="{00000000-0005-0000-0000-00001A4D0000}"/>
    <cellStyle name="40% - Énfasis3 7 7" xfId="22136" xr:uid="{00000000-0005-0000-0000-00001B4D0000}"/>
    <cellStyle name="40% - Énfasis3 7 7 2" xfId="22137" xr:uid="{00000000-0005-0000-0000-00001C4D0000}"/>
    <cellStyle name="40% - Énfasis3 7 7 3" xfId="22138" xr:uid="{00000000-0005-0000-0000-00001D4D0000}"/>
    <cellStyle name="40% - Énfasis3 7 7 4" xfId="22139" xr:uid="{00000000-0005-0000-0000-00001E4D0000}"/>
    <cellStyle name="40% - Énfasis3 7 7 5" xfId="22140" xr:uid="{00000000-0005-0000-0000-00001F4D0000}"/>
    <cellStyle name="40% - Énfasis3 7 7 6" xfId="22141" xr:uid="{00000000-0005-0000-0000-0000204D0000}"/>
    <cellStyle name="40% - Énfasis3 7 8" xfId="22142" xr:uid="{00000000-0005-0000-0000-0000214D0000}"/>
    <cellStyle name="40% - Énfasis3 7 8 2" xfId="22143" xr:uid="{00000000-0005-0000-0000-0000224D0000}"/>
    <cellStyle name="40% - Énfasis3 7 8 3" xfId="22144" xr:uid="{00000000-0005-0000-0000-0000234D0000}"/>
    <cellStyle name="40% - Énfasis3 7 8 4" xfId="22145" xr:uid="{00000000-0005-0000-0000-0000244D0000}"/>
    <cellStyle name="40% - Énfasis3 7 8 5" xfId="22146" xr:uid="{00000000-0005-0000-0000-0000254D0000}"/>
    <cellStyle name="40% - Énfasis3 7 8 6" xfId="22147" xr:uid="{00000000-0005-0000-0000-0000264D0000}"/>
    <cellStyle name="40% - Énfasis3 7 9" xfId="22148" xr:uid="{00000000-0005-0000-0000-0000274D0000}"/>
    <cellStyle name="40% - Énfasis3 7 9 2" xfId="22149" xr:uid="{00000000-0005-0000-0000-0000284D0000}"/>
    <cellStyle name="40% - Énfasis3 7 9 3" xfId="22150" xr:uid="{00000000-0005-0000-0000-0000294D0000}"/>
    <cellStyle name="40% - Énfasis3 7 9 4" xfId="22151" xr:uid="{00000000-0005-0000-0000-00002A4D0000}"/>
    <cellStyle name="40% - Énfasis3 7 9 5" xfId="22152" xr:uid="{00000000-0005-0000-0000-00002B4D0000}"/>
    <cellStyle name="40% - Énfasis3 7 9 6" xfId="22153" xr:uid="{00000000-0005-0000-0000-00002C4D0000}"/>
    <cellStyle name="40% - Énfasis3 8" xfId="684" xr:uid="{00000000-0005-0000-0000-00002D4D0000}"/>
    <cellStyle name="40% - Énfasis3 8 10" xfId="22154" xr:uid="{00000000-0005-0000-0000-00002E4D0000}"/>
    <cellStyle name="40% - Énfasis3 8 11" xfId="22155" xr:uid="{00000000-0005-0000-0000-00002F4D0000}"/>
    <cellStyle name="40% - Énfasis3 8 12" xfId="22156" xr:uid="{00000000-0005-0000-0000-0000304D0000}"/>
    <cellStyle name="40% - Énfasis3 8 13" xfId="22157" xr:uid="{00000000-0005-0000-0000-0000314D0000}"/>
    <cellStyle name="40% - Énfasis3 8 14" xfId="22158" xr:uid="{00000000-0005-0000-0000-0000324D0000}"/>
    <cellStyle name="40% - Énfasis3 8 15" xfId="40528" xr:uid="{00000000-0005-0000-0000-0000334D0000}"/>
    <cellStyle name="40% - Énfasis3 8 2" xfId="22159" xr:uid="{00000000-0005-0000-0000-0000344D0000}"/>
    <cellStyle name="40% - Énfasis3 8 2 2" xfId="22160" xr:uid="{00000000-0005-0000-0000-0000354D0000}"/>
    <cellStyle name="40% - Énfasis3 8 2 3" xfId="22161" xr:uid="{00000000-0005-0000-0000-0000364D0000}"/>
    <cellStyle name="40% - Énfasis3 8 2 4" xfId="22162" xr:uid="{00000000-0005-0000-0000-0000374D0000}"/>
    <cellStyle name="40% - Énfasis3 8 2 5" xfId="22163" xr:uid="{00000000-0005-0000-0000-0000384D0000}"/>
    <cellStyle name="40% - Énfasis3 8 2 6" xfId="22164" xr:uid="{00000000-0005-0000-0000-0000394D0000}"/>
    <cellStyle name="40% - Énfasis3 8 3" xfId="22165" xr:uid="{00000000-0005-0000-0000-00003A4D0000}"/>
    <cellStyle name="40% - Énfasis3 8 3 2" xfId="22166" xr:uid="{00000000-0005-0000-0000-00003B4D0000}"/>
    <cellStyle name="40% - Énfasis3 8 3 3" xfId="22167" xr:uid="{00000000-0005-0000-0000-00003C4D0000}"/>
    <cellStyle name="40% - Énfasis3 8 3 4" xfId="22168" xr:uid="{00000000-0005-0000-0000-00003D4D0000}"/>
    <cellStyle name="40% - Énfasis3 8 3 5" xfId="22169" xr:uid="{00000000-0005-0000-0000-00003E4D0000}"/>
    <cellStyle name="40% - Énfasis3 8 3 6" xfId="22170" xr:uid="{00000000-0005-0000-0000-00003F4D0000}"/>
    <cellStyle name="40% - Énfasis3 8 4" xfId="22171" xr:uid="{00000000-0005-0000-0000-0000404D0000}"/>
    <cellStyle name="40% - Énfasis3 8 4 2" xfId="22172" xr:uid="{00000000-0005-0000-0000-0000414D0000}"/>
    <cellStyle name="40% - Énfasis3 8 4 3" xfId="22173" xr:uid="{00000000-0005-0000-0000-0000424D0000}"/>
    <cellStyle name="40% - Énfasis3 8 4 4" xfId="22174" xr:uid="{00000000-0005-0000-0000-0000434D0000}"/>
    <cellStyle name="40% - Énfasis3 8 4 5" xfId="22175" xr:uid="{00000000-0005-0000-0000-0000444D0000}"/>
    <cellStyle name="40% - Énfasis3 8 4 6" xfId="22176" xr:uid="{00000000-0005-0000-0000-0000454D0000}"/>
    <cellStyle name="40% - Énfasis3 8 5" xfId="22177" xr:uid="{00000000-0005-0000-0000-0000464D0000}"/>
    <cellStyle name="40% - Énfasis3 8 5 2" xfId="22178" xr:uid="{00000000-0005-0000-0000-0000474D0000}"/>
    <cellStyle name="40% - Énfasis3 8 5 3" xfId="22179" xr:uid="{00000000-0005-0000-0000-0000484D0000}"/>
    <cellStyle name="40% - Énfasis3 8 5 4" xfId="22180" xr:uid="{00000000-0005-0000-0000-0000494D0000}"/>
    <cellStyle name="40% - Énfasis3 8 5 5" xfId="22181" xr:uid="{00000000-0005-0000-0000-00004A4D0000}"/>
    <cellStyle name="40% - Énfasis3 8 5 6" xfId="22182" xr:uid="{00000000-0005-0000-0000-00004B4D0000}"/>
    <cellStyle name="40% - Énfasis3 8 6" xfId="22183" xr:uid="{00000000-0005-0000-0000-00004C4D0000}"/>
    <cellStyle name="40% - Énfasis3 8 6 2" xfId="22184" xr:uid="{00000000-0005-0000-0000-00004D4D0000}"/>
    <cellStyle name="40% - Énfasis3 8 6 3" xfId="22185" xr:uid="{00000000-0005-0000-0000-00004E4D0000}"/>
    <cellStyle name="40% - Énfasis3 8 6 4" xfId="22186" xr:uid="{00000000-0005-0000-0000-00004F4D0000}"/>
    <cellStyle name="40% - Énfasis3 8 6 5" xfId="22187" xr:uid="{00000000-0005-0000-0000-0000504D0000}"/>
    <cellStyle name="40% - Énfasis3 8 6 6" xfId="22188" xr:uid="{00000000-0005-0000-0000-0000514D0000}"/>
    <cellStyle name="40% - Énfasis3 8 7" xfId="22189" xr:uid="{00000000-0005-0000-0000-0000524D0000}"/>
    <cellStyle name="40% - Énfasis3 8 7 2" xfId="22190" xr:uid="{00000000-0005-0000-0000-0000534D0000}"/>
    <cellStyle name="40% - Énfasis3 8 7 3" xfId="22191" xr:uid="{00000000-0005-0000-0000-0000544D0000}"/>
    <cellStyle name="40% - Énfasis3 8 7 4" xfId="22192" xr:uid="{00000000-0005-0000-0000-0000554D0000}"/>
    <cellStyle name="40% - Énfasis3 8 7 5" xfId="22193" xr:uid="{00000000-0005-0000-0000-0000564D0000}"/>
    <cellStyle name="40% - Énfasis3 8 7 6" xfId="22194" xr:uid="{00000000-0005-0000-0000-0000574D0000}"/>
    <cellStyle name="40% - Énfasis3 8 8" xfId="22195" xr:uid="{00000000-0005-0000-0000-0000584D0000}"/>
    <cellStyle name="40% - Énfasis3 8 8 2" xfId="22196" xr:uid="{00000000-0005-0000-0000-0000594D0000}"/>
    <cellStyle name="40% - Énfasis3 8 8 3" xfId="22197" xr:uid="{00000000-0005-0000-0000-00005A4D0000}"/>
    <cellStyle name="40% - Énfasis3 8 8 4" xfId="22198" xr:uid="{00000000-0005-0000-0000-00005B4D0000}"/>
    <cellStyle name="40% - Énfasis3 8 8 5" xfId="22199" xr:uid="{00000000-0005-0000-0000-00005C4D0000}"/>
    <cellStyle name="40% - Énfasis3 8 8 6" xfId="22200" xr:uid="{00000000-0005-0000-0000-00005D4D0000}"/>
    <cellStyle name="40% - Énfasis3 8 9" xfId="22201" xr:uid="{00000000-0005-0000-0000-00005E4D0000}"/>
    <cellStyle name="40% - Énfasis3 8 9 2" xfId="22202" xr:uid="{00000000-0005-0000-0000-00005F4D0000}"/>
    <cellStyle name="40% - Énfasis3 8 9 3" xfId="22203" xr:uid="{00000000-0005-0000-0000-0000604D0000}"/>
    <cellStyle name="40% - Énfasis3 8 9 4" xfId="22204" xr:uid="{00000000-0005-0000-0000-0000614D0000}"/>
    <cellStyle name="40% - Énfasis3 8 9 5" xfId="22205" xr:uid="{00000000-0005-0000-0000-0000624D0000}"/>
    <cellStyle name="40% - Énfasis3 8 9 6" xfId="22206" xr:uid="{00000000-0005-0000-0000-0000634D0000}"/>
    <cellStyle name="40% - Énfasis3 9" xfId="685" xr:uid="{00000000-0005-0000-0000-0000644D0000}"/>
    <cellStyle name="40% - Énfasis3 9 10" xfId="22207" xr:uid="{00000000-0005-0000-0000-0000654D0000}"/>
    <cellStyle name="40% - Énfasis3 9 11" xfId="22208" xr:uid="{00000000-0005-0000-0000-0000664D0000}"/>
    <cellStyle name="40% - Énfasis3 9 12" xfId="22209" xr:uid="{00000000-0005-0000-0000-0000674D0000}"/>
    <cellStyle name="40% - Énfasis3 9 13" xfId="22210" xr:uid="{00000000-0005-0000-0000-0000684D0000}"/>
    <cellStyle name="40% - Énfasis3 9 14" xfId="22211" xr:uid="{00000000-0005-0000-0000-0000694D0000}"/>
    <cellStyle name="40% - Énfasis3 9 15" xfId="40529" xr:uid="{00000000-0005-0000-0000-00006A4D0000}"/>
    <cellStyle name="40% - Énfasis3 9 2" xfId="22212" xr:uid="{00000000-0005-0000-0000-00006B4D0000}"/>
    <cellStyle name="40% - Énfasis3 9 2 2" xfId="22213" xr:uid="{00000000-0005-0000-0000-00006C4D0000}"/>
    <cellStyle name="40% - Énfasis3 9 2 3" xfId="22214" xr:uid="{00000000-0005-0000-0000-00006D4D0000}"/>
    <cellStyle name="40% - Énfasis3 9 2 4" xfId="22215" xr:uid="{00000000-0005-0000-0000-00006E4D0000}"/>
    <cellStyle name="40% - Énfasis3 9 2 5" xfId="22216" xr:uid="{00000000-0005-0000-0000-00006F4D0000}"/>
    <cellStyle name="40% - Énfasis3 9 2 6" xfId="22217" xr:uid="{00000000-0005-0000-0000-0000704D0000}"/>
    <cellStyle name="40% - Énfasis3 9 3" xfId="22218" xr:uid="{00000000-0005-0000-0000-0000714D0000}"/>
    <cellStyle name="40% - Énfasis3 9 3 2" xfId="22219" xr:uid="{00000000-0005-0000-0000-0000724D0000}"/>
    <cellStyle name="40% - Énfasis3 9 3 3" xfId="22220" xr:uid="{00000000-0005-0000-0000-0000734D0000}"/>
    <cellStyle name="40% - Énfasis3 9 3 4" xfId="22221" xr:uid="{00000000-0005-0000-0000-0000744D0000}"/>
    <cellStyle name="40% - Énfasis3 9 3 5" xfId="22222" xr:uid="{00000000-0005-0000-0000-0000754D0000}"/>
    <cellStyle name="40% - Énfasis3 9 3 6" xfId="22223" xr:uid="{00000000-0005-0000-0000-0000764D0000}"/>
    <cellStyle name="40% - Énfasis3 9 4" xfId="22224" xr:uid="{00000000-0005-0000-0000-0000774D0000}"/>
    <cellStyle name="40% - Énfasis3 9 4 2" xfId="22225" xr:uid="{00000000-0005-0000-0000-0000784D0000}"/>
    <cellStyle name="40% - Énfasis3 9 4 3" xfId="22226" xr:uid="{00000000-0005-0000-0000-0000794D0000}"/>
    <cellStyle name="40% - Énfasis3 9 4 4" xfId="22227" xr:uid="{00000000-0005-0000-0000-00007A4D0000}"/>
    <cellStyle name="40% - Énfasis3 9 4 5" xfId="22228" xr:uid="{00000000-0005-0000-0000-00007B4D0000}"/>
    <cellStyle name="40% - Énfasis3 9 4 6" xfId="22229" xr:uid="{00000000-0005-0000-0000-00007C4D0000}"/>
    <cellStyle name="40% - Énfasis3 9 5" xfId="22230" xr:uid="{00000000-0005-0000-0000-00007D4D0000}"/>
    <cellStyle name="40% - Énfasis3 9 5 2" xfId="22231" xr:uid="{00000000-0005-0000-0000-00007E4D0000}"/>
    <cellStyle name="40% - Énfasis3 9 5 3" xfId="22232" xr:uid="{00000000-0005-0000-0000-00007F4D0000}"/>
    <cellStyle name="40% - Énfasis3 9 5 4" xfId="22233" xr:uid="{00000000-0005-0000-0000-0000804D0000}"/>
    <cellStyle name="40% - Énfasis3 9 5 5" xfId="22234" xr:uid="{00000000-0005-0000-0000-0000814D0000}"/>
    <cellStyle name="40% - Énfasis3 9 5 6" xfId="22235" xr:uid="{00000000-0005-0000-0000-0000824D0000}"/>
    <cellStyle name="40% - Énfasis3 9 6" xfId="22236" xr:uid="{00000000-0005-0000-0000-0000834D0000}"/>
    <cellStyle name="40% - Énfasis3 9 6 2" xfId="22237" xr:uid="{00000000-0005-0000-0000-0000844D0000}"/>
    <cellStyle name="40% - Énfasis3 9 6 3" xfId="22238" xr:uid="{00000000-0005-0000-0000-0000854D0000}"/>
    <cellStyle name="40% - Énfasis3 9 6 4" xfId="22239" xr:uid="{00000000-0005-0000-0000-0000864D0000}"/>
    <cellStyle name="40% - Énfasis3 9 6 5" xfId="22240" xr:uid="{00000000-0005-0000-0000-0000874D0000}"/>
    <cellStyle name="40% - Énfasis3 9 6 6" xfId="22241" xr:uid="{00000000-0005-0000-0000-0000884D0000}"/>
    <cellStyle name="40% - Énfasis3 9 7" xfId="22242" xr:uid="{00000000-0005-0000-0000-0000894D0000}"/>
    <cellStyle name="40% - Énfasis3 9 7 2" xfId="22243" xr:uid="{00000000-0005-0000-0000-00008A4D0000}"/>
    <cellStyle name="40% - Énfasis3 9 7 3" xfId="22244" xr:uid="{00000000-0005-0000-0000-00008B4D0000}"/>
    <cellStyle name="40% - Énfasis3 9 7 4" xfId="22245" xr:uid="{00000000-0005-0000-0000-00008C4D0000}"/>
    <cellStyle name="40% - Énfasis3 9 7 5" xfId="22246" xr:uid="{00000000-0005-0000-0000-00008D4D0000}"/>
    <cellStyle name="40% - Énfasis3 9 7 6" xfId="22247" xr:uid="{00000000-0005-0000-0000-00008E4D0000}"/>
    <cellStyle name="40% - Énfasis3 9 8" xfId="22248" xr:uid="{00000000-0005-0000-0000-00008F4D0000}"/>
    <cellStyle name="40% - Énfasis3 9 8 2" xfId="22249" xr:uid="{00000000-0005-0000-0000-0000904D0000}"/>
    <cellStyle name="40% - Énfasis3 9 8 3" xfId="22250" xr:uid="{00000000-0005-0000-0000-0000914D0000}"/>
    <cellStyle name="40% - Énfasis3 9 8 4" xfId="22251" xr:uid="{00000000-0005-0000-0000-0000924D0000}"/>
    <cellStyle name="40% - Énfasis3 9 8 5" xfId="22252" xr:uid="{00000000-0005-0000-0000-0000934D0000}"/>
    <cellStyle name="40% - Énfasis3 9 8 6" xfId="22253" xr:uid="{00000000-0005-0000-0000-0000944D0000}"/>
    <cellStyle name="40% - Énfasis3 9 9" xfId="22254" xr:uid="{00000000-0005-0000-0000-0000954D0000}"/>
    <cellStyle name="40% - Énfasis3 9 9 2" xfId="22255" xr:uid="{00000000-0005-0000-0000-0000964D0000}"/>
    <cellStyle name="40% - Énfasis3 9 9 3" xfId="22256" xr:uid="{00000000-0005-0000-0000-0000974D0000}"/>
    <cellStyle name="40% - Énfasis3 9 9 4" xfId="22257" xr:uid="{00000000-0005-0000-0000-0000984D0000}"/>
    <cellStyle name="40% - Énfasis3 9 9 5" xfId="22258" xr:uid="{00000000-0005-0000-0000-0000994D0000}"/>
    <cellStyle name="40% - Énfasis3 9 9 6" xfId="22259" xr:uid="{00000000-0005-0000-0000-00009A4D0000}"/>
    <cellStyle name="40% - Énfasis4 10" xfId="686" xr:uid="{00000000-0005-0000-0000-00009B4D0000}"/>
    <cellStyle name="40% - Énfasis4 10 10" xfId="22260" xr:uid="{00000000-0005-0000-0000-00009C4D0000}"/>
    <cellStyle name="40% - Énfasis4 10 11" xfId="22261" xr:uid="{00000000-0005-0000-0000-00009D4D0000}"/>
    <cellStyle name="40% - Énfasis4 10 12" xfId="22262" xr:uid="{00000000-0005-0000-0000-00009E4D0000}"/>
    <cellStyle name="40% - Énfasis4 10 13" xfId="22263" xr:uid="{00000000-0005-0000-0000-00009F4D0000}"/>
    <cellStyle name="40% - Énfasis4 10 14" xfId="22264" xr:uid="{00000000-0005-0000-0000-0000A04D0000}"/>
    <cellStyle name="40% - Énfasis4 10 15" xfId="40530" xr:uid="{00000000-0005-0000-0000-0000A14D0000}"/>
    <cellStyle name="40% - Énfasis4 10 2" xfId="22265" xr:uid="{00000000-0005-0000-0000-0000A24D0000}"/>
    <cellStyle name="40% - Énfasis4 10 2 2" xfId="22266" xr:uid="{00000000-0005-0000-0000-0000A34D0000}"/>
    <cellStyle name="40% - Énfasis4 10 2 3" xfId="22267" xr:uid="{00000000-0005-0000-0000-0000A44D0000}"/>
    <cellStyle name="40% - Énfasis4 10 2 4" xfId="22268" xr:uid="{00000000-0005-0000-0000-0000A54D0000}"/>
    <cellStyle name="40% - Énfasis4 10 2 5" xfId="22269" xr:uid="{00000000-0005-0000-0000-0000A64D0000}"/>
    <cellStyle name="40% - Énfasis4 10 2 6" xfId="22270" xr:uid="{00000000-0005-0000-0000-0000A74D0000}"/>
    <cellStyle name="40% - Énfasis4 10 3" xfId="22271" xr:uid="{00000000-0005-0000-0000-0000A84D0000}"/>
    <cellStyle name="40% - Énfasis4 10 3 2" xfId="22272" xr:uid="{00000000-0005-0000-0000-0000A94D0000}"/>
    <cellStyle name="40% - Énfasis4 10 3 3" xfId="22273" xr:uid="{00000000-0005-0000-0000-0000AA4D0000}"/>
    <cellStyle name="40% - Énfasis4 10 3 4" xfId="22274" xr:uid="{00000000-0005-0000-0000-0000AB4D0000}"/>
    <cellStyle name="40% - Énfasis4 10 3 5" xfId="22275" xr:uid="{00000000-0005-0000-0000-0000AC4D0000}"/>
    <cellStyle name="40% - Énfasis4 10 3 6" xfId="22276" xr:uid="{00000000-0005-0000-0000-0000AD4D0000}"/>
    <cellStyle name="40% - Énfasis4 10 4" xfId="22277" xr:uid="{00000000-0005-0000-0000-0000AE4D0000}"/>
    <cellStyle name="40% - Énfasis4 10 4 2" xfId="22278" xr:uid="{00000000-0005-0000-0000-0000AF4D0000}"/>
    <cellStyle name="40% - Énfasis4 10 4 3" xfId="22279" xr:uid="{00000000-0005-0000-0000-0000B04D0000}"/>
    <cellStyle name="40% - Énfasis4 10 4 4" xfId="22280" xr:uid="{00000000-0005-0000-0000-0000B14D0000}"/>
    <cellStyle name="40% - Énfasis4 10 4 5" xfId="22281" xr:uid="{00000000-0005-0000-0000-0000B24D0000}"/>
    <cellStyle name="40% - Énfasis4 10 4 6" xfId="22282" xr:uid="{00000000-0005-0000-0000-0000B34D0000}"/>
    <cellStyle name="40% - Énfasis4 10 5" xfId="22283" xr:uid="{00000000-0005-0000-0000-0000B44D0000}"/>
    <cellStyle name="40% - Énfasis4 10 5 2" xfId="22284" xr:uid="{00000000-0005-0000-0000-0000B54D0000}"/>
    <cellStyle name="40% - Énfasis4 10 5 3" xfId="22285" xr:uid="{00000000-0005-0000-0000-0000B64D0000}"/>
    <cellStyle name="40% - Énfasis4 10 5 4" xfId="22286" xr:uid="{00000000-0005-0000-0000-0000B74D0000}"/>
    <cellStyle name="40% - Énfasis4 10 5 5" xfId="22287" xr:uid="{00000000-0005-0000-0000-0000B84D0000}"/>
    <cellStyle name="40% - Énfasis4 10 5 6" xfId="22288" xr:uid="{00000000-0005-0000-0000-0000B94D0000}"/>
    <cellStyle name="40% - Énfasis4 10 6" xfId="22289" xr:uid="{00000000-0005-0000-0000-0000BA4D0000}"/>
    <cellStyle name="40% - Énfasis4 10 6 2" xfId="22290" xr:uid="{00000000-0005-0000-0000-0000BB4D0000}"/>
    <cellStyle name="40% - Énfasis4 10 6 3" xfId="22291" xr:uid="{00000000-0005-0000-0000-0000BC4D0000}"/>
    <cellStyle name="40% - Énfasis4 10 6 4" xfId="22292" xr:uid="{00000000-0005-0000-0000-0000BD4D0000}"/>
    <cellStyle name="40% - Énfasis4 10 6 5" xfId="22293" xr:uid="{00000000-0005-0000-0000-0000BE4D0000}"/>
    <cellStyle name="40% - Énfasis4 10 6 6" xfId="22294" xr:uid="{00000000-0005-0000-0000-0000BF4D0000}"/>
    <cellStyle name="40% - Énfasis4 10 7" xfId="22295" xr:uid="{00000000-0005-0000-0000-0000C04D0000}"/>
    <cellStyle name="40% - Énfasis4 10 7 2" xfId="22296" xr:uid="{00000000-0005-0000-0000-0000C14D0000}"/>
    <cellStyle name="40% - Énfasis4 10 7 3" xfId="22297" xr:uid="{00000000-0005-0000-0000-0000C24D0000}"/>
    <cellStyle name="40% - Énfasis4 10 7 4" xfId="22298" xr:uid="{00000000-0005-0000-0000-0000C34D0000}"/>
    <cellStyle name="40% - Énfasis4 10 7 5" xfId="22299" xr:uid="{00000000-0005-0000-0000-0000C44D0000}"/>
    <cellStyle name="40% - Énfasis4 10 7 6" xfId="22300" xr:uid="{00000000-0005-0000-0000-0000C54D0000}"/>
    <cellStyle name="40% - Énfasis4 10 8" xfId="22301" xr:uid="{00000000-0005-0000-0000-0000C64D0000}"/>
    <cellStyle name="40% - Énfasis4 10 8 2" xfId="22302" xr:uid="{00000000-0005-0000-0000-0000C74D0000}"/>
    <cellStyle name="40% - Énfasis4 10 8 3" xfId="22303" xr:uid="{00000000-0005-0000-0000-0000C84D0000}"/>
    <cellStyle name="40% - Énfasis4 10 8 4" xfId="22304" xr:uid="{00000000-0005-0000-0000-0000C94D0000}"/>
    <cellStyle name="40% - Énfasis4 10 8 5" xfId="22305" xr:uid="{00000000-0005-0000-0000-0000CA4D0000}"/>
    <cellStyle name="40% - Énfasis4 10 8 6" xfId="22306" xr:uid="{00000000-0005-0000-0000-0000CB4D0000}"/>
    <cellStyle name="40% - Énfasis4 10 9" xfId="22307" xr:uid="{00000000-0005-0000-0000-0000CC4D0000}"/>
    <cellStyle name="40% - Énfasis4 10 9 2" xfId="22308" xr:uid="{00000000-0005-0000-0000-0000CD4D0000}"/>
    <cellStyle name="40% - Énfasis4 10 9 3" xfId="22309" xr:uid="{00000000-0005-0000-0000-0000CE4D0000}"/>
    <cellStyle name="40% - Énfasis4 10 9 4" xfId="22310" xr:uid="{00000000-0005-0000-0000-0000CF4D0000}"/>
    <cellStyle name="40% - Énfasis4 10 9 5" xfId="22311" xr:uid="{00000000-0005-0000-0000-0000D04D0000}"/>
    <cellStyle name="40% - Énfasis4 10 9 6" xfId="22312" xr:uid="{00000000-0005-0000-0000-0000D14D0000}"/>
    <cellStyle name="40% - Énfasis4 11" xfId="687" xr:uid="{00000000-0005-0000-0000-0000D24D0000}"/>
    <cellStyle name="40% - Énfasis4 11 10" xfId="22313" xr:uid="{00000000-0005-0000-0000-0000D34D0000}"/>
    <cellStyle name="40% - Énfasis4 11 11" xfId="22314" xr:uid="{00000000-0005-0000-0000-0000D44D0000}"/>
    <cellStyle name="40% - Énfasis4 11 12" xfId="22315" xr:uid="{00000000-0005-0000-0000-0000D54D0000}"/>
    <cellStyle name="40% - Énfasis4 11 13" xfId="22316" xr:uid="{00000000-0005-0000-0000-0000D64D0000}"/>
    <cellStyle name="40% - Énfasis4 11 14" xfId="22317" xr:uid="{00000000-0005-0000-0000-0000D74D0000}"/>
    <cellStyle name="40% - Énfasis4 11 15" xfId="40531" xr:uid="{00000000-0005-0000-0000-0000D84D0000}"/>
    <cellStyle name="40% - Énfasis4 11 2" xfId="22318" xr:uid="{00000000-0005-0000-0000-0000D94D0000}"/>
    <cellStyle name="40% - Énfasis4 11 2 2" xfId="22319" xr:uid="{00000000-0005-0000-0000-0000DA4D0000}"/>
    <cellStyle name="40% - Énfasis4 11 2 3" xfId="22320" xr:uid="{00000000-0005-0000-0000-0000DB4D0000}"/>
    <cellStyle name="40% - Énfasis4 11 2 4" xfId="22321" xr:uid="{00000000-0005-0000-0000-0000DC4D0000}"/>
    <cellStyle name="40% - Énfasis4 11 2 5" xfId="22322" xr:uid="{00000000-0005-0000-0000-0000DD4D0000}"/>
    <cellStyle name="40% - Énfasis4 11 2 6" xfId="22323" xr:uid="{00000000-0005-0000-0000-0000DE4D0000}"/>
    <cellStyle name="40% - Énfasis4 11 3" xfId="22324" xr:uid="{00000000-0005-0000-0000-0000DF4D0000}"/>
    <cellStyle name="40% - Énfasis4 11 3 2" xfId="22325" xr:uid="{00000000-0005-0000-0000-0000E04D0000}"/>
    <cellStyle name="40% - Énfasis4 11 3 3" xfId="22326" xr:uid="{00000000-0005-0000-0000-0000E14D0000}"/>
    <cellStyle name="40% - Énfasis4 11 3 4" xfId="22327" xr:uid="{00000000-0005-0000-0000-0000E24D0000}"/>
    <cellStyle name="40% - Énfasis4 11 3 5" xfId="22328" xr:uid="{00000000-0005-0000-0000-0000E34D0000}"/>
    <cellStyle name="40% - Énfasis4 11 3 6" xfId="22329" xr:uid="{00000000-0005-0000-0000-0000E44D0000}"/>
    <cellStyle name="40% - Énfasis4 11 4" xfId="22330" xr:uid="{00000000-0005-0000-0000-0000E54D0000}"/>
    <cellStyle name="40% - Énfasis4 11 4 2" xfId="22331" xr:uid="{00000000-0005-0000-0000-0000E64D0000}"/>
    <cellStyle name="40% - Énfasis4 11 4 3" xfId="22332" xr:uid="{00000000-0005-0000-0000-0000E74D0000}"/>
    <cellStyle name="40% - Énfasis4 11 4 4" xfId="22333" xr:uid="{00000000-0005-0000-0000-0000E84D0000}"/>
    <cellStyle name="40% - Énfasis4 11 4 5" xfId="22334" xr:uid="{00000000-0005-0000-0000-0000E94D0000}"/>
    <cellStyle name="40% - Énfasis4 11 4 6" xfId="22335" xr:uid="{00000000-0005-0000-0000-0000EA4D0000}"/>
    <cellStyle name="40% - Énfasis4 11 5" xfId="22336" xr:uid="{00000000-0005-0000-0000-0000EB4D0000}"/>
    <cellStyle name="40% - Énfasis4 11 5 2" xfId="22337" xr:uid="{00000000-0005-0000-0000-0000EC4D0000}"/>
    <cellStyle name="40% - Énfasis4 11 5 3" xfId="22338" xr:uid="{00000000-0005-0000-0000-0000ED4D0000}"/>
    <cellStyle name="40% - Énfasis4 11 5 4" xfId="22339" xr:uid="{00000000-0005-0000-0000-0000EE4D0000}"/>
    <cellStyle name="40% - Énfasis4 11 5 5" xfId="22340" xr:uid="{00000000-0005-0000-0000-0000EF4D0000}"/>
    <cellStyle name="40% - Énfasis4 11 5 6" xfId="22341" xr:uid="{00000000-0005-0000-0000-0000F04D0000}"/>
    <cellStyle name="40% - Énfasis4 11 6" xfId="22342" xr:uid="{00000000-0005-0000-0000-0000F14D0000}"/>
    <cellStyle name="40% - Énfasis4 11 6 2" xfId="22343" xr:uid="{00000000-0005-0000-0000-0000F24D0000}"/>
    <cellStyle name="40% - Énfasis4 11 6 3" xfId="22344" xr:uid="{00000000-0005-0000-0000-0000F34D0000}"/>
    <cellStyle name="40% - Énfasis4 11 6 4" xfId="22345" xr:uid="{00000000-0005-0000-0000-0000F44D0000}"/>
    <cellStyle name="40% - Énfasis4 11 6 5" xfId="22346" xr:uid="{00000000-0005-0000-0000-0000F54D0000}"/>
    <cellStyle name="40% - Énfasis4 11 6 6" xfId="22347" xr:uid="{00000000-0005-0000-0000-0000F64D0000}"/>
    <cellStyle name="40% - Énfasis4 11 7" xfId="22348" xr:uid="{00000000-0005-0000-0000-0000F74D0000}"/>
    <cellStyle name="40% - Énfasis4 11 7 2" xfId="22349" xr:uid="{00000000-0005-0000-0000-0000F84D0000}"/>
    <cellStyle name="40% - Énfasis4 11 7 3" xfId="22350" xr:uid="{00000000-0005-0000-0000-0000F94D0000}"/>
    <cellStyle name="40% - Énfasis4 11 7 4" xfId="22351" xr:uid="{00000000-0005-0000-0000-0000FA4D0000}"/>
    <cellStyle name="40% - Énfasis4 11 7 5" xfId="22352" xr:uid="{00000000-0005-0000-0000-0000FB4D0000}"/>
    <cellStyle name="40% - Énfasis4 11 7 6" xfId="22353" xr:uid="{00000000-0005-0000-0000-0000FC4D0000}"/>
    <cellStyle name="40% - Énfasis4 11 8" xfId="22354" xr:uid="{00000000-0005-0000-0000-0000FD4D0000}"/>
    <cellStyle name="40% - Énfasis4 11 8 2" xfId="22355" xr:uid="{00000000-0005-0000-0000-0000FE4D0000}"/>
    <cellStyle name="40% - Énfasis4 11 8 3" xfId="22356" xr:uid="{00000000-0005-0000-0000-0000FF4D0000}"/>
    <cellStyle name="40% - Énfasis4 11 8 4" xfId="22357" xr:uid="{00000000-0005-0000-0000-0000004E0000}"/>
    <cellStyle name="40% - Énfasis4 11 8 5" xfId="22358" xr:uid="{00000000-0005-0000-0000-0000014E0000}"/>
    <cellStyle name="40% - Énfasis4 11 8 6" xfId="22359" xr:uid="{00000000-0005-0000-0000-0000024E0000}"/>
    <cellStyle name="40% - Énfasis4 11 9" xfId="22360" xr:uid="{00000000-0005-0000-0000-0000034E0000}"/>
    <cellStyle name="40% - Énfasis4 11 9 2" xfId="22361" xr:uid="{00000000-0005-0000-0000-0000044E0000}"/>
    <cellStyle name="40% - Énfasis4 11 9 3" xfId="22362" xr:uid="{00000000-0005-0000-0000-0000054E0000}"/>
    <cellStyle name="40% - Énfasis4 11 9 4" xfId="22363" xr:uid="{00000000-0005-0000-0000-0000064E0000}"/>
    <cellStyle name="40% - Énfasis4 11 9 5" xfId="22364" xr:uid="{00000000-0005-0000-0000-0000074E0000}"/>
    <cellStyle name="40% - Énfasis4 11 9 6" xfId="22365" xr:uid="{00000000-0005-0000-0000-0000084E0000}"/>
    <cellStyle name="40% - Énfasis4 12" xfId="688" xr:uid="{00000000-0005-0000-0000-0000094E0000}"/>
    <cellStyle name="40% - Énfasis4 12 10" xfId="22366" xr:uid="{00000000-0005-0000-0000-00000A4E0000}"/>
    <cellStyle name="40% - Énfasis4 12 11" xfId="22367" xr:uid="{00000000-0005-0000-0000-00000B4E0000}"/>
    <cellStyle name="40% - Énfasis4 12 12" xfId="22368" xr:uid="{00000000-0005-0000-0000-00000C4E0000}"/>
    <cellStyle name="40% - Énfasis4 12 13" xfId="22369" xr:uid="{00000000-0005-0000-0000-00000D4E0000}"/>
    <cellStyle name="40% - Énfasis4 12 14" xfId="22370" xr:uid="{00000000-0005-0000-0000-00000E4E0000}"/>
    <cellStyle name="40% - Énfasis4 12 15" xfId="40532" xr:uid="{00000000-0005-0000-0000-00000F4E0000}"/>
    <cellStyle name="40% - Énfasis4 12 2" xfId="22371" xr:uid="{00000000-0005-0000-0000-0000104E0000}"/>
    <cellStyle name="40% - Énfasis4 12 2 2" xfId="22372" xr:uid="{00000000-0005-0000-0000-0000114E0000}"/>
    <cellStyle name="40% - Énfasis4 12 2 3" xfId="22373" xr:uid="{00000000-0005-0000-0000-0000124E0000}"/>
    <cellStyle name="40% - Énfasis4 12 2 4" xfId="22374" xr:uid="{00000000-0005-0000-0000-0000134E0000}"/>
    <cellStyle name="40% - Énfasis4 12 2 5" xfId="22375" xr:uid="{00000000-0005-0000-0000-0000144E0000}"/>
    <cellStyle name="40% - Énfasis4 12 2 6" xfId="22376" xr:uid="{00000000-0005-0000-0000-0000154E0000}"/>
    <cellStyle name="40% - Énfasis4 12 3" xfId="22377" xr:uid="{00000000-0005-0000-0000-0000164E0000}"/>
    <cellStyle name="40% - Énfasis4 12 3 2" xfId="22378" xr:uid="{00000000-0005-0000-0000-0000174E0000}"/>
    <cellStyle name="40% - Énfasis4 12 3 3" xfId="22379" xr:uid="{00000000-0005-0000-0000-0000184E0000}"/>
    <cellStyle name="40% - Énfasis4 12 3 4" xfId="22380" xr:uid="{00000000-0005-0000-0000-0000194E0000}"/>
    <cellStyle name="40% - Énfasis4 12 3 5" xfId="22381" xr:uid="{00000000-0005-0000-0000-00001A4E0000}"/>
    <cellStyle name="40% - Énfasis4 12 3 6" xfId="22382" xr:uid="{00000000-0005-0000-0000-00001B4E0000}"/>
    <cellStyle name="40% - Énfasis4 12 4" xfId="22383" xr:uid="{00000000-0005-0000-0000-00001C4E0000}"/>
    <cellStyle name="40% - Énfasis4 12 4 2" xfId="22384" xr:uid="{00000000-0005-0000-0000-00001D4E0000}"/>
    <cellStyle name="40% - Énfasis4 12 4 3" xfId="22385" xr:uid="{00000000-0005-0000-0000-00001E4E0000}"/>
    <cellStyle name="40% - Énfasis4 12 4 4" xfId="22386" xr:uid="{00000000-0005-0000-0000-00001F4E0000}"/>
    <cellStyle name="40% - Énfasis4 12 4 5" xfId="22387" xr:uid="{00000000-0005-0000-0000-0000204E0000}"/>
    <cellStyle name="40% - Énfasis4 12 4 6" xfId="22388" xr:uid="{00000000-0005-0000-0000-0000214E0000}"/>
    <cellStyle name="40% - Énfasis4 12 5" xfId="22389" xr:uid="{00000000-0005-0000-0000-0000224E0000}"/>
    <cellStyle name="40% - Énfasis4 12 5 2" xfId="22390" xr:uid="{00000000-0005-0000-0000-0000234E0000}"/>
    <cellStyle name="40% - Énfasis4 12 5 3" xfId="22391" xr:uid="{00000000-0005-0000-0000-0000244E0000}"/>
    <cellStyle name="40% - Énfasis4 12 5 4" xfId="22392" xr:uid="{00000000-0005-0000-0000-0000254E0000}"/>
    <cellStyle name="40% - Énfasis4 12 5 5" xfId="22393" xr:uid="{00000000-0005-0000-0000-0000264E0000}"/>
    <cellStyle name="40% - Énfasis4 12 5 6" xfId="22394" xr:uid="{00000000-0005-0000-0000-0000274E0000}"/>
    <cellStyle name="40% - Énfasis4 12 6" xfId="22395" xr:uid="{00000000-0005-0000-0000-0000284E0000}"/>
    <cellStyle name="40% - Énfasis4 12 6 2" xfId="22396" xr:uid="{00000000-0005-0000-0000-0000294E0000}"/>
    <cellStyle name="40% - Énfasis4 12 6 3" xfId="22397" xr:uid="{00000000-0005-0000-0000-00002A4E0000}"/>
    <cellStyle name="40% - Énfasis4 12 6 4" xfId="22398" xr:uid="{00000000-0005-0000-0000-00002B4E0000}"/>
    <cellStyle name="40% - Énfasis4 12 6 5" xfId="22399" xr:uid="{00000000-0005-0000-0000-00002C4E0000}"/>
    <cellStyle name="40% - Énfasis4 12 6 6" xfId="22400" xr:uid="{00000000-0005-0000-0000-00002D4E0000}"/>
    <cellStyle name="40% - Énfasis4 12 7" xfId="22401" xr:uid="{00000000-0005-0000-0000-00002E4E0000}"/>
    <cellStyle name="40% - Énfasis4 12 7 2" xfId="22402" xr:uid="{00000000-0005-0000-0000-00002F4E0000}"/>
    <cellStyle name="40% - Énfasis4 12 7 3" xfId="22403" xr:uid="{00000000-0005-0000-0000-0000304E0000}"/>
    <cellStyle name="40% - Énfasis4 12 7 4" xfId="22404" xr:uid="{00000000-0005-0000-0000-0000314E0000}"/>
    <cellStyle name="40% - Énfasis4 12 7 5" xfId="22405" xr:uid="{00000000-0005-0000-0000-0000324E0000}"/>
    <cellStyle name="40% - Énfasis4 12 7 6" xfId="22406" xr:uid="{00000000-0005-0000-0000-0000334E0000}"/>
    <cellStyle name="40% - Énfasis4 12 8" xfId="22407" xr:uid="{00000000-0005-0000-0000-0000344E0000}"/>
    <cellStyle name="40% - Énfasis4 12 8 2" xfId="22408" xr:uid="{00000000-0005-0000-0000-0000354E0000}"/>
    <cellStyle name="40% - Énfasis4 12 8 3" xfId="22409" xr:uid="{00000000-0005-0000-0000-0000364E0000}"/>
    <cellStyle name="40% - Énfasis4 12 8 4" xfId="22410" xr:uid="{00000000-0005-0000-0000-0000374E0000}"/>
    <cellStyle name="40% - Énfasis4 12 8 5" xfId="22411" xr:uid="{00000000-0005-0000-0000-0000384E0000}"/>
    <cellStyle name="40% - Énfasis4 12 8 6" xfId="22412" xr:uid="{00000000-0005-0000-0000-0000394E0000}"/>
    <cellStyle name="40% - Énfasis4 12 9" xfId="22413" xr:uid="{00000000-0005-0000-0000-00003A4E0000}"/>
    <cellStyle name="40% - Énfasis4 12 9 2" xfId="22414" xr:uid="{00000000-0005-0000-0000-00003B4E0000}"/>
    <cellStyle name="40% - Énfasis4 12 9 3" xfId="22415" xr:uid="{00000000-0005-0000-0000-00003C4E0000}"/>
    <cellStyle name="40% - Énfasis4 12 9 4" xfId="22416" xr:uid="{00000000-0005-0000-0000-00003D4E0000}"/>
    <cellStyle name="40% - Énfasis4 12 9 5" xfId="22417" xr:uid="{00000000-0005-0000-0000-00003E4E0000}"/>
    <cellStyle name="40% - Énfasis4 12 9 6" xfId="22418" xr:uid="{00000000-0005-0000-0000-00003F4E0000}"/>
    <cellStyle name="40% - Énfasis4 13" xfId="689" xr:uid="{00000000-0005-0000-0000-0000404E0000}"/>
    <cellStyle name="40% - Énfasis4 13 10" xfId="22419" xr:uid="{00000000-0005-0000-0000-0000414E0000}"/>
    <cellStyle name="40% - Énfasis4 13 11" xfId="22420" xr:uid="{00000000-0005-0000-0000-0000424E0000}"/>
    <cellStyle name="40% - Énfasis4 13 12" xfId="22421" xr:uid="{00000000-0005-0000-0000-0000434E0000}"/>
    <cellStyle name="40% - Énfasis4 13 13" xfId="22422" xr:uid="{00000000-0005-0000-0000-0000444E0000}"/>
    <cellStyle name="40% - Énfasis4 13 14" xfId="22423" xr:uid="{00000000-0005-0000-0000-0000454E0000}"/>
    <cellStyle name="40% - Énfasis4 13 15" xfId="40533" xr:uid="{00000000-0005-0000-0000-0000464E0000}"/>
    <cellStyle name="40% - Énfasis4 13 2" xfId="22424" xr:uid="{00000000-0005-0000-0000-0000474E0000}"/>
    <cellStyle name="40% - Énfasis4 13 2 2" xfId="22425" xr:uid="{00000000-0005-0000-0000-0000484E0000}"/>
    <cellStyle name="40% - Énfasis4 13 2 3" xfId="22426" xr:uid="{00000000-0005-0000-0000-0000494E0000}"/>
    <cellStyle name="40% - Énfasis4 13 2 4" xfId="22427" xr:uid="{00000000-0005-0000-0000-00004A4E0000}"/>
    <cellStyle name="40% - Énfasis4 13 2 5" xfId="22428" xr:uid="{00000000-0005-0000-0000-00004B4E0000}"/>
    <cellStyle name="40% - Énfasis4 13 2 6" xfId="22429" xr:uid="{00000000-0005-0000-0000-00004C4E0000}"/>
    <cellStyle name="40% - Énfasis4 13 3" xfId="22430" xr:uid="{00000000-0005-0000-0000-00004D4E0000}"/>
    <cellStyle name="40% - Énfasis4 13 3 2" xfId="22431" xr:uid="{00000000-0005-0000-0000-00004E4E0000}"/>
    <cellStyle name="40% - Énfasis4 13 3 3" xfId="22432" xr:uid="{00000000-0005-0000-0000-00004F4E0000}"/>
    <cellStyle name="40% - Énfasis4 13 3 4" xfId="22433" xr:uid="{00000000-0005-0000-0000-0000504E0000}"/>
    <cellStyle name="40% - Énfasis4 13 3 5" xfId="22434" xr:uid="{00000000-0005-0000-0000-0000514E0000}"/>
    <cellStyle name="40% - Énfasis4 13 3 6" xfId="22435" xr:uid="{00000000-0005-0000-0000-0000524E0000}"/>
    <cellStyle name="40% - Énfasis4 13 4" xfId="22436" xr:uid="{00000000-0005-0000-0000-0000534E0000}"/>
    <cellStyle name="40% - Énfasis4 13 4 2" xfId="22437" xr:uid="{00000000-0005-0000-0000-0000544E0000}"/>
    <cellStyle name="40% - Énfasis4 13 4 3" xfId="22438" xr:uid="{00000000-0005-0000-0000-0000554E0000}"/>
    <cellStyle name="40% - Énfasis4 13 4 4" xfId="22439" xr:uid="{00000000-0005-0000-0000-0000564E0000}"/>
    <cellStyle name="40% - Énfasis4 13 4 5" xfId="22440" xr:uid="{00000000-0005-0000-0000-0000574E0000}"/>
    <cellStyle name="40% - Énfasis4 13 4 6" xfId="22441" xr:uid="{00000000-0005-0000-0000-0000584E0000}"/>
    <cellStyle name="40% - Énfasis4 13 5" xfId="22442" xr:uid="{00000000-0005-0000-0000-0000594E0000}"/>
    <cellStyle name="40% - Énfasis4 13 5 2" xfId="22443" xr:uid="{00000000-0005-0000-0000-00005A4E0000}"/>
    <cellStyle name="40% - Énfasis4 13 5 3" xfId="22444" xr:uid="{00000000-0005-0000-0000-00005B4E0000}"/>
    <cellStyle name="40% - Énfasis4 13 5 4" xfId="22445" xr:uid="{00000000-0005-0000-0000-00005C4E0000}"/>
    <cellStyle name="40% - Énfasis4 13 5 5" xfId="22446" xr:uid="{00000000-0005-0000-0000-00005D4E0000}"/>
    <cellStyle name="40% - Énfasis4 13 5 6" xfId="22447" xr:uid="{00000000-0005-0000-0000-00005E4E0000}"/>
    <cellStyle name="40% - Énfasis4 13 6" xfId="22448" xr:uid="{00000000-0005-0000-0000-00005F4E0000}"/>
    <cellStyle name="40% - Énfasis4 13 6 2" xfId="22449" xr:uid="{00000000-0005-0000-0000-0000604E0000}"/>
    <cellStyle name="40% - Énfasis4 13 6 3" xfId="22450" xr:uid="{00000000-0005-0000-0000-0000614E0000}"/>
    <cellStyle name="40% - Énfasis4 13 6 4" xfId="22451" xr:uid="{00000000-0005-0000-0000-0000624E0000}"/>
    <cellStyle name="40% - Énfasis4 13 6 5" xfId="22452" xr:uid="{00000000-0005-0000-0000-0000634E0000}"/>
    <cellStyle name="40% - Énfasis4 13 6 6" xfId="22453" xr:uid="{00000000-0005-0000-0000-0000644E0000}"/>
    <cellStyle name="40% - Énfasis4 13 7" xfId="22454" xr:uid="{00000000-0005-0000-0000-0000654E0000}"/>
    <cellStyle name="40% - Énfasis4 13 7 2" xfId="22455" xr:uid="{00000000-0005-0000-0000-0000664E0000}"/>
    <cellStyle name="40% - Énfasis4 13 7 3" xfId="22456" xr:uid="{00000000-0005-0000-0000-0000674E0000}"/>
    <cellStyle name="40% - Énfasis4 13 7 4" xfId="22457" xr:uid="{00000000-0005-0000-0000-0000684E0000}"/>
    <cellStyle name="40% - Énfasis4 13 7 5" xfId="22458" xr:uid="{00000000-0005-0000-0000-0000694E0000}"/>
    <cellStyle name="40% - Énfasis4 13 7 6" xfId="22459" xr:uid="{00000000-0005-0000-0000-00006A4E0000}"/>
    <cellStyle name="40% - Énfasis4 13 8" xfId="22460" xr:uid="{00000000-0005-0000-0000-00006B4E0000}"/>
    <cellStyle name="40% - Énfasis4 13 8 2" xfId="22461" xr:uid="{00000000-0005-0000-0000-00006C4E0000}"/>
    <cellStyle name="40% - Énfasis4 13 8 3" xfId="22462" xr:uid="{00000000-0005-0000-0000-00006D4E0000}"/>
    <cellStyle name="40% - Énfasis4 13 8 4" xfId="22463" xr:uid="{00000000-0005-0000-0000-00006E4E0000}"/>
    <cellStyle name="40% - Énfasis4 13 8 5" xfId="22464" xr:uid="{00000000-0005-0000-0000-00006F4E0000}"/>
    <cellStyle name="40% - Énfasis4 13 8 6" xfId="22465" xr:uid="{00000000-0005-0000-0000-0000704E0000}"/>
    <cellStyle name="40% - Énfasis4 13 9" xfId="22466" xr:uid="{00000000-0005-0000-0000-0000714E0000}"/>
    <cellStyle name="40% - Énfasis4 13 9 2" xfId="22467" xr:uid="{00000000-0005-0000-0000-0000724E0000}"/>
    <cellStyle name="40% - Énfasis4 13 9 3" xfId="22468" xr:uid="{00000000-0005-0000-0000-0000734E0000}"/>
    <cellStyle name="40% - Énfasis4 13 9 4" xfId="22469" xr:uid="{00000000-0005-0000-0000-0000744E0000}"/>
    <cellStyle name="40% - Énfasis4 13 9 5" xfId="22470" xr:uid="{00000000-0005-0000-0000-0000754E0000}"/>
    <cellStyle name="40% - Énfasis4 13 9 6" xfId="22471" xr:uid="{00000000-0005-0000-0000-0000764E0000}"/>
    <cellStyle name="40% - Énfasis4 14" xfId="690" xr:uid="{00000000-0005-0000-0000-0000774E0000}"/>
    <cellStyle name="40% - Énfasis4 14 10" xfId="22472" xr:uid="{00000000-0005-0000-0000-0000784E0000}"/>
    <cellStyle name="40% - Énfasis4 14 11" xfId="22473" xr:uid="{00000000-0005-0000-0000-0000794E0000}"/>
    <cellStyle name="40% - Énfasis4 14 12" xfId="22474" xr:uid="{00000000-0005-0000-0000-00007A4E0000}"/>
    <cellStyle name="40% - Énfasis4 14 13" xfId="22475" xr:uid="{00000000-0005-0000-0000-00007B4E0000}"/>
    <cellStyle name="40% - Énfasis4 14 14" xfId="22476" xr:uid="{00000000-0005-0000-0000-00007C4E0000}"/>
    <cellStyle name="40% - Énfasis4 14 2" xfId="22477" xr:uid="{00000000-0005-0000-0000-00007D4E0000}"/>
    <cellStyle name="40% - Énfasis4 14 2 2" xfId="22478" xr:uid="{00000000-0005-0000-0000-00007E4E0000}"/>
    <cellStyle name="40% - Énfasis4 14 2 3" xfId="22479" xr:uid="{00000000-0005-0000-0000-00007F4E0000}"/>
    <cellStyle name="40% - Énfasis4 14 2 4" xfId="22480" xr:uid="{00000000-0005-0000-0000-0000804E0000}"/>
    <cellStyle name="40% - Énfasis4 14 2 5" xfId="22481" xr:uid="{00000000-0005-0000-0000-0000814E0000}"/>
    <cellStyle name="40% - Énfasis4 14 2 6" xfId="22482" xr:uid="{00000000-0005-0000-0000-0000824E0000}"/>
    <cellStyle name="40% - Énfasis4 14 3" xfId="22483" xr:uid="{00000000-0005-0000-0000-0000834E0000}"/>
    <cellStyle name="40% - Énfasis4 14 3 2" xfId="22484" xr:uid="{00000000-0005-0000-0000-0000844E0000}"/>
    <cellStyle name="40% - Énfasis4 14 3 3" xfId="22485" xr:uid="{00000000-0005-0000-0000-0000854E0000}"/>
    <cellStyle name="40% - Énfasis4 14 3 4" xfId="22486" xr:uid="{00000000-0005-0000-0000-0000864E0000}"/>
    <cellStyle name="40% - Énfasis4 14 3 5" xfId="22487" xr:uid="{00000000-0005-0000-0000-0000874E0000}"/>
    <cellStyle name="40% - Énfasis4 14 3 6" xfId="22488" xr:uid="{00000000-0005-0000-0000-0000884E0000}"/>
    <cellStyle name="40% - Énfasis4 14 4" xfId="22489" xr:uid="{00000000-0005-0000-0000-0000894E0000}"/>
    <cellStyle name="40% - Énfasis4 14 4 2" xfId="22490" xr:uid="{00000000-0005-0000-0000-00008A4E0000}"/>
    <cellStyle name="40% - Énfasis4 14 4 3" xfId="22491" xr:uid="{00000000-0005-0000-0000-00008B4E0000}"/>
    <cellStyle name="40% - Énfasis4 14 4 4" xfId="22492" xr:uid="{00000000-0005-0000-0000-00008C4E0000}"/>
    <cellStyle name="40% - Énfasis4 14 4 5" xfId="22493" xr:uid="{00000000-0005-0000-0000-00008D4E0000}"/>
    <cellStyle name="40% - Énfasis4 14 4 6" xfId="22494" xr:uid="{00000000-0005-0000-0000-00008E4E0000}"/>
    <cellStyle name="40% - Énfasis4 14 5" xfId="22495" xr:uid="{00000000-0005-0000-0000-00008F4E0000}"/>
    <cellStyle name="40% - Énfasis4 14 5 2" xfId="22496" xr:uid="{00000000-0005-0000-0000-0000904E0000}"/>
    <cellStyle name="40% - Énfasis4 14 5 3" xfId="22497" xr:uid="{00000000-0005-0000-0000-0000914E0000}"/>
    <cellStyle name="40% - Énfasis4 14 5 4" xfId="22498" xr:uid="{00000000-0005-0000-0000-0000924E0000}"/>
    <cellStyle name="40% - Énfasis4 14 5 5" xfId="22499" xr:uid="{00000000-0005-0000-0000-0000934E0000}"/>
    <cellStyle name="40% - Énfasis4 14 5 6" xfId="22500" xr:uid="{00000000-0005-0000-0000-0000944E0000}"/>
    <cellStyle name="40% - Énfasis4 14 6" xfId="22501" xr:uid="{00000000-0005-0000-0000-0000954E0000}"/>
    <cellStyle name="40% - Énfasis4 14 6 2" xfId="22502" xr:uid="{00000000-0005-0000-0000-0000964E0000}"/>
    <cellStyle name="40% - Énfasis4 14 6 3" xfId="22503" xr:uid="{00000000-0005-0000-0000-0000974E0000}"/>
    <cellStyle name="40% - Énfasis4 14 6 4" xfId="22504" xr:uid="{00000000-0005-0000-0000-0000984E0000}"/>
    <cellStyle name="40% - Énfasis4 14 6 5" xfId="22505" xr:uid="{00000000-0005-0000-0000-0000994E0000}"/>
    <cellStyle name="40% - Énfasis4 14 6 6" xfId="22506" xr:uid="{00000000-0005-0000-0000-00009A4E0000}"/>
    <cellStyle name="40% - Énfasis4 14 7" xfId="22507" xr:uid="{00000000-0005-0000-0000-00009B4E0000}"/>
    <cellStyle name="40% - Énfasis4 14 7 2" xfId="22508" xr:uid="{00000000-0005-0000-0000-00009C4E0000}"/>
    <cellStyle name="40% - Énfasis4 14 7 3" xfId="22509" xr:uid="{00000000-0005-0000-0000-00009D4E0000}"/>
    <cellStyle name="40% - Énfasis4 14 7 4" xfId="22510" xr:uid="{00000000-0005-0000-0000-00009E4E0000}"/>
    <cellStyle name="40% - Énfasis4 14 7 5" xfId="22511" xr:uid="{00000000-0005-0000-0000-00009F4E0000}"/>
    <cellStyle name="40% - Énfasis4 14 7 6" xfId="22512" xr:uid="{00000000-0005-0000-0000-0000A04E0000}"/>
    <cellStyle name="40% - Énfasis4 14 8" xfId="22513" xr:uid="{00000000-0005-0000-0000-0000A14E0000}"/>
    <cellStyle name="40% - Énfasis4 14 8 2" xfId="22514" xr:uid="{00000000-0005-0000-0000-0000A24E0000}"/>
    <cellStyle name="40% - Énfasis4 14 8 3" xfId="22515" xr:uid="{00000000-0005-0000-0000-0000A34E0000}"/>
    <cellStyle name="40% - Énfasis4 14 8 4" xfId="22516" xr:uid="{00000000-0005-0000-0000-0000A44E0000}"/>
    <cellStyle name="40% - Énfasis4 14 8 5" xfId="22517" xr:uid="{00000000-0005-0000-0000-0000A54E0000}"/>
    <cellStyle name="40% - Énfasis4 14 8 6" xfId="22518" xr:uid="{00000000-0005-0000-0000-0000A64E0000}"/>
    <cellStyle name="40% - Énfasis4 14 9" xfId="22519" xr:uid="{00000000-0005-0000-0000-0000A74E0000}"/>
    <cellStyle name="40% - Énfasis4 14 9 2" xfId="22520" xr:uid="{00000000-0005-0000-0000-0000A84E0000}"/>
    <cellStyle name="40% - Énfasis4 14 9 3" xfId="22521" xr:uid="{00000000-0005-0000-0000-0000A94E0000}"/>
    <cellStyle name="40% - Énfasis4 14 9 4" xfId="22522" xr:uid="{00000000-0005-0000-0000-0000AA4E0000}"/>
    <cellStyle name="40% - Énfasis4 14 9 5" xfId="22523" xr:uid="{00000000-0005-0000-0000-0000AB4E0000}"/>
    <cellStyle name="40% - Énfasis4 14 9 6" xfId="22524" xr:uid="{00000000-0005-0000-0000-0000AC4E0000}"/>
    <cellStyle name="40% - Énfasis4 15" xfId="691" xr:uid="{00000000-0005-0000-0000-0000AD4E0000}"/>
    <cellStyle name="40% - Énfasis4 15 10" xfId="22525" xr:uid="{00000000-0005-0000-0000-0000AE4E0000}"/>
    <cellStyle name="40% - Énfasis4 15 11" xfId="22526" xr:uid="{00000000-0005-0000-0000-0000AF4E0000}"/>
    <cellStyle name="40% - Énfasis4 15 12" xfId="22527" xr:uid="{00000000-0005-0000-0000-0000B04E0000}"/>
    <cellStyle name="40% - Énfasis4 15 13" xfId="22528" xr:uid="{00000000-0005-0000-0000-0000B14E0000}"/>
    <cellStyle name="40% - Énfasis4 15 14" xfId="22529" xr:uid="{00000000-0005-0000-0000-0000B24E0000}"/>
    <cellStyle name="40% - Énfasis4 15 2" xfId="22530" xr:uid="{00000000-0005-0000-0000-0000B34E0000}"/>
    <cellStyle name="40% - Énfasis4 15 2 2" xfId="22531" xr:uid="{00000000-0005-0000-0000-0000B44E0000}"/>
    <cellStyle name="40% - Énfasis4 15 2 3" xfId="22532" xr:uid="{00000000-0005-0000-0000-0000B54E0000}"/>
    <cellStyle name="40% - Énfasis4 15 2 4" xfId="22533" xr:uid="{00000000-0005-0000-0000-0000B64E0000}"/>
    <cellStyle name="40% - Énfasis4 15 2 5" xfId="22534" xr:uid="{00000000-0005-0000-0000-0000B74E0000}"/>
    <cellStyle name="40% - Énfasis4 15 2 6" xfId="22535" xr:uid="{00000000-0005-0000-0000-0000B84E0000}"/>
    <cellStyle name="40% - Énfasis4 15 3" xfId="22536" xr:uid="{00000000-0005-0000-0000-0000B94E0000}"/>
    <cellStyle name="40% - Énfasis4 15 3 2" xfId="22537" xr:uid="{00000000-0005-0000-0000-0000BA4E0000}"/>
    <cellStyle name="40% - Énfasis4 15 3 3" xfId="22538" xr:uid="{00000000-0005-0000-0000-0000BB4E0000}"/>
    <cellStyle name="40% - Énfasis4 15 3 4" xfId="22539" xr:uid="{00000000-0005-0000-0000-0000BC4E0000}"/>
    <cellStyle name="40% - Énfasis4 15 3 5" xfId="22540" xr:uid="{00000000-0005-0000-0000-0000BD4E0000}"/>
    <cellStyle name="40% - Énfasis4 15 3 6" xfId="22541" xr:uid="{00000000-0005-0000-0000-0000BE4E0000}"/>
    <cellStyle name="40% - Énfasis4 15 4" xfId="22542" xr:uid="{00000000-0005-0000-0000-0000BF4E0000}"/>
    <cellStyle name="40% - Énfasis4 15 4 2" xfId="22543" xr:uid="{00000000-0005-0000-0000-0000C04E0000}"/>
    <cellStyle name="40% - Énfasis4 15 4 3" xfId="22544" xr:uid="{00000000-0005-0000-0000-0000C14E0000}"/>
    <cellStyle name="40% - Énfasis4 15 4 4" xfId="22545" xr:uid="{00000000-0005-0000-0000-0000C24E0000}"/>
    <cellStyle name="40% - Énfasis4 15 4 5" xfId="22546" xr:uid="{00000000-0005-0000-0000-0000C34E0000}"/>
    <cellStyle name="40% - Énfasis4 15 4 6" xfId="22547" xr:uid="{00000000-0005-0000-0000-0000C44E0000}"/>
    <cellStyle name="40% - Énfasis4 15 5" xfId="22548" xr:uid="{00000000-0005-0000-0000-0000C54E0000}"/>
    <cellStyle name="40% - Énfasis4 15 5 2" xfId="22549" xr:uid="{00000000-0005-0000-0000-0000C64E0000}"/>
    <cellStyle name="40% - Énfasis4 15 5 3" xfId="22550" xr:uid="{00000000-0005-0000-0000-0000C74E0000}"/>
    <cellStyle name="40% - Énfasis4 15 5 4" xfId="22551" xr:uid="{00000000-0005-0000-0000-0000C84E0000}"/>
    <cellStyle name="40% - Énfasis4 15 5 5" xfId="22552" xr:uid="{00000000-0005-0000-0000-0000C94E0000}"/>
    <cellStyle name="40% - Énfasis4 15 5 6" xfId="22553" xr:uid="{00000000-0005-0000-0000-0000CA4E0000}"/>
    <cellStyle name="40% - Énfasis4 15 6" xfId="22554" xr:uid="{00000000-0005-0000-0000-0000CB4E0000}"/>
    <cellStyle name="40% - Énfasis4 15 6 2" xfId="22555" xr:uid="{00000000-0005-0000-0000-0000CC4E0000}"/>
    <cellStyle name="40% - Énfasis4 15 6 3" xfId="22556" xr:uid="{00000000-0005-0000-0000-0000CD4E0000}"/>
    <cellStyle name="40% - Énfasis4 15 6 4" xfId="22557" xr:uid="{00000000-0005-0000-0000-0000CE4E0000}"/>
    <cellStyle name="40% - Énfasis4 15 6 5" xfId="22558" xr:uid="{00000000-0005-0000-0000-0000CF4E0000}"/>
    <cellStyle name="40% - Énfasis4 15 6 6" xfId="22559" xr:uid="{00000000-0005-0000-0000-0000D04E0000}"/>
    <cellStyle name="40% - Énfasis4 15 7" xfId="22560" xr:uid="{00000000-0005-0000-0000-0000D14E0000}"/>
    <cellStyle name="40% - Énfasis4 15 7 2" xfId="22561" xr:uid="{00000000-0005-0000-0000-0000D24E0000}"/>
    <cellStyle name="40% - Énfasis4 15 7 3" xfId="22562" xr:uid="{00000000-0005-0000-0000-0000D34E0000}"/>
    <cellStyle name="40% - Énfasis4 15 7 4" xfId="22563" xr:uid="{00000000-0005-0000-0000-0000D44E0000}"/>
    <cellStyle name="40% - Énfasis4 15 7 5" xfId="22564" xr:uid="{00000000-0005-0000-0000-0000D54E0000}"/>
    <cellStyle name="40% - Énfasis4 15 7 6" xfId="22565" xr:uid="{00000000-0005-0000-0000-0000D64E0000}"/>
    <cellStyle name="40% - Énfasis4 15 8" xfId="22566" xr:uid="{00000000-0005-0000-0000-0000D74E0000}"/>
    <cellStyle name="40% - Énfasis4 15 8 2" xfId="22567" xr:uid="{00000000-0005-0000-0000-0000D84E0000}"/>
    <cellStyle name="40% - Énfasis4 15 8 3" xfId="22568" xr:uid="{00000000-0005-0000-0000-0000D94E0000}"/>
    <cellStyle name="40% - Énfasis4 15 8 4" xfId="22569" xr:uid="{00000000-0005-0000-0000-0000DA4E0000}"/>
    <cellStyle name="40% - Énfasis4 15 8 5" xfId="22570" xr:uid="{00000000-0005-0000-0000-0000DB4E0000}"/>
    <cellStyle name="40% - Énfasis4 15 8 6" xfId="22571" xr:uid="{00000000-0005-0000-0000-0000DC4E0000}"/>
    <cellStyle name="40% - Énfasis4 15 9" xfId="22572" xr:uid="{00000000-0005-0000-0000-0000DD4E0000}"/>
    <cellStyle name="40% - Énfasis4 15 9 2" xfId="22573" xr:uid="{00000000-0005-0000-0000-0000DE4E0000}"/>
    <cellStyle name="40% - Énfasis4 15 9 3" xfId="22574" xr:uid="{00000000-0005-0000-0000-0000DF4E0000}"/>
    <cellStyle name="40% - Énfasis4 15 9 4" xfId="22575" xr:uid="{00000000-0005-0000-0000-0000E04E0000}"/>
    <cellStyle name="40% - Énfasis4 15 9 5" xfId="22576" xr:uid="{00000000-0005-0000-0000-0000E14E0000}"/>
    <cellStyle name="40% - Énfasis4 15 9 6" xfId="22577" xr:uid="{00000000-0005-0000-0000-0000E24E0000}"/>
    <cellStyle name="40% - Énfasis4 16" xfId="692" xr:uid="{00000000-0005-0000-0000-0000E34E0000}"/>
    <cellStyle name="40% - Énfasis4 16 10" xfId="22578" xr:uid="{00000000-0005-0000-0000-0000E44E0000}"/>
    <cellStyle name="40% - Énfasis4 16 11" xfId="22579" xr:uid="{00000000-0005-0000-0000-0000E54E0000}"/>
    <cellStyle name="40% - Énfasis4 16 12" xfId="22580" xr:uid="{00000000-0005-0000-0000-0000E64E0000}"/>
    <cellStyle name="40% - Énfasis4 16 13" xfId="22581" xr:uid="{00000000-0005-0000-0000-0000E74E0000}"/>
    <cellStyle name="40% - Énfasis4 16 14" xfId="22582" xr:uid="{00000000-0005-0000-0000-0000E84E0000}"/>
    <cellStyle name="40% - Énfasis4 16 2" xfId="22583" xr:uid="{00000000-0005-0000-0000-0000E94E0000}"/>
    <cellStyle name="40% - Énfasis4 16 2 2" xfId="22584" xr:uid="{00000000-0005-0000-0000-0000EA4E0000}"/>
    <cellStyle name="40% - Énfasis4 16 2 3" xfId="22585" xr:uid="{00000000-0005-0000-0000-0000EB4E0000}"/>
    <cellStyle name="40% - Énfasis4 16 2 4" xfId="22586" xr:uid="{00000000-0005-0000-0000-0000EC4E0000}"/>
    <cellStyle name="40% - Énfasis4 16 2 5" xfId="22587" xr:uid="{00000000-0005-0000-0000-0000ED4E0000}"/>
    <cellStyle name="40% - Énfasis4 16 2 6" xfId="22588" xr:uid="{00000000-0005-0000-0000-0000EE4E0000}"/>
    <cellStyle name="40% - Énfasis4 16 3" xfId="22589" xr:uid="{00000000-0005-0000-0000-0000EF4E0000}"/>
    <cellStyle name="40% - Énfasis4 16 3 2" xfId="22590" xr:uid="{00000000-0005-0000-0000-0000F04E0000}"/>
    <cellStyle name="40% - Énfasis4 16 3 3" xfId="22591" xr:uid="{00000000-0005-0000-0000-0000F14E0000}"/>
    <cellStyle name="40% - Énfasis4 16 3 4" xfId="22592" xr:uid="{00000000-0005-0000-0000-0000F24E0000}"/>
    <cellStyle name="40% - Énfasis4 16 3 5" xfId="22593" xr:uid="{00000000-0005-0000-0000-0000F34E0000}"/>
    <cellStyle name="40% - Énfasis4 16 3 6" xfId="22594" xr:uid="{00000000-0005-0000-0000-0000F44E0000}"/>
    <cellStyle name="40% - Énfasis4 16 4" xfId="22595" xr:uid="{00000000-0005-0000-0000-0000F54E0000}"/>
    <cellStyle name="40% - Énfasis4 16 4 2" xfId="22596" xr:uid="{00000000-0005-0000-0000-0000F64E0000}"/>
    <cellStyle name="40% - Énfasis4 16 4 3" xfId="22597" xr:uid="{00000000-0005-0000-0000-0000F74E0000}"/>
    <cellStyle name="40% - Énfasis4 16 4 4" xfId="22598" xr:uid="{00000000-0005-0000-0000-0000F84E0000}"/>
    <cellStyle name="40% - Énfasis4 16 4 5" xfId="22599" xr:uid="{00000000-0005-0000-0000-0000F94E0000}"/>
    <cellStyle name="40% - Énfasis4 16 4 6" xfId="22600" xr:uid="{00000000-0005-0000-0000-0000FA4E0000}"/>
    <cellStyle name="40% - Énfasis4 16 5" xfId="22601" xr:uid="{00000000-0005-0000-0000-0000FB4E0000}"/>
    <cellStyle name="40% - Énfasis4 16 5 2" xfId="22602" xr:uid="{00000000-0005-0000-0000-0000FC4E0000}"/>
    <cellStyle name="40% - Énfasis4 16 5 3" xfId="22603" xr:uid="{00000000-0005-0000-0000-0000FD4E0000}"/>
    <cellStyle name="40% - Énfasis4 16 5 4" xfId="22604" xr:uid="{00000000-0005-0000-0000-0000FE4E0000}"/>
    <cellStyle name="40% - Énfasis4 16 5 5" xfId="22605" xr:uid="{00000000-0005-0000-0000-0000FF4E0000}"/>
    <cellStyle name="40% - Énfasis4 16 5 6" xfId="22606" xr:uid="{00000000-0005-0000-0000-0000004F0000}"/>
    <cellStyle name="40% - Énfasis4 16 6" xfId="22607" xr:uid="{00000000-0005-0000-0000-0000014F0000}"/>
    <cellStyle name="40% - Énfasis4 16 6 2" xfId="22608" xr:uid="{00000000-0005-0000-0000-0000024F0000}"/>
    <cellStyle name="40% - Énfasis4 16 6 3" xfId="22609" xr:uid="{00000000-0005-0000-0000-0000034F0000}"/>
    <cellStyle name="40% - Énfasis4 16 6 4" xfId="22610" xr:uid="{00000000-0005-0000-0000-0000044F0000}"/>
    <cellStyle name="40% - Énfasis4 16 6 5" xfId="22611" xr:uid="{00000000-0005-0000-0000-0000054F0000}"/>
    <cellStyle name="40% - Énfasis4 16 6 6" xfId="22612" xr:uid="{00000000-0005-0000-0000-0000064F0000}"/>
    <cellStyle name="40% - Énfasis4 16 7" xfId="22613" xr:uid="{00000000-0005-0000-0000-0000074F0000}"/>
    <cellStyle name="40% - Énfasis4 16 7 2" xfId="22614" xr:uid="{00000000-0005-0000-0000-0000084F0000}"/>
    <cellStyle name="40% - Énfasis4 16 7 3" xfId="22615" xr:uid="{00000000-0005-0000-0000-0000094F0000}"/>
    <cellStyle name="40% - Énfasis4 16 7 4" xfId="22616" xr:uid="{00000000-0005-0000-0000-00000A4F0000}"/>
    <cellStyle name="40% - Énfasis4 16 7 5" xfId="22617" xr:uid="{00000000-0005-0000-0000-00000B4F0000}"/>
    <cellStyle name="40% - Énfasis4 16 7 6" xfId="22618" xr:uid="{00000000-0005-0000-0000-00000C4F0000}"/>
    <cellStyle name="40% - Énfasis4 16 8" xfId="22619" xr:uid="{00000000-0005-0000-0000-00000D4F0000}"/>
    <cellStyle name="40% - Énfasis4 16 8 2" xfId="22620" xr:uid="{00000000-0005-0000-0000-00000E4F0000}"/>
    <cellStyle name="40% - Énfasis4 16 8 3" xfId="22621" xr:uid="{00000000-0005-0000-0000-00000F4F0000}"/>
    <cellStyle name="40% - Énfasis4 16 8 4" xfId="22622" xr:uid="{00000000-0005-0000-0000-0000104F0000}"/>
    <cellStyle name="40% - Énfasis4 16 8 5" xfId="22623" xr:uid="{00000000-0005-0000-0000-0000114F0000}"/>
    <cellStyle name="40% - Énfasis4 16 8 6" xfId="22624" xr:uid="{00000000-0005-0000-0000-0000124F0000}"/>
    <cellStyle name="40% - Énfasis4 16 9" xfId="22625" xr:uid="{00000000-0005-0000-0000-0000134F0000}"/>
    <cellStyle name="40% - Énfasis4 16 9 2" xfId="22626" xr:uid="{00000000-0005-0000-0000-0000144F0000}"/>
    <cellStyle name="40% - Énfasis4 16 9 3" xfId="22627" xr:uid="{00000000-0005-0000-0000-0000154F0000}"/>
    <cellStyle name="40% - Énfasis4 16 9 4" xfId="22628" xr:uid="{00000000-0005-0000-0000-0000164F0000}"/>
    <cellStyle name="40% - Énfasis4 16 9 5" xfId="22629" xr:uid="{00000000-0005-0000-0000-0000174F0000}"/>
    <cellStyle name="40% - Énfasis4 16 9 6" xfId="22630" xr:uid="{00000000-0005-0000-0000-0000184F0000}"/>
    <cellStyle name="40% - Énfasis4 17" xfId="693" xr:uid="{00000000-0005-0000-0000-0000194F0000}"/>
    <cellStyle name="40% - Énfasis4 17 10" xfId="22631" xr:uid="{00000000-0005-0000-0000-00001A4F0000}"/>
    <cellStyle name="40% - Énfasis4 17 11" xfId="22632" xr:uid="{00000000-0005-0000-0000-00001B4F0000}"/>
    <cellStyle name="40% - Énfasis4 17 12" xfId="22633" xr:uid="{00000000-0005-0000-0000-00001C4F0000}"/>
    <cellStyle name="40% - Énfasis4 17 13" xfId="22634" xr:uid="{00000000-0005-0000-0000-00001D4F0000}"/>
    <cellStyle name="40% - Énfasis4 17 14" xfId="22635" xr:uid="{00000000-0005-0000-0000-00001E4F0000}"/>
    <cellStyle name="40% - Énfasis4 17 2" xfId="22636" xr:uid="{00000000-0005-0000-0000-00001F4F0000}"/>
    <cellStyle name="40% - Énfasis4 17 2 2" xfId="22637" xr:uid="{00000000-0005-0000-0000-0000204F0000}"/>
    <cellStyle name="40% - Énfasis4 17 2 3" xfId="22638" xr:uid="{00000000-0005-0000-0000-0000214F0000}"/>
    <cellStyle name="40% - Énfasis4 17 2 4" xfId="22639" xr:uid="{00000000-0005-0000-0000-0000224F0000}"/>
    <cellStyle name="40% - Énfasis4 17 2 5" xfId="22640" xr:uid="{00000000-0005-0000-0000-0000234F0000}"/>
    <cellStyle name="40% - Énfasis4 17 2 6" xfId="22641" xr:uid="{00000000-0005-0000-0000-0000244F0000}"/>
    <cellStyle name="40% - Énfasis4 17 3" xfId="22642" xr:uid="{00000000-0005-0000-0000-0000254F0000}"/>
    <cellStyle name="40% - Énfasis4 17 3 2" xfId="22643" xr:uid="{00000000-0005-0000-0000-0000264F0000}"/>
    <cellStyle name="40% - Énfasis4 17 3 3" xfId="22644" xr:uid="{00000000-0005-0000-0000-0000274F0000}"/>
    <cellStyle name="40% - Énfasis4 17 3 4" xfId="22645" xr:uid="{00000000-0005-0000-0000-0000284F0000}"/>
    <cellStyle name="40% - Énfasis4 17 3 5" xfId="22646" xr:uid="{00000000-0005-0000-0000-0000294F0000}"/>
    <cellStyle name="40% - Énfasis4 17 3 6" xfId="22647" xr:uid="{00000000-0005-0000-0000-00002A4F0000}"/>
    <cellStyle name="40% - Énfasis4 17 4" xfId="22648" xr:uid="{00000000-0005-0000-0000-00002B4F0000}"/>
    <cellStyle name="40% - Énfasis4 17 4 2" xfId="22649" xr:uid="{00000000-0005-0000-0000-00002C4F0000}"/>
    <cellStyle name="40% - Énfasis4 17 4 3" xfId="22650" xr:uid="{00000000-0005-0000-0000-00002D4F0000}"/>
    <cellStyle name="40% - Énfasis4 17 4 4" xfId="22651" xr:uid="{00000000-0005-0000-0000-00002E4F0000}"/>
    <cellStyle name="40% - Énfasis4 17 4 5" xfId="22652" xr:uid="{00000000-0005-0000-0000-00002F4F0000}"/>
    <cellStyle name="40% - Énfasis4 17 4 6" xfId="22653" xr:uid="{00000000-0005-0000-0000-0000304F0000}"/>
    <cellStyle name="40% - Énfasis4 17 5" xfId="22654" xr:uid="{00000000-0005-0000-0000-0000314F0000}"/>
    <cellStyle name="40% - Énfasis4 17 5 2" xfId="22655" xr:uid="{00000000-0005-0000-0000-0000324F0000}"/>
    <cellStyle name="40% - Énfasis4 17 5 3" xfId="22656" xr:uid="{00000000-0005-0000-0000-0000334F0000}"/>
    <cellStyle name="40% - Énfasis4 17 5 4" xfId="22657" xr:uid="{00000000-0005-0000-0000-0000344F0000}"/>
    <cellStyle name="40% - Énfasis4 17 5 5" xfId="22658" xr:uid="{00000000-0005-0000-0000-0000354F0000}"/>
    <cellStyle name="40% - Énfasis4 17 5 6" xfId="22659" xr:uid="{00000000-0005-0000-0000-0000364F0000}"/>
    <cellStyle name="40% - Énfasis4 17 6" xfId="22660" xr:uid="{00000000-0005-0000-0000-0000374F0000}"/>
    <cellStyle name="40% - Énfasis4 17 6 2" xfId="22661" xr:uid="{00000000-0005-0000-0000-0000384F0000}"/>
    <cellStyle name="40% - Énfasis4 17 6 3" xfId="22662" xr:uid="{00000000-0005-0000-0000-0000394F0000}"/>
    <cellStyle name="40% - Énfasis4 17 6 4" xfId="22663" xr:uid="{00000000-0005-0000-0000-00003A4F0000}"/>
    <cellStyle name="40% - Énfasis4 17 6 5" xfId="22664" xr:uid="{00000000-0005-0000-0000-00003B4F0000}"/>
    <cellStyle name="40% - Énfasis4 17 6 6" xfId="22665" xr:uid="{00000000-0005-0000-0000-00003C4F0000}"/>
    <cellStyle name="40% - Énfasis4 17 7" xfId="22666" xr:uid="{00000000-0005-0000-0000-00003D4F0000}"/>
    <cellStyle name="40% - Énfasis4 17 7 2" xfId="22667" xr:uid="{00000000-0005-0000-0000-00003E4F0000}"/>
    <cellStyle name="40% - Énfasis4 17 7 3" xfId="22668" xr:uid="{00000000-0005-0000-0000-00003F4F0000}"/>
    <cellStyle name="40% - Énfasis4 17 7 4" xfId="22669" xr:uid="{00000000-0005-0000-0000-0000404F0000}"/>
    <cellStyle name="40% - Énfasis4 17 7 5" xfId="22670" xr:uid="{00000000-0005-0000-0000-0000414F0000}"/>
    <cellStyle name="40% - Énfasis4 17 7 6" xfId="22671" xr:uid="{00000000-0005-0000-0000-0000424F0000}"/>
    <cellStyle name="40% - Énfasis4 17 8" xfId="22672" xr:uid="{00000000-0005-0000-0000-0000434F0000}"/>
    <cellStyle name="40% - Énfasis4 17 8 2" xfId="22673" xr:uid="{00000000-0005-0000-0000-0000444F0000}"/>
    <cellStyle name="40% - Énfasis4 17 8 3" xfId="22674" xr:uid="{00000000-0005-0000-0000-0000454F0000}"/>
    <cellStyle name="40% - Énfasis4 17 8 4" xfId="22675" xr:uid="{00000000-0005-0000-0000-0000464F0000}"/>
    <cellStyle name="40% - Énfasis4 17 8 5" xfId="22676" xr:uid="{00000000-0005-0000-0000-0000474F0000}"/>
    <cellStyle name="40% - Énfasis4 17 8 6" xfId="22677" xr:uid="{00000000-0005-0000-0000-0000484F0000}"/>
    <cellStyle name="40% - Énfasis4 17 9" xfId="22678" xr:uid="{00000000-0005-0000-0000-0000494F0000}"/>
    <cellStyle name="40% - Énfasis4 17 9 2" xfId="22679" xr:uid="{00000000-0005-0000-0000-00004A4F0000}"/>
    <cellStyle name="40% - Énfasis4 17 9 3" xfId="22680" xr:uid="{00000000-0005-0000-0000-00004B4F0000}"/>
    <cellStyle name="40% - Énfasis4 17 9 4" xfId="22681" xr:uid="{00000000-0005-0000-0000-00004C4F0000}"/>
    <cellStyle name="40% - Énfasis4 17 9 5" xfId="22682" xr:uid="{00000000-0005-0000-0000-00004D4F0000}"/>
    <cellStyle name="40% - Énfasis4 17 9 6" xfId="22683" xr:uid="{00000000-0005-0000-0000-00004E4F0000}"/>
    <cellStyle name="40% - Énfasis4 18" xfId="694" xr:uid="{00000000-0005-0000-0000-00004F4F0000}"/>
    <cellStyle name="40% - Énfasis4 18 10" xfId="22684" xr:uid="{00000000-0005-0000-0000-0000504F0000}"/>
    <cellStyle name="40% - Énfasis4 18 11" xfId="22685" xr:uid="{00000000-0005-0000-0000-0000514F0000}"/>
    <cellStyle name="40% - Énfasis4 18 12" xfId="22686" xr:uid="{00000000-0005-0000-0000-0000524F0000}"/>
    <cellStyle name="40% - Énfasis4 18 13" xfId="22687" xr:uid="{00000000-0005-0000-0000-0000534F0000}"/>
    <cellStyle name="40% - Énfasis4 18 14" xfId="22688" xr:uid="{00000000-0005-0000-0000-0000544F0000}"/>
    <cellStyle name="40% - Énfasis4 18 2" xfId="22689" xr:uid="{00000000-0005-0000-0000-0000554F0000}"/>
    <cellStyle name="40% - Énfasis4 18 2 2" xfId="22690" xr:uid="{00000000-0005-0000-0000-0000564F0000}"/>
    <cellStyle name="40% - Énfasis4 18 2 3" xfId="22691" xr:uid="{00000000-0005-0000-0000-0000574F0000}"/>
    <cellStyle name="40% - Énfasis4 18 2 4" xfId="22692" xr:uid="{00000000-0005-0000-0000-0000584F0000}"/>
    <cellStyle name="40% - Énfasis4 18 2 5" xfId="22693" xr:uid="{00000000-0005-0000-0000-0000594F0000}"/>
    <cellStyle name="40% - Énfasis4 18 2 6" xfId="22694" xr:uid="{00000000-0005-0000-0000-00005A4F0000}"/>
    <cellStyle name="40% - Énfasis4 18 3" xfId="22695" xr:uid="{00000000-0005-0000-0000-00005B4F0000}"/>
    <cellStyle name="40% - Énfasis4 18 3 2" xfId="22696" xr:uid="{00000000-0005-0000-0000-00005C4F0000}"/>
    <cellStyle name="40% - Énfasis4 18 3 3" xfId="22697" xr:uid="{00000000-0005-0000-0000-00005D4F0000}"/>
    <cellStyle name="40% - Énfasis4 18 3 4" xfId="22698" xr:uid="{00000000-0005-0000-0000-00005E4F0000}"/>
    <cellStyle name="40% - Énfasis4 18 3 5" xfId="22699" xr:uid="{00000000-0005-0000-0000-00005F4F0000}"/>
    <cellStyle name="40% - Énfasis4 18 3 6" xfId="22700" xr:uid="{00000000-0005-0000-0000-0000604F0000}"/>
    <cellStyle name="40% - Énfasis4 18 4" xfId="22701" xr:uid="{00000000-0005-0000-0000-0000614F0000}"/>
    <cellStyle name="40% - Énfasis4 18 4 2" xfId="22702" xr:uid="{00000000-0005-0000-0000-0000624F0000}"/>
    <cellStyle name="40% - Énfasis4 18 4 3" xfId="22703" xr:uid="{00000000-0005-0000-0000-0000634F0000}"/>
    <cellStyle name="40% - Énfasis4 18 4 4" xfId="22704" xr:uid="{00000000-0005-0000-0000-0000644F0000}"/>
    <cellStyle name="40% - Énfasis4 18 4 5" xfId="22705" xr:uid="{00000000-0005-0000-0000-0000654F0000}"/>
    <cellStyle name="40% - Énfasis4 18 4 6" xfId="22706" xr:uid="{00000000-0005-0000-0000-0000664F0000}"/>
    <cellStyle name="40% - Énfasis4 18 5" xfId="22707" xr:uid="{00000000-0005-0000-0000-0000674F0000}"/>
    <cellStyle name="40% - Énfasis4 18 5 2" xfId="22708" xr:uid="{00000000-0005-0000-0000-0000684F0000}"/>
    <cellStyle name="40% - Énfasis4 18 5 3" xfId="22709" xr:uid="{00000000-0005-0000-0000-0000694F0000}"/>
    <cellStyle name="40% - Énfasis4 18 5 4" xfId="22710" xr:uid="{00000000-0005-0000-0000-00006A4F0000}"/>
    <cellStyle name="40% - Énfasis4 18 5 5" xfId="22711" xr:uid="{00000000-0005-0000-0000-00006B4F0000}"/>
    <cellStyle name="40% - Énfasis4 18 5 6" xfId="22712" xr:uid="{00000000-0005-0000-0000-00006C4F0000}"/>
    <cellStyle name="40% - Énfasis4 18 6" xfId="22713" xr:uid="{00000000-0005-0000-0000-00006D4F0000}"/>
    <cellStyle name="40% - Énfasis4 18 6 2" xfId="22714" xr:uid="{00000000-0005-0000-0000-00006E4F0000}"/>
    <cellStyle name="40% - Énfasis4 18 6 3" xfId="22715" xr:uid="{00000000-0005-0000-0000-00006F4F0000}"/>
    <cellStyle name="40% - Énfasis4 18 6 4" xfId="22716" xr:uid="{00000000-0005-0000-0000-0000704F0000}"/>
    <cellStyle name="40% - Énfasis4 18 6 5" xfId="22717" xr:uid="{00000000-0005-0000-0000-0000714F0000}"/>
    <cellStyle name="40% - Énfasis4 18 6 6" xfId="22718" xr:uid="{00000000-0005-0000-0000-0000724F0000}"/>
    <cellStyle name="40% - Énfasis4 18 7" xfId="22719" xr:uid="{00000000-0005-0000-0000-0000734F0000}"/>
    <cellStyle name="40% - Énfasis4 18 7 2" xfId="22720" xr:uid="{00000000-0005-0000-0000-0000744F0000}"/>
    <cellStyle name="40% - Énfasis4 18 7 3" xfId="22721" xr:uid="{00000000-0005-0000-0000-0000754F0000}"/>
    <cellStyle name="40% - Énfasis4 18 7 4" xfId="22722" xr:uid="{00000000-0005-0000-0000-0000764F0000}"/>
    <cellStyle name="40% - Énfasis4 18 7 5" xfId="22723" xr:uid="{00000000-0005-0000-0000-0000774F0000}"/>
    <cellStyle name="40% - Énfasis4 18 7 6" xfId="22724" xr:uid="{00000000-0005-0000-0000-0000784F0000}"/>
    <cellStyle name="40% - Énfasis4 18 8" xfId="22725" xr:uid="{00000000-0005-0000-0000-0000794F0000}"/>
    <cellStyle name="40% - Énfasis4 18 8 2" xfId="22726" xr:uid="{00000000-0005-0000-0000-00007A4F0000}"/>
    <cellStyle name="40% - Énfasis4 18 8 3" xfId="22727" xr:uid="{00000000-0005-0000-0000-00007B4F0000}"/>
    <cellStyle name="40% - Énfasis4 18 8 4" xfId="22728" xr:uid="{00000000-0005-0000-0000-00007C4F0000}"/>
    <cellStyle name="40% - Énfasis4 18 8 5" xfId="22729" xr:uid="{00000000-0005-0000-0000-00007D4F0000}"/>
    <cellStyle name="40% - Énfasis4 18 8 6" xfId="22730" xr:uid="{00000000-0005-0000-0000-00007E4F0000}"/>
    <cellStyle name="40% - Énfasis4 18 9" xfId="22731" xr:uid="{00000000-0005-0000-0000-00007F4F0000}"/>
    <cellStyle name="40% - Énfasis4 18 9 2" xfId="22732" xr:uid="{00000000-0005-0000-0000-0000804F0000}"/>
    <cellStyle name="40% - Énfasis4 18 9 3" xfId="22733" xr:uid="{00000000-0005-0000-0000-0000814F0000}"/>
    <cellStyle name="40% - Énfasis4 18 9 4" xfId="22734" xr:uid="{00000000-0005-0000-0000-0000824F0000}"/>
    <cellStyle name="40% - Énfasis4 18 9 5" xfId="22735" xr:uid="{00000000-0005-0000-0000-0000834F0000}"/>
    <cellStyle name="40% - Énfasis4 18 9 6" xfId="22736" xr:uid="{00000000-0005-0000-0000-0000844F0000}"/>
    <cellStyle name="40% - Énfasis4 19" xfId="695" xr:uid="{00000000-0005-0000-0000-0000854F0000}"/>
    <cellStyle name="40% - Énfasis4 19 10" xfId="22737" xr:uid="{00000000-0005-0000-0000-0000864F0000}"/>
    <cellStyle name="40% - Énfasis4 19 11" xfId="22738" xr:uid="{00000000-0005-0000-0000-0000874F0000}"/>
    <cellStyle name="40% - Énfasis4 19 12" xfId="22739" xr:uid="{00000000-0005-0000-0000-0000884F0000}"/>
    <cellStyle name="40% - Énfasis4 19 13" xfId="22740" xr:uid="{00000000-0005-0000-0000-0000894F0000}"/>
    <cellStyle name="40% - Énfasis4 19 14" xfId="22741" xr:uid="{00000000-0005-0000-0000-00008A4F0000}"/>
    <cellStyle name="40% - Énfasis4 19 2" xfId="22742" xr:uid="{00000000-0005-0000-0000-00008B4F0000}"/>
    <cellStyle name="40% - Énfasis4 19 2 2" xfId="22743" xr:uid="{00000000-0005-0000-0000-00008C4F0000}"/>
    <cellStyle name="40% - Énfasis4 19 2 3" xfId="22744" xr:uid="{00000000-0005-0000-0000-00008D4F0000}"/>
    <cellStyle name="40% - Énfasis4 19 2 4" xfId="22745" xr:uid="{00000000-0005-0000-0000-00008E4F0000}"/>
    <cellStyle name="40% - Énfasis4 19 2 5" xfId="22746" xr:uid="{00000000-0005-0000-0000-00008F4F0000}"/>
    <cellStyle name="40% - Énfasis4 19 2 6" xfId="22747" xr:uid="{00000000-0005-0000-0000-0000904F0000}"/>
    <cellStyle name="40% - Énfasis4 19 3" xfId="22748" xr:uid="{00000000-0005-0000-0000-0000914F0000}"/>
    <cellStyle name="40% - Énfasis4 19 3 2" xfId="22749" xr:uid="{00000000-0005-0000-0000-0000924F0000}"/>
    <cellStyle name="40% - Énfasis4 19 3 3" xfId="22750" xr:uid="{00000000-0005-0000-0000-0000934F0000}"/>
    <cellStyle name="40% - Énfasis4 19 3 4" xfId="22751" xr:uid="{00000000-0005-0000-0000-0000944F0000}"/>
    <cellStyle name="40% - Énfasis4 19 3 5" xfId="22752" xr:uid="{00000000-0005-0000-0000-0000954F0000}"/>
    <cellStyle name="40% - Énfasis4 19 3 6" xfId="22753" xr:uid="{00000000-0005-0000-0000-0000964F0000}"/>
    <cellStyle name="40% - Énfasis4 19 4" xfId="22754" xr:uid="{00000000-0005-0000-0000-0000974F0000}"/>
    <cellStyle name="40% - Énfasis4 19 4 2" xfId="22755" xr:uid="{00000000-0005-0000-0000-0000984F0000}"/>
    <cellStyle name="40% - Énfasis4 19 4 3" xfId="22756" xr:uid="{00000000-0005-0000-0000-0000994F0000}"/>
    <cellStyle name="40% - Énfasis4 19 4 4" xfId="22757" xr:uid="{00000000-0005-0000-0000-00009A4F0000}"/>
    <cellStyle name="40% - Énfasis4 19 4 5" xfId="22758" xr:uid="{00000000-0005-0000-0000-00009B4F0000}"/>
    <cellStyle name="40% - Énfasis4 19 4 6" xfId="22759" xr:uid="{00000000-0005-0000-0000-00009C4F0000}"/>
    <cellStyle name="40% - Énfasis4 19 5" xfId="22760" xr:uid="{00000000-0005-0000-0000-00009D4F0000}"/>
    <cellStyle name="40% - Énfasis4 19 5 2" xfId="22761" xr:uid="{00000000-0005-0000-0000-00009E4F0000}"/>
    <cellStyle name="40% - Énfasis4 19 5 3" xfId="22762" xr:uid="{00000000-0005-0000-0000-00009F4F0000}"/>
    <cellStyle name="40% - Énfasis4 19 5 4" xfId="22763" xr:uid="{00000000-0005-0000-0000-0000A04F0000}"/>
    <cellStyle name="40% - Énfasis4 19 5 5" xfId="22764" xr:uid="{00000000-0005-0000-0000-0000A14F0000}"/>
    <cellStyle name="40% - Énfasis4 19 5 6" xfId="22765" xr:uid="{00000000-0005-0000-0000-0000A24F0000}"/>
    <cellStyle name="40% - Énfasis4 19 6" xfId="22766" xr:uid="{00000000-0005-0000-0000-0000A34F0000}"/>
    <cellStyle name="40% - Énfasis4 19 6 2" xfId="22767" xr:uid="{00000000-0005-0000-0000-0000A44F0000}"/>
    <cellStyle name="40% - Énfasis4 19 6 3" xfId="22768" xr:uid="{00000000-0005-0000-0000-0000A54F0000}"/>
    <cellStyle name="40% - Énfasis4 19 6 4" xfId="22769" xr:uid="{00000000-0005-0000-0000-0000A64F0000}"/>
    <cellStyle name="40% - Énfasis4 19 6 5" xfId="22770" xr:uid="{00000000-0005-0000-0000-0000A74F0000}"/>
    <cellStyle name="40% - Énfasis4 19 6 6" xfId="22771" xr:uid="{00000000-0005-0000-0000-0000A84F0000}"/>
    <cellStyle name="40% - Énfasis4 19 7" xfId="22772" xr:uid="{00000000-0005-0000-0000-0000A94F0000}"/>
    <cellStyle name="40% - Énfasis4 19 7 2" xfId="22773" xr:uid="{00000000-0005-0000-0000-0000AA4F0000}"/>
    <cellStyle name="40% - Énfasis4 19 7 3" xfId="22774" xr:uid="{00000000-0005-0000-0000-0000AB4F0000}"/>
    <cellStyle name="40% - Énfasis4 19 7 4" xfId="22775" xr:uid="{00000000-0005-0000-0000-0000AC4F0000}"/>
    <cellStyle name="40% - Énfasis4 19 7 5" xfId="22776" xr:uid="{00000000-0005-0000-0000-0000AD4F0000}"/>
    <cellStyle name="40% - Énfasis4 19 7 6" xfId="22777" xr:uid="{00000000-0005-0000-0000-0000AE4F0000}"/>
    <cellStyle name="40% - Énfasis4 19 8" xfId="22778" xr:uid="{00000000-0005-0000-0000-0000AF4F0000}"/>
    <cellStyle name="40% - Énfasis4 19 8 2" xfId="22779" xr:uid="{00000000-0005-0000-0000-0000B04F0000}"/>
    <cellStyle name="40% - Énfasis4 19 8 3" xfId="22780" xr:uid="{00000000-0005-0000-0000-0000B14F0000}"/>
    <cellStyle name="40% - Énfasis4 19 8 4" xfId="22781" xr:uid="{00000000-0005-0000-0000-0000B24F0000}"/>
    <cellStyle name="40% - Énfasis4 19 8 5" xfId="22782" xr:uid="{00000000-0005-0000-0000-0000B34F0000}"/>
    <cellStyle name="40% - Énfasis4 19 8 6" xfId="22783" xr:uid="{00000000-0005-0000-0000-0000B44F0000}"/>
    <cellStyle name="40% - Énfasis4 19 9" xfId="22784" xr:uid="{00000000-0005-0000-0000-0000B54F0000}"/>
    <cellStyle name="40% - Énfasis4 19 9 2" xfId="22785" xr:uid="{00000000-0005-0000-0000-0000B64F0000}"/>
    <cellStyle name="40% - Énfasis4 19 9 3" xfId="22786" xr:uid="{00000000-0005-0000-0000-0000B74F0000}"/>
    <cellStyle name="40% - Énfasis4 19 9 4" xfId="22787" xr:uid="{00000000-0005-0000-0000-0000B84F0000}"/>
    <cellStyle name="40% - Énfasis4 19 9 5" xfId="22788" xr:uid="{00000000-0005-0000-0000-0000B94F0000}"/>
    <cellStyle name="40% - Énfasis4 19 9 6" xfId="22789" xr:uid="{00000000-0005-0000-0000-0000BA4F0000}"/>
    <cellStyle name="40% - Énfasis4 2" xfId="696" xr:uid="{00000000-0005-0000-0000-0000BB4F0000}"/>
    <cellStyle name="40% - Énfasis4 2 10" xfId="22790" xr:uid="{00000000-0005-0000-0000-0000BC4F0000}"/>
    <cellStyle name="40% - Énfasis4 2 10 2" xfId="22791" xr:uid="{00000000-0005-0000-0000-0000BD4F0000}"/>
    <cellStyle name="40% - Énfasis4 2 10 3" xfId="22792" xr:uid="{00000000-0005-0000-0000-0000BE4F0000}"/>
    <cellStyle name="40% - Énfasis4 2 10 4" xfId="22793" xr:uid="{00000000-0005-0000-0000-0000BF4F0000}"/>
    <cellStyle name="40% - Énfasis4 2 10 5" xfId="22794" xr:uid="{00000000-0005-0000-0000-0000C04F0000}"/>
    <cellStyle name="40% - Énfasis4 2 10 6" xfId="22795" xr:uid="{00000000-0005-0000-0000-0000C14F0000}"/>
    <cellStyle name="40% - Énfasis4 2 11" xfId="22796" xr:uid="{00000000-0005-0000-0000-0000C24F0000}"/>
    <cellStyle name="40% - Énfasis4 2 11 2" xfId="22797" xr:uid="{00000000-0005-0000-0000-0000C34F0000}"/>
    <cellStyle name="40% - Énfasis4 2 11 3" xfId="22798" xr:uid="{00000000-0005-0000-0000-0000C44F0000}"/>
    <cellStyle name="40% - Énfasis4 2 11 4" xfId="22799" xr:uid="{00000000-0005-0000-0000-0000C54F0000}"/>
    <cellStyle name="40% - Énfasis4 2 11 5" xfId="22800" xr:uid="{00000000-0005-0000-0000-0000C64F0000}"/>
    <cellStyle name="40% - Énfasis4 2 11 6" xfId="22801" xr:uid="{00000000-0005-0000-0000-0000C74F0000}"/>
    <cellStyle name="40% - Énfasis4 2 12" xfId="22802" xr:uid="{00000000-0005-0000-0000-0000C84F0000}"/>
    <cellStyle name="40% - Énfasis4 2 12 2" xfId="22803" xr:uid="{00000000-0005-0000-0000-0000C94F0000}"/>
    <cellStyle name="40% - Énfasis4 2 12 3" xfId="22804" xr:uid="{00000000-0005-0000-0000-0000CA4F0000}"/>
    <cellStyle name="40% - Énfasis4 2 12 4" xfId="22805" xr:uid="{00000000-0005-0000-0000-0000CB4F0000}"/>
    <cellStyle name="40% - Énfasis4 2 12 5" xfId="22806" xr:uid="{00000000-0005-0000-0000-0000CC4F0000}"/>
    <cellStyle name="40% - Énfasis4 2 12 6" xfId="22807" xr:uid="{00000000-0005-0000-0000-0000CD4F0000}"/>
    <cellStyle name="40% - Énfasis4 2 13" xfId="22808" xr:uid="{00000000-0005-0000-0000-0000CE4F0000}"/>
    <cellStyle name="40% - Énfasis4 2 13 2" xfId="22809" xr:uid="{00000000-0005-0000-0000-0000CF4F0000}"/>
    <cellStyle name="40% - Énfasis4 2 13 3" xfId="22810" xr:uid="{00000000-0005-0000-0000-0000D04F0000}"/>
    <cellStyle name="40% - Énfasis4 2 13 4" xfId="22811" xr:uid="{00000000-0005-0000-0000-0000D14F0000}"/>
    <cellStyle name="40% - Énfasis4 2 13 5" xfId="22812" xr:uid="{00000000-0005-0000-0000-0000D24F0000}"/>
    <cellStyle name="40% - Énfasis4 2 13 6" xfId="22813" xr:uid="{00000000-0005-0000-0000-0000D34F0000}"/>
    <cellStyle name="40% - Énfasis4 2 14" xfId="22814" xr:uid="{00000000-0005-0000-0000-0000D44F0000}"/>
    <cellStyle name="40% - Énfasis4 2 14 2" xfId="22815" xr:uid="{00000000-0005-0000-0000-0000D54F0000}"/>
    <cellStyle name="40% - Énfasis4 2 14 3" xfId="22816" xr:uid="{00000000-0005-0000-0000-0000D64F0000}"/>
    <cellStyle name="40% - Énfasis4 2 14 4" xfId="22817" xr:uid="{00000000-0005-0000-0000-0000D74F0000}"/>
    <cellStyle name="40% - Énfasis4 2 14 5" xfId="22818" xr:uid="{00000000-0005-0000-0000-0000D84F0000}"/>
    <cellStyle name="40% - Énfasis4 2 14 6" xfId="22819" xr:uid="{00000000-0005-0000-0000-0000D94F0000}"/>
    <cellStyle name="40% - Énfasis4 2 15" xfId="22820" xr:uid="{00000000-0005-0000-0000-0000DA4F0000}"/>
    <cellStyle name="40% - Énfasis4 2 16" xfId="22821" xr:uid="{00000000-0005-0000-0000-0000DB4F0000}"/>
    <cellStyle name="40% - Énfasis4 2 17" xfId="22822" xr:uid="{00000000-0005-0000-0000-0000DC4F0000}"/>
    <cellStyle name="40% - Énfasis4 2 18" xfId="22823" xr:uid="{00000000-0005-0000-0000-0000DD4F0000}"/>
    <cellStyle name="40% - Énfasis4 2 19" xfId="22824" xr:uid="{00000000-0005-0000-0000-0000DE4F0000}"/>
    <cellStyle name="40% - Énfasis4 2 2" xfId="697" xr:uid="{00000000-0005-0000-0000-0000DF4F0000}"/>
    <cellStyle name="40% - Énfasis4 2 2 10" xfId="22825" xr:uid="{00000000-0005-0000-0000-0000E04F0000}"/>
    <cellStyle name="40% - Énfasis4 2 2 11" xfId="22826" xr:uid="{00000000-0005-0000-0000-0000E14F0000}"/>
    <cellStyle name="40% - Énfasis4 2 2 12" xfId="22827" xr:uid="{00000000-0005-0000-0000-0000E24F0000}"/>
    <cellStyle name="40% - Énfasis4 2 2 13" xfId="22828" xr:uid="{00000000-0005-0000-0000-0000E34F0000}"/>
    <cellStyle name="40% - Énfasis4 2 2 14" xfId="22829" xr:uid="{00000000-0005-0000-0000-0000E44F0000}"/>
    <cellStyle name="40% - Énfasis4 2 2 2" xfId="22830" xr:uid="{00000000-0005-0000-0000-0000E54F0000}"/>
    <cellStyle name="40% - Énfasis4 2 2 2 2" xfId="22831" xr:uid="{00000000-0005-0000-0000-0000E64F0000}"/>
    <cellStyle name="40% - Énfasis4 2 2 2 3" xfId="22832" xr:uid="{00000000-0005-0000-0000-0000E74F0000}"/>
    <cellStyle name="40% - Énfasis4 2 2 2 4" xfId="22833" xr:uid="{00000000-0005-0000-0000-0000E84F0000}"/>
    <cellStyle name="40% - Énfasis4 2 2 2 5" xfId="22834" xr:uid="{00000000-0005-0000-0000-0000E94F0000}"/>
    <cellStyle name="40% - Énfasis4 2 2 2 6" xfId="22835" xr:uid="{00000000-0005-0000-0000-0000EA4F0000}"/>
    <cellStyle name="40% - Énfasis4 2 2 3" xfId="22836" xr:uid="{00000000-0005-0000-0000-0000EB4F0000}"/>
    <cellStyle name="40% - Énfasis4 2 2 3 2" xfId="22837" xr:uid="{00000000-0005-0000-0000-0000EC4F0000}"/>
    <cellStyle name="40% - Énfasis4 2 2 3 3" xfId="22838" xr:uid="{00000000-0005-0000-0000-0000ED4F0000}"/>
    <cellStyle name="40% - Énfasis4 2 2 3 4" xfId="22839" xr:uid="{00000000-0005-0000-0000-0000EE4F0000}"/>
    <cellStyle name="40% - Énfasis4 2 2 3 5" xfId="22840" xr:uid="{00000000-0005-0000-0000-0000EF4F0000}"/>
    <cellStyle name="40% - Énfasis4 2 2 3 6" xfId="22841" xr:uid="{00000000-0005-0000-0000-0000F04F0000}"/>
    <cellStyle name="40% - Énfasis4 2 2 4" xfId="22842" xr:uid="{00000000-0005-0000-0000-0000F14F0000}"/>
    <cellStyle name="40% - Énfasis4 2 2 4 2" xfId="22843" xr:uid="{00000000-0005-0000-0000-0000F24F0000}"/>
    <cellStyle name="40% - Énfasis4 2 2 4 3" xfId="22844" xr:uid="{00000000-0005-0000-0000-0000F34F0000}"/>
    <cellStyle name="40% - Énfasis4 2 2 4 4" xfId="22845" xr:uid="{00000000-0005-0000-0000-0000F44F0000}"/>
    <cellStyle name="40% - Énfasis4 2 2 4 5" xfId="22846" xr:uid="{00000000-0005-0000-0000-0000F54F0000}"/>
    <cellStyle name="40% - Énfasis4 2 2 4 6" xfId="22847" xr:uid="{00000000-0005-0000-0000-0000F64F0000}"/>
    <cellStyle name="40% - Énfasis4 2 2 5" xfId="22848" xr:uid="{00000000-0005-0000-0000-0000F74F0000}"/>
    <cellStyle name="40% - Énfasis4 2 2 5 2" xfId="22849" xr:uid="{00000000-0005-0000-0000-0000F84F0000}"/>
    <cellStyle name="40% - Énfasis4 2 2 5 3" xfId="22850" xr:uid="{00000000-0005-0000-0000-0000F94F0000}"/>
    <cellStyle name="40% - Énfasis4 2 2 5 4" xfId="22851" xr:uid="{00000000-0005-0000-0000-0000FA4F0000}"/>
    <cellStyle name="40% - Énfasis4 2 2 5 5" xfId="22852" xr:uid="{00000000-0005-0000-0000-0000FB4F0000}"/>
    <cellStyle name="40% - Énfasis4 2 2 5 6" xfId="22853" xr:uid="{00000000-0005-0000-0000-0000FC4F0000}"/>
    <cellStyle name="40% - Énfasis4 2 2 6" xfId="22854" xr:uid="{00000000-0005-0000-0000-0000FD4F0000}"/>
    <cellStyle name="40% - Énfasis4 2 2 6 2" xfId="22855" xr:uid="{00000000-0005-0000-0000-0000FE4F0000}"/>
    <cellStyle name="40% - Énfasis4 2 2 6 3" xfId="22856" xr:uid="{00000000-0005-0000-0000-0000FF4F0000}"/>
    <cellStyle name="40% - Énfasis4 2 2 6 4" xfId="22857" xr:uid="{00000000-0005-0000-0000-000000500000}"/>
    <cellStyle name="40% - Énfasis4 2 2 6 5" xfId="22858" xr:uid="{00000000-0005-0000-0000-000001500000}"/>
    <cellStyle name="40% - Énfasis4 2 2 6 6" xfId="22859" xr:uid="{00000000-0005-0000-0000-000002500000}"/>
    <cellStyle name="40% - Énfasis4 2 2 7" xfId="22860" xr:uid="{00000000-0005-0000-0000-000003500000}"/>
    <cellStyle name="40% - Énfasis4 2 2 7 2" xfId="22861" xr:uid="{00000000-0005-0000-0000-000004500000}"/>
    <cellStyle name="40% - Énfasis4 2 2 7 3" xfId="22862" xr:uid="{00000000-0005-0000-0000-000005500000}"/>
    <cellStyle name="40% - Énfasis4 2 2 7 4" xfId="22863" xr:uid="{00000000-0005-0000-0000-000006500000}"/>
    <cellStyle name="40% - Énfasis4 2 2 7 5" xfId="22864" xr:uid="{00000000-0005-0000-0000-000007500000}"/>
    <cellStyle name="40% - Énfasis4 2 2 7 6" xfId="22865" xr:uid="{00000000-0005-0000-0000-000008500000}"/>
    <cellStyle name="40% - Énfasis4 2 2 8" xfId="22866" xr:uid="{00000000-0005-0000-0000-000009500000}"/>
    <cellStyle name="40% - Énfasis4 2 2 8 2" xfId="22867" xr:uid="{00000000-0005-0000-0000-00000A500000}"/>
    <cellStyle name="40% - Énfasis4 2 2 8 3" xfId="22868" xr:uid="{00000000-0005-0000-0000-00000B500000}"/>
    <cellStyle name="40% - Énfasis4 2 2 8 4" xfId="22869" xr:uid="{00000000-0005-0000-0000-00000C500000}"/>
    <cellStyle name="40% - Énfasis4 2 2 8 5" xfId="22870" xr:uid="{00000000-0005-0000-0000-00000D500000}"/>
    <cellStyle name="40% - Énfasis4 2 2 8 6" xfId="22871" xr:uid="{00000000-0005-0000-0000-00000E500000}"/>
    <cellStyle name="40% - Énfasis4 2 2 9" xfId="22872" xr:uid="{00000000-0005-0000-0000-00000F500000}"/>
    <cellStyle name="40% - Énfasis4 2 2 9 2" xfId="22873" xr:uid="{00000000-0005-0000-0000-000010500000}"/>
    <cellStyle name="40% - Énfasis4 2 2 9 3" xfId="22874" xr:uid="{00000000-0005-0000-0000-000011500000}"/>
    <cellStyle name="40% - Énfasis4 2 2 9 4" xfId="22875" xr:uid="{00000000-0005-0000-0000-000012500000}"/>
    <cellStyle name="40% - Énfasis4 2 2 9 5" xfId="22876" xr:uid="{00000000-0005-0000-0000-000013500000}"/>
    <cellStyle name="40% - Énfasis4 2 2 9 6" xfId="22877" xr:uid="{00000000-0005-0000-0000-000014500000}"/>
    <cellStyle name="40% - Énfasis4 2 20" xfId="40534" xr:uid="{00000000-0005-0000-0000-000015500000}"/>
    <cellStyle name="40% - Énfasis4 2 3" xfId="698" xr:uid="{00000000-0005-0000-0000-000016500000}"/>
    <cellStyle name="40% - Énfasis4 2 3 10" xfId="22878" xr:uid="{00000000-0005-0000-0000-000017500000}"/>
    <cellStyle name="40% - Énfasis4 2 3 11" xfId="22879" xr:uid="{00000000-0005-0000-0000-000018500000}"/>
    <cellStyle name="40% - Énfasis4 2 3 12" xfId="22880" xr:uid="{00000000-0005-0000-0000-000019500000}"/>
    <cellStyle name="40% - Énfasis4 2 3 13" xfId="22881" xr:uid="{00000000-0005-0000-0000-00001A500000}"/>
    <cellStyle name="40% - Énfasis4 2 3 14" xfId="22882" xr:uid="{00000000-0005-0000-0000-00001B500000}"/>
    <cellStyle name="40% - Énfasis4 2 3 2" xfId="22883" xr:uid="{00000000-0005-0000-0000-00001C500000}"/>
    <cellStyle name="40% - Énfasis4 2 3 2 2" xfId="22884" xr:uid="{00000000-0005-0000-0000-00001D500000}"/>
    <cellStyle name="40% - Énfasis4 2 3 2 3" xfId="22885" xr:uid="{00000000-0005-0000-0000-00001E500000}"/>
    <cellStyle name="40% - Énfasis4 2 3 2 4" xfId="22886" xr:uid="{00000000-0005-0000-0000-00001F500000}"/>
    <cellStyle name="40% - Énfasis4 2 3 2 5" xfId="22887" xr:uid="{00000000-0005-0000-0000-000020500000}"/>
    <cellStyle name="40% - Énfasis4 2 3 2 6" xfId="22888" xr:uid="{00000000-0005-0000-0000-000021500000}"/>
    <cellStyle name="40% - Énfasis4 2 3 3" xfId="22889" xr:uid="{00000000-0005-0000-0000-000022500000}"/>
    <cellStyle name="40% - Énfasis4 2 3 3 2" xfId="22890" xr:uid="{00000000-0005-0000-0000-000023500000}"/>
    <cellStyle name="40% - Énfasis4 2 3 3 3" xfId="22891" xr:uid="{00000000-0005-0000-0000-000024500000}"/>
    <cellStyle name="40% - Énfasis4 2 3 3 4" xfId="22892" xr:uid="{00000000-0005-0000-0000-000025500000}"/>
    <cellStyle name="40% - Énfasis4 2 3 3 5" xfId="22893" xr:uid="{00000000-0005-0000-0000-000026500000}"/>
    <cellStyle name="40% - Énfasis4 2 3 3 6" xfId="22894" xr:uid="{00000000-0005-0000-0000-000027500000}"/>
    <cellStyle name="40% - Énfasis4 2 3 4" xfId="22895" xr:uid="{00000000-0005-0000-0000-000028500000}"/>
    <cellStyle name="40% - Énfasis4 2 3 4 2" xfId="22896" xr:uid="{00000000-0005-0000-0000-000029500000}"/>
    <cellStyle name="40% - Énfasis4 2 3 4 3" xfId="22897" xr:uid="{00000000-0005-0000-0000-00002A500000}"/>
    <cellStyle name="40% - Énfasis4 2 3 4 4" xfId="22898" xr:uid="{00000000-0005-0000-0000-00002B500000}"/>
    <cellStyle name="40% - Énfasis4 2 3 4 5" xfId="22899" xr:uid="{00000000-0005-0000-0000-00002C500000}"/>
    <cellStyle name="40% - Énfasis4 2 3 4 6" xfId="22900" xr:uid="{00000000-0005-0000-0000-00002D500000}"/>
    <cellStyle name="40% - Énfasis4 2 3 5" xfId="22901" xr:uid="{00000000-0005-0000-0000-00002E500000}"/>
    <cellStyle name="40% - Énfasis4 2 3 5 2" xfId="22902" xr:uid="{00000000-0005-0000-0000-00002F500000}"/>
    <cellStyle name="40% - Énfasis4 2 3 5 3" xfId="22903" xr:uid="{00000000-0005-0000-0000-000030500000}"/>
    <cellStyle name="40% - Énfasis4 2 3 5 4" xfId="22904" xr:uid="{00000000-0005-0000-0000-000031500000}"/>
    <cellStyle name="40% - Énfasis4 2 3 5 5" xfId="22905" xr:uid="{00000000-0005-0000-0000-000032500000}"/>
    <cellStyle name="40% - Énfasis4 2 3 5 6" xfId="22906" xr:uid="{00000000-0005-0000-0000-000033500000}"/>
    <cellStyle name="40% - Énfasis4 2 3 6" xfId="22907" xr:uid="{00000000-0005-0000-0000-000034500000}"/>
    <cellStyle name="40% - Énfasis4 2 3 6 2" xfId="22908" xr:uid="{00000000-0005-0000-0000-000035500000}"/>
    <cellStyle name="40% - Énfasis4 2 3 6 3" xfId="22909" xr:uid="{00000000-0005-0000-0000-000036500000}"/>
    <cellStyle name="40% - Énfasis4 2 3 6 4" xfId="22910" xr:uid="{00000000-0005-0000-0000-000037500000}"/>
    <cellStyle name="40% - Énfasis4 2 3 6 5" xfId="22911" xr:uid="{00000000-0005-0000-0000-000038500000}"/>
    <cellStyle name="40% - Énfasis4 2 3 6 6" xfId="22912" xr:uid="{00000000-0005-0000-0000-000039500000}"/>
    <cellStyle name="40% - Énfasis4 2 3 7" xfId="22913" xr:uid="{00000000-0005-0000-0000-00003A500000}"/>
    <cellStyle name="40% - Énfasis4 2 3 7 2" xfId="22914" xr:uid="{00000000-0005-0000-0000-00003B500000}"/>
    <cellStyle name="40% - Énfasis4 2 3 7 3" xfId="22915" xr:uid="{00000000-0005-0000-0000-00003C500000}"/>
    <cellStyle name="40% - Énfasis4 2 3 7 4" xfId="22916" xr:uid="{00000000-0005-0000-0000-00003D500000}"/>
    <cellStyle name="40% - Énfasis4 2 3 7 5" xfId="22917" xr:uid="{00000000-0005-0000-0000-00003E500000}"/>
    <cellStyle name="40% - Énfasis4 2 3 7 6" xfId="22918" xr:uid="{00000000-0005-0000-0000-00003F500000}"/>
    <cellStyle name="40% - Énfasis4 2 3 8" xfId="22919" xr:uid="{00000000-0005-0000-0000-000040500000}"/>
    <cellStyle name="40% - Énfasis4 2 3 8 2" xfId="22920" xr:uid="{00000000-0005-0000-0000-000041500000}"/>
    <cellStyle name="40% - Énfasis4 2 3 8 3" xfId="22921" xr:uid="{00000000-0005-0000-0000-000042500000}"/>
    <cellStyle name="40% - Énfasis4 2 3 8 4" xfId="22922" xr:uid="{00000000-0005-0000-0000-000043500000}"/>
    <cellStyle name="40% - Énfasis4 2 3 8 5" xfId="22923" xr:uid="{00000000-0005-0000-0000-000044500000}"/>
    <cellStyle name="40% - Énfasis4 2 3 8 6" xfId="22924" xr:uid="{00000000-0005-0000-0000-000045500000}"/>
    <cellStyle name="40% - Énfasis4 2 3 9" xfId="22925" xr:uid="{00000000-0005-0000-0000-000046500000}"/>
    <cellStyle name="40% - Énfasis4 2 3 9 2" xfId="22926" xr:uid="{00000000-0005-0000-0000-000047500000}"/>
    <cellStyle name="40% - Énfasis4 2 3 9 3" xfId="22927" xr:uid="{00000000-0005-0000-0000-000048500000}"/>
    <cellStyle name="40% - Énfasis4 2 3 9 4" xfId="22928" xr:uid="{00000000-0005-0000-0000-000049500000}"/>
    <cellStyle name="40% - Énfasis4 2 3 9 5" xfId="22929" xr:uid="{00000000-0005-0000-0000-00004A500000}"/>
    <cellStyle name="40% - Énfasis4 2 3 9 6" xfId="22930" xr:uid="{00000000-0005-0000-0000-00004B500000}"/>
    <cellStyle name="40% - Énfasis4 2 4" xfId="699" xr:uid="{00000000-0005-0000-0000-00004C500000}"/>
    <cellStyle name="40% - Énfasis4 2 4 10" xfId="22931" xr:uid="{00000000-0005-0000-0000-00004D500000}"/>
    <cellStyle name="40% - Énfasis4 2 4 11" xfId="22932" xr:uid="{00000000-0005-0000-0000-00004E500000}"/>
    <cellStyle name="40% - Énfasis4 2 4 12" xfId="22933" xr:uid="{00000000-0005-0000-0000-00004F500000}"/>
    <cellStyle name="40% - Énfasis4 2 4 13" xfId="22934" xr:uid="{00000000-0005-0000-0000-000050500000}"/>
    <cellStyle name="40% - Énfasis4 2 4 14" xfId="22935" xr:uid="{00000000-0005-0000-0000-000051500000}"/>
    <cellStyle name="40% - Énfasis4 2 4 2" xfId="22936" xr:uid="{00000000-0005-0000-0000-000052500000}"/>
    <cellStyle name="40% - Énfasis4 2 4 2 2" xfId="22937" xr:uid="{00000000-0005-0000-0000-000053500000}"/>
    <cellStyle name="40% - Énfasis4 2 4 2 3" xfId="22938" xr:uid="{00000000-0005-0000-0000-000054500000}"/>
    <cellStyle name="40% - Énfasis4 2 4 2 4" xfId="22939" xr:uid="{00000000-0005-0000-0000-000055500000}"/>
    <cellStyle name="40% - Énfasis4 2 4 2 5" xfId="22940" xr:uid="{00000000-0005-0000-0000-000056500000}"/>
    <cellStyle name="40% - Énfasis4 2 4 2 6" xfId="22941" xr:uid="{00000000-0005-0000-0000-000057500000}"/>
    <cellStyle name="40% - Énfasis4 2 4 3" xfId="22942" xr:uid="{00000000-0005-0000-0000-000058500000}"/>
    <cellStyle name="40% - Énfasis4 2 4 3 2" xfId="22943" xr:uid="{00000000-0005-0000-0000-000059500000}"/>
    <cellStyle name="40% - Énfasis4 2 4 3 3" xfId="22944" xr:uid="{00000000-0005-0000-0000-00005A500000}"/>
    <cellStyle name="40% - Énfasis4 2 4 3 4" xfId="22945" xr:uid="{00000000-0005-0000-0000-00005B500000}"/>
    <cellStyle name="40% - Énfasis4 2 4 3 5" xfId="22946" xr:uid="{00000000-0005-0000-0000-00005C500000}"/>
    <cellStyle name="40% - Énfasis4 2 4 3 6" xfId="22947" xr:uid="{00000000-0005-0000-0000-00005D500000}"/>
    <cellStyle name="40% - Énfasis4 2 4 4" xfId="22948" xr:uid="{00000000-0005-0000-0000-00005E500000}"/>
    <cellStyle name="40% - Énfasis4 2 4 4 2" xfId="22949" xr:uid="{00000000-0005-0000-0000-00005F500000}"/>
    <cellStyle name="40% - Énfasis4 2 4 4 3" xfId="22950" xr:uid="{00000000-0005-0000-0000-000060500000}"/>
    <cellStyle name="40% - Énfasis4 2 4 4 4" xfId="22951" xr:uid="{00000000-0005-0000-0000-000061500000}"/>
    <cellStyle name="40% - Énfasis4 2 4 4 5" xfId="22952" xr:uid="{00000000-0005-0000-0000-000062500000}"/>
    <cellStyle name="40% - Énfasis4 2 4 4 6" xfId="22953" xr:uid="{00000000-0005-0000-0000-000063500000}"/>
    <cellStyle name="40% - Énfasis4 2 4 5" xfId="22954" xr:uid="{00000000-0005-0000-0000-000064500000}"/>
    <cellStyle name="40% - Énfasis4 2 4 5 2" xfId="22955" xr:uid="{00000000-0005-0000-0000-000065500000}"/>
    <cellStyle name="40% - Énfasis4 2 4 5 3" xfId="22956" xr:uid="{00000000-0005-0000-0000-000066500000}"/>
    <cellStyle name="40% - Énfasis4 2 4 5 4" xfId="22957" xr:uid="{00000000-0005-0000-0000-000067500000}"/>
    <cellStyle name="40% - Énfasis4 2 4 5 5" xfId="22958" xr:uid="{00000000-0005-0000-0000-000068500000}"/>
    <cellStyle name="40% - Énfasis4 2 4 5 6" xfId="22959" xr:uid="{00000000-0005-0000-0000-000069500000}"/>
    <cellStyle name="40% - Énfasis4 2 4 6" xfId="22960" xr:uid="{00000000-0005-0000-0000-00006A500000}"/>
    <cellStyle name="40% - Énfasis4 2 4 6 2" xfId="22961" xr:uid="{00000000-0005-0000-0000-00006B500000}"/>
    <cellStyle name="40% - Énfasis4 2 4 6 3" xfId="22962" xr:uid="{00000000-0005-0000-0000-00006C500000}"/>
    <cellStyle name="40% - Énfasis4 2 4 6 4" xfId="22963" xr:uid="{00000000-0005-0000-0000-00006D500000}"/>
    <cellStyle name="40% - Énfasis4 2 4 6 5" xfId="22964" xr:uid="{00000000-0005-0000-0000-00006E500000}"/>
    <cellStyle name="40% - Énfasis4 2 4 6 6" xfId="22965" xr:uid="{00000000-0005-0000-0000-00006F500000}"/>
    <cellStyle name="40% - Énfasis4 2 4 7" xfId="22966" xr:uid="{00000000-0005-0000-0000-000070500000}"/>
    <cellStyle name="40% - Énfasis4 2 4 7 2" xfId="22967" xr:uid="{00000000-0005-0000-0000-000071500000}"/>
    <cellStyle name="40% - Énfasis4 2 4 7 3" xfId="22968" xr:uid="{00000000-0005-0000-0000-000072500000}"/>
    <cellStyle name="40% - Énfasis4 2 4 7 4" xfId="22969" xr:uid="{00000000-0005-0000-0000-000073500000}"/>
    <cellStyle name="40% - Énfasis4 2 4 7 5" xfId="22970" xr:uid="{00000000-0005-0000-0000-000074500000}"/>
    <cellStyle name="40% - Énfasis4 2 4 7 6" xfId="22971" xr:uid="{00000000-0005-0000-0000-000075500000}"/>
    <cellStyle name="40% - Énfasis4 2 4 8" xfId="22972" xr:uid="{00000000-0005-0000-0000-000076500000}"/>
    <cellStyle name="40% - Énfasis4 2 4 8 2" xfId="22973" xr:uid="{00000000-0005-0000-0000-000077500000}"/>
    <cellStyle name="40% - Énfasis4 2 4 8 3" xfId="22974" xr:uid="{00000000-0005-0000-0000-000078500000}"/>
    <cellStyle name="40% - Énfasis4 2 4 8 4" xfId="22975" xr:uid="{00000000-0005-0000-0000-000079500000}"/>
    <cellStyle name="40% - Énfasis4 2 4 8 5" xfId="22976" xr:uid="{00000000-0005-0000-0000-00007A500000}"/>
    <cellStyle name="40% - Énfasis4 2 4 8 6" xfId="22977" xr:uid="{00000000-0005-0000-0000-00007B500000}"/>
    <cellStyle name="40% - Énfasis4 2 4 9" xfId="22978" xr:uid="{00000000-0005-0000-0000-00007C500000}"/>
    <cellStyle name="40% - Énfasis4 2 4 9 2" xfId="22979" xr:uid="{00000000-0005-0000-0000-00007D500000}"/>
    <cellStyle name="40% - Énfasis4 2 4 9 3" xfId="22980" xr:uid="{00000000-0005-0000-0000-00007E500000}"/>
    <cellStyle name="40% - Énfasis4 2 4 9 4" xfId="22981" xr:uid="{00000000-0005-0000-0000-00007F500000}"/>
    <cellStyle name="40% - Énfasis4 2 4 9 5" xfId="22982" xr:uid="{00000000-0005-0000-0000-000080500000}"/>
    <cellStyle name="40% - Énfasis4 2 4 9 6" xfId="22983" xr:uid="{00000000-0005-0000-0000-000081500000}"/>
    <cellStyle name="40% - Énfasis4 2 5" xfId="700" xr:uid="{00000000-0005-0000-0000-000082500000}"/>
    <cellStyle name="40% - Énfasis4 2 5 10" xfId="22984" xr:uid="{00000000-0005-0000-0000-000083500000}"/>
    <cellStyle name="40% - Énfasis4 2 5 11" xfId="22985" xr:uid="{00000000-0005-0000-0000-000084500000}"/>
    <cellStyle name="40% - Énfasis4 2 5 12" xfId="22986" xr:uid="{00000000-0005-0000-0000-000085500000}"/>
    <cellStyle name="40% - Énfasis4 2 5 13" xfId="22987" xr:uid="{00000000-0005-0000-0000-000086500000}"/>
    <cellStyle name="40% - Énfasis4 2 5 14" xfId="22988" xr:uid="{00000000-0005-0000-0000-000087500000}"/>
    <cellStyle name="40% - Énfasis4 2 5 2" xfId="22989" xr:uid="{00000000-0005-0000-0000-000088500000}"/>
    <cellStyle name="40% - Énfasis4 2 5 2 2" xfId="22990" xr:uid="{00000000-0005-0000-0000-000089500000}"/>
    <cellStyle name="40% - Énfasis4 2 5 2 3" xfId="22991" xr:uid="{00000000-0005-0000-0000-00008A500000}"/>
    <cellStyle name="40% - Énfasis4 2 5 2 4" xfId="22992" xr:uid="{00000000-0005-0000-0000-00008B500000}"/>
    <cellStyle name="40% - Énfasis4 2 5 2 5" xfId="22993" xr:uid="{00000000-0005-0000-0000-00008C500000}"/>
    <cellStyle name="40% - Énfasis4 2 5 2 6" xfId="22994" xr:uid="{00000000-0005-0000-0000-00008D500000}"/>
    <cellStyle name="40% - Énfasis4 2 5 3" xfId="22995" xr:uid="{00000000-0005-0000-0000-00008E500000}"/>
    <cellStyle name="40% - Énfasis4 2 5 3 2" xfId="22996" xr:uid="{00000000-0005-0000-0000-00008F500000}"/>
    <cellStyle name="40% - Énfasis4 2 5 3 3" xfId="22997" xr:uid="{00000000-0005-0000-0000-000090500000}"/>
    <cellStyle name="40% - Énfasis4 2 5 3 4" xfId="22998" xr:uid="{00000000-0005-0000-0000-000091500000}"/>
    <cellStyle name="40% - Énfasis4 2 5 3 5" xfId="22999" xr:uid="{00000000-0005-0000-0000-000092500000}"/>
    <cellStyle name="40% - Énfasis4 2 5 3 6" xfId="23000" xr:uid="{00000000-0005-0000-0000-000093500000}"/>
    <cellStyle name="40% - Énfasis4 2 5 4" xfId="23001" xr:uid="{00000000-0005-0000-0000-000094500000}"/>
    <cellStyle name="40% - Énfasis4 2 5 4 2" xfId="23002" xr:uid="{00000000-0005-0000-0000-000095500000}"/>
    <cellStyle name="40% - Énfasis4 2 5 4 3" xfId="23003" xr:uid="{00000000-0005-0000-0000-000096500000}"/>
    <cellStyle name="40% - Énfasis4 2 5 4 4" xfId="23004" xr:uid="{00000000-0005-0000-0000-000097500000}"/>
    <cellStyle name="40% - Énfasis4 2 5 4 5" xfId="23005" xr:uid="{00000000-0005-0000-0000-000098500000}"/>
    <cellStyle name="40% - Énfasis4 2 5 4 6" xfId="23006" xr:uid="{00000000-0005-0000-0000-000099500000}"/>
    <cellStyle name="40% - Énfasis4 2 5 5" xfId="23007" xr:uid="{00000000-0005-0000-0000-00009A500000}"/>
    <cellStyle name="40% - Énfasis4 2 5 5 2" xfId="23008" xr:uid="{00000000-0005-0000-0000-00009B500000}"/>
    <cellStyle name="40% - Énfasis4 2 5 5 3" xfId="23009" xr:uid="{00000000-0005-0000-0000-00009C500000}"/>
    <cellStyle name="40% - Énfasis4 2 5 5 4" xfId="23010" xr:uid="{00000000-0005-0000-0000-00009D500000}"/>
    <cellStyle name="40% - Énfasis4 2 5 5 5" xfId="23011" xr:uid="{00000000-0005-0000-0000-00009E500000}"/>
    <cellStyle name="40% - Énfasis4 2 5 5 6" xfId="23012" xr:uid="{00000000-0005-0000-0000-00009F500000}"/>
    <cellStyle name="40% - Énfasis4 2 5 6" xfId="23013" xr:uid="{00000000-0005-0000-0000-0000A0500000}"/>
    <cellStyle name="40% - Énfasis4 2 5 6 2" xfId="23014" xr:uid="{00000000-0005-0000-0000-0000A1500000}"/>
    <cellStyle name="40% - Énfasis4 2 5 6 3" xfId="23015" xr:uid="{00000000-0005-0000-0000-0000A2500000}"/>
    <cellStyle name="40% - Énfasis4 2 5 6 4" xfId="23016" xr:uid="{00000000-0005-0000-0000-0000A3500000}"/>
    <cellStyle name="40% - Énfasis4 2 5 6 5" xfId="23017" xr:uid="{00000000-0005-0000-0000-0000A4500000}"/>
    <cellStyle name="40% - Énfasis4 2 5 6 6" xfId="23018" xr:uid="{00000000-0005-0000-0000-0000A5500000}"/>
    <cellStyle name="40% - Énfasis4 2 5 7" xfId="23019" xr:uid="{00000000-0005-0000-0000-0000A6500000}"/>
    <cellStyle name="40% - Énfasis4 2 5 7 2" xfId="23020" xr:uid="{00000000-0005-0000-0000-0000A7500000}"/>
    <cellStyle name="40% - Énfasis4 2 5 7 3" xfId="23021" xr:uid="{00000000-0005-0000-0000-0000A8500000}"/>
    <cellStyle name="40% - Énfasis4 2 5 7 4" xfId="23022" xr:uid="{00000000-0005-0000-0000-0000A9500000}"/>
    <cellStyle name="40% - Énfasis4 2 5 7 5" xfId="23023" xr:uid="{00000000-0005-0000-0000-0000AA500000}"/>
    <cellStyle name="40% - Énfasis4 2 5 7 6" xfId="23024" xr:uid="{00000000-0005-0000-0000-0000AB500000}"/>
    <cellStyle name="40% - Énfasis4 2 5 8" xfId="23025" xr:uid="{00000000-0005-0000-0000-0000AC500000}"/>
    <cellStyle name="40% - Énfasis4 2 5 8 2" xfId="23026" xr:uid="{00000000-0005-0000-0000-0000AD500000}"/>
    <cellStyle name="40% - Énfasis4 2 5 8 3" xfId="23027" xr:uid="{00000000-0005-0000-0000-0000AE500000}"/>
    <cellStyle name="40% - Énfasis4 2 5 8 4" xfId="23028" xr:uid="{00000000-0005-0000-0000-0000AF500000}"/>
    <cellStyle name="40% - Énfasis4 2 5 8 5" xfId="23029" xr:uid="{00000000-0005-0000-0000-0000B0500000}"/>
    <cellStyle name="40% - Énfasis4 2 5 8 6" xfId="23030" xr:uid="{00000000-0005-0000-0000-0000B1500000}"/>
    <cellStyle name="40% - Énfasis4 2 5 9" xfId="23031" xr:uid="{00000000-0005-0000-0000-0000B2500000}"/>
    <cellStyle name="40% - Énfasis4 2 5 9 2" xfId="23032" xr:uid="{00000000-0005-0000-0000-0000B3500000}"/>
    <cellStyle name="40% - Énfasis4 2 5 9 3" xfId="23033" xr:uid="{00000000-0005-0000-0000-0000B4500000}"/>
    <cellStyle name="40% - Énfasis4 2 5 9 4" xfId="23034" xr:uid="{00000000-0005-0000-0000-0000B5500000}"/>
    <cellStyle name="40% - Énfasis4 2 5 9 5" xfId="23035" xr:uid="{00000000-0005-0000-0000-0000B6500000}"/>
    <cellStyle name="40% - Énfasis4 2 5 9 6" xfId="23036" xr:uid="{00000000-0005-0000-0000-0000B7500000}"/>
    <cellStyle name="40% - Énfasis4 2 6" xfId="23037" xr:uid="{00000000-0005-0000-0000-0000B8500000}"/>
    <cellStyle name="40% - Énfasis4 2 6 10" xfId="23038" xr:uid="{00000000-0005-0000-0000-0000B9500000}"/>
    <cellStyle name="40% - Énfasis4 2 6 11" xfId="23039" xr:uid="{00000000-0005-0000-0000-0000BA500000}"/>
    <cellStyle name="40% - Énfasis4 2 6 12" xfId="23040" xr:uid="{00000000-0005-0000-0000-0000BB500000}"/>
    <cellStyle name="40% - Énfasis4 2 6 13" xfId="23041" xr:uid="{00000000-0005-0000-0000-0000BC500000}"/>
    <cellStyle name="40% - Énfasis4 2 6 14" xfId="23042" xr:uid="{00000000-0005-0000-0000-0000BD500000}"/>
    <cellStyle name="40% - Énfasis4 2 6 2" xfId="23043" xr:uid="{00000000-0005-0000-0000-0000BE500000}"/>
    <cellStyle name="40% - Énfasis4 2 6 2 2" xfId="23044" xr:uid="{00000000-0005-0000-0000-0000BF500000}"/>
    <cellStyle name="40% - Énfasis4 2 6 2 3" xfId="23045" xr:uid="{00000000-0005-0000-0000-0000C0500000}"/>
    <cellStyle name="40% - Énfasis4 2 6 2 4" xfId="23046" xr:uid="{00000000-0005-0000-0000-0000C1500000}"/>
    <cellStyle name="40% - Énfasis4 2 6 2 5" xfId="23047" xr:uid="{00000000-0005-0000-0000-0000C2500000}"/>
    <cellStyle name="40% - Énfasis4 2 6 2 6" xfId="23048" xr:uid="{00000000-0005-0000-0000-0000C3500000}"/>
    <cellStyle name="40% - Énfasis4 2 6 3" xfId="23049" xr:uid="{00000000-0005-0000-0000-0000C4500000}"/>
    <cellStyle name="40% - Énfasis4 2 6 3 2" xfId="23050" xr:uid="{00000000-0005-0000-0000-0000C5500000}"/>
    <cellStyle name="40% - Énfasis4 2 6 3 3" xfId="23051" xr:uid="{00000000-0005-0000-0000-0000C6500000}"/>
    <cellStyle name="40% - Énfasis4 2 6 3 4" xfId="23052" xr:uid="{00000000-0005-0000-0000-0000C7500000}"/>
    <cellStyle name="40% - Énfasis4 2 6 3 5" xfId="23053" xr:uid="{00000000-0005-0000-0000-0000C8500000}"/>
    <cellStyle name="40% - Énfasis4 2 6 3 6" xfId="23054" xr:uid="{00000000-0005-0000-0000-0000C9500000}"/>
    <cellStyle name="40% - Énfasis4 2 6 4" xfId="23055" xr:uid="{00000000-0005-0000-0000-0000CA500000}"/>
    <cellStyle name="40% - Énfasis4 2 6 4 2" xfId="23056" xr:uid="{00000000-0005-0000-0000-0000CB500000}"/>
    <cellStyle name="40% - Énfasis4 2 6 4 3" xfId="23057" xr:uid="{00000000-0005-0000-0000-0000CC500000}"/>
    <cellStyle name="40% - Énfasis4 2 6 4 4" xfId="23058" xr:uid="{00000000-0005-0000-0000-0000CD500000}"/>
    <cellStyle name="40% - Énfasis4 2 6 4 5" xfId="23059" xr:uid="{00000000-0005-0000-0000-0000CE500000}"/>
    <cellStyle name="40% - Énfasis4 2 6 4 6" xfId="23060" xr:uid="{00000000-0005-0000-0000-0000CF500000}"/>
    <cellStyle name="40% - Énfasis4 2 6 5" xfId="23061" xr:uid="{00000000-0005-0000-0000-0000D0500000}"/>
    <cellStyle name="40% - Énfasis4 2 6 5 2" xfId="23062" xr:uid="{00000000-0005-0000-0000-0000D1500000}"/>
    <cellStyle name="40% - Énfasis4 2 6 5 3" xfId="23063" xr:uid="{00000000-0005-0000-0000-0000D2500000}"/>
    <cellStyle name="40% - Énfasis4 2 6 5 4" xfId="23064" xr:uid="{00000000-0005-0000-0000-0000D3500000}"/>
    <cellStyle name="40% - Énfasis4 2 6 5 5" xfId="23065" xr:uid="{00000000-0005-0000-0000-0000D4500000}"/>
    <cellStyle name="40% - Énfasis4 2 6 5 6" xfId="23066" xr:uid="{00000000-0005-0000-0000-0000D5500000}"/>
    <cellStyle name="40% - Énfasis4 2 6 6" xfId="23067" xr:uid="{00000000-0005-0000-0000-0000D6500000}"/>
    <cellStyle name="40% - Énfasis4 2 6 6 2" xfId="23068" xr:uid="{00000000-0005-0000-0000-0000D7500000}"/>
    <cellStyle name="40% - Énfasis4 2 6 6 3" xfId="23069" xr:uid="{00000000-0005-0000-0000-0000D8500000}"/>
    <cellStyle name="40% - Énfasis4 2 6 6 4" xfId="23070" xr:uid="{00000000-0005-0000-0000-0000D9500000}"/>
    <cellStyle name="40% - Énfasis4 2 6 6 5" xfId="23071" xr:uid="{00000000-0005-0000-0000-0000DA500000}"/>
    <cellStyle name="40% - Énfasis4 2 6 6 6" xfId="23072" xr:uid="{00000000-0005-0000-0000-0000DB500000}"/>
    <cellStyle name="40% - Énfasis4 2 6 7" xfId="23073" xr:uid="{00000000-0005-0000-0000-0000DC500000}"/>
    <cellStyle name="40% - Énfasis4 2 6 7 2" xfId="23074" xr:uid="{00000000-0005-0000-0000-0000DD500000}"/>
    <cellStyle name="40% - Énfasis4 2 6 7 3" xfId="23075" xr:uid="{00000000-0005-0000-0000-0000DE500000}"/>
    <cellStyle name="40% - Énfasis4 2 6 7 4" xfId="23076" xr:uid="{00000000-0005-0000-0000-0000DF500000}"/>
    <cellStyle name="40% - Énfasis4 2 6 7 5" xfId="23077" xr:uid="{00000000-0005-0000-0000-0000E0500000}"/>
    <cellStyle name="40% - Énfasis4 2 6 7 6" xfId="23078" xr:uid="{00000000-0005-0000-0000-0000E1500000}"/>
    <cellStyle name="40% - Énfasis4 2 6 8" xfId="23079" xr:uid="{00000000-0005-0000-0000-0000E2500000}"/>
    <cellStyle name="40% - Énfasis4 2 6 8 2" xfId="23080" xr:uid="{00000000-0005-0000-0000-0000E3500000}"/>
    <cellStyle name="40% - Énfasis4 2 6 8 3" xfId="23081" xr:uid="{00000000-0005-0000-0000-0000E4500000}"/>
    <cellStyle name="40% - Énfasis4 2 6 8 4" xfId="23082" xr:uid="{00000000-0005-0000-0000-0000E5500000}"/>
    <cellStyle name="40% - Énfasis4 2 6 8 5" xfId="23083" xr:uid="{00000000-0005-0000-0000-0000E6500000}"/>
    <cellStyle name="40% - Énfasis4 2 6 8 6" xfId="23084" xr:uid="{00000000-0005-0000-0000-0000E7500000}"/>
    <cellStyle name="40% - Énfasis4 2 6 9" xfId="23085" xr:uid="{00000000-0005-0000-0000-0000E8500000}"/>
    <cellStyle name="40% - Énfasis4 2 6 9 2" xfId="23086" xr:uid="{00000000-0005-0000-0000-0000E9500000}"/>
    <cellStyle name="40% - Énfasis4 2 6 9 3" xfId="23087" xr:uid="{00000000-0005-0000-0000-0000EA500000}"/>
    <cellStyle name="40% - Énfasis4 2 6 9 4" xfId="23088" xr:uid="{00000000-0005-0000-0000-0000EB500000}"/>
    <cellStyle name="40% - Énfasis4 2 6 9 5" xfId="23089" xr:uid="{00000000-0005-0000-0000-0000EC500000}"/>
    <cellStyle name="40% - Énfasis4 2 6 9 6" xfId="23090" xr:uid="{00000000-0005-0000-0000-0000ED500000}"/>
    <cellStyle name="40% - Énfasis4 2 7" xfId="23091" xr:uid="{00000000-0005-0000-0000-0000EE500000}"/>
    <cellStyle name="40% - Énfasis4 2 7 2" xfId="23092" xr:uid="{00000000-0005-0000-0000-0000EF500000}"/>
    <cellStyle name="40% - Énfasis4 2 7 3" xfId="23093" xr:uid="{00000000-0005-0000-0000-0000F0500000}"/>
    <cellStyle name="40% - Énfasis4 2 7 4" xfId="23094" xr:uid="{00000000-0005-0000-0000-0000F1500000}"/>
    <cellStyle name="40% - Énfasis4 2 7 5" xfId="23095" xr:uid="{00000000-0005-0000-0000-0000F2500000}"/>
    <cellStyle name="40% - Énfasis4 2 7 6" xfId="23096" xr:uid="{00000000-0005-0000-0000-0000F3500000}"/>
    <cellStyle name="40% - Énfasis4 2 8" xfId="23097" xr:uid="{00000000-0005-0000-0000-0000F4500000}"/>
    <cellStyle name="40% - Énfasis4 2 8 2" xfId="23098" xr:uid="{00000000-0005-0000-0000-0000F5500000}"/>
    <cellStyle name="40% - Énfasis4 2 8 3" xfId="23099" xr:uid="{00000000-0005-0000-0000-0000F6500000}"/>
    <cellStyle name="40% - Énfasis4 2 8 4" xfId="23100" xr:uid="{00000000-0005-0000-0000-0000F7500000}"/>
    <cellStyle name="40% - Énfasis4 2 8 5" xfId="23101" xr:uid="{00000000-0005-0000-0000-0000F8500000}"/>
    <cellStyle name="40% - Énfasis4 2 8 6" xfId="23102" xr:uid="{00000000-0005-0000-0000-0000F9500000}"/>
    <cellStyle name="40% - Énfasis4 2 9" xfId="23103" xr:uid="{00000000-0005-0000-0000-0000FA500000}"/>
    <cellStyle name="40% - Énfasis4 2 9 2" xfId="23104" xr:uid="{00000000-0005-0000-0000-0000FB500000}"/>
    <cellStyle name="40% - Énfasis4 2 9 3" xfId="23105" xr:uid="{00000000-0005-0000-0000-0000FC500000}"/>
    <cellStyle name="40% - Énfasis4 2 9 4" xfId="23106" xr:uid="{00000000-0005-0000-0000-0000FD500000}"/>
    <cellStyle name="40% - Énfasis4 2 9 5" xfId="23107" xr:uid="{00000000-0005-0000-0000-0000FE500000}"/>
    <cellStyle name="40% - Énfasis4 2 9 6" xfId="23108" xr:uid="{00000000-0005-0000-0000-0000FF500000}"/>
    <cellStyle name="40% - Énfasis4 20" xfId="701" xr:uid="{00000000-0005-0000-0000-000000510000}"/>
    <cellStyle name="40% - Énfasis4 20 10" xfId="23109" xr:uid="{00000000-0005-0000-0000-000001510000}"/>
    <cellStyle name="40% - Énfasis4 20 11" xfId="23110" xr:uid="{00000000-0005-0000-0000-000002510000}"/>
    <cellStyle name="40% - Énfasis4 20 12" xfId="23111" xr:uid="{00000000-0005-0000-0000-000003510000}"/>
    <cellStyle name="40% - Énfasis4 20 13" xfId="23112" xr:uid="{00000000-0005-0000-0000-000004510000}"/>
    <cellStyle name="40% - Énfasis4 20 14" xfId="23113" xr:uid="{00000000-0005-0000-0000-000005510000}"/>
    <cellStyle name="40% - Énfasis4 20 2" xfId="23114" xr:uid="{00000000-0005-0000-0000-000006510000}"/>
    <cellStyle name="40% - Énfasis4 20 2 2" xfId="23115" xr:uid="{00000000-0005-0000-0000-000007510000}"/>
    <cellStyle name="40% - Énfasis4 20 2 3" xfId="23116" xr:uid="{00000000-0005-0000-0000-000008510000}"/>
    <cellStyle name="40% - Énfasis4 20 2 4" xfId="23117" xr:uid="{00000000-0005-0000-0000-000009510000}"/>
    <cellStyle name="40% - Énfasis4 20 2 5" xfId="23118" xr:uid="{00000000-0005-0000-0000-00000A510000}"/>
    <cellStyle name="40% - Énfasis4 20 2 6" xfId="23119" xr:uid="{00000000-0005-0000-0000-00000B510000}"/>
    <cellStyle name="40% - Énfasis4 20 3" xfId="23120" xr:uid="{00000000-0005-0000-0000-00000C510000}"/>
    <cellStyle name="40% - Énfasis4 20 3 2" xfId="23121" xr:uid="{00000000-0005-0000-0000-00000D510000}"/>
    <cellStyle name="40% - Énfasis4 20 3 3" xfId="23122" xr:uid="{00000000-0005-0000-0000-00000E510000}"/>
    <cellStyle name="40% - Énfasis4 20 3 4" xfId="23123" xr:uid="{00000000-0005-0000-0000-00000F510000}"/>
    <cellStyle name="40% - Énfasis4 20 3 5" xfId="23124" xr:uid="{00000000-0005-0000-0000-000010510000}"/>
    <cellStyle name="40% - Énfasis4 20 3 6" xfId="23125" xr:uid="{00000000-0005-0000-0000-000011510000}"/>
    <cellStyle name="40% - Énfasis4 20 4" xfId="23126" xr:uid="{00000000-0005-0000-0000-000012510000}"/>
    <cellStyle name="40% - Énfasis4 20 4 2" xfId="23127" xr:uid="{00000000-0005-0000-0000-000013510000}"/>
    <cellStyle name="40% - Énfasis4 20 4 3" xfId="23128" xr:uid="{00000000-0005-0000-0000-000014510000}"/>
    <cellStyle name="40% - Énfasis4 20 4 4" xfId="23129" xr:uid="{00000000-0005-0000-0000-000015510000}"/>
    <cellStyle name="40% - Énfasis4 20 4 5" xfId="23130" xr:uid="{00000000-0005-0000-0000-000016510000}"/>
    <cellStyle name="40% - Énfasis4 20 4 6" xfId="23131" xr:uid="{00000000-0005-0000-0000-000017510000}"/>
    <cellStyle name="40% - Énfasis4 20 5" xfId="23132" xr:uid="{00000000-0005-0000-0000-000018510000}"/>
    <cellStyle name="40% - Énfasis4 20 5 2" xfId="23133" xr:uid="{00000000-0005-0000-0000-000019510000}"/>
    <cellStyle name="40% - Énfasis4 20 5 3" xfId="23134" xr:uid="{00000000-0005-0000-0000-00001A510000}"/>
    <cellStyle name="40% - Énfasis4 20 5 4" xfId="23135" xr:uid="{00000000-0005-0000-0000-00001B510000}"/>
    <cellStyle name="40% - Énfasis4 20 5 5" xfId="23136" xr:uid="{00000000-0005-0000-0000-00001C510000}"/>
    <cellStyle name="40% - Énfasis4 20 5 6" xfId="23137" xr:uid="{00000000-0005-0000-0000-00001D510000}"/>
    <cellStyle name="40% - Énfasis4 20 6" xfId="23138" xr:uid="{00000000-0005-0000-0000-00001E510000}"/>
    <cellStyle name="40% - Énfasis4 20 6 2" xfId="23139" xr:uid="{00000000-0005-0000-0000-00001F510000}"/>
    <cellStyle name="40% - Énfasis4 20 6 3" xfId="23140" xr:uid="{00000000-0005-0000-0000-000020510000}"/>
    <cellStyle name="40% - Énfasis4 20 6 4" xfId="23141" xr:uid="{00000000-0005-0000-0000-000021510000}"/>
    <cellStyle name="40% - Énfasis4 20 6 5" xfId="23142" xr:uid="{00000000-0005-0000-0000-000022510000}"/>
    <cellStyle name="40% - Énfasis4 20 6 6" xfId="23143" xr:uid="{00000000-0005-0000-0000-000023510000}"/>
    <cellStyle name="40% - Énfasis4 20 7" xfId="23144" xr:uid="{00000000-0005-0000-0000-000024510000}"/>
    <cellStyle name="40% - Énfasis4 20 7 2" xfId="23145" xr:uid="{00000000-0005-0000-0000-000025510000}"/>
    <cellStyle name="40% - Énfasis4 20 7 3" xfId="23146" xr:uid="{00000000-0005-0000-0000-000026510000}"/>
    <cellStyle name="40% - Énfasis4 20 7 4" xfId="23147" xr:uid="{00000000-0005-0000-0000-000027510000}"/>
    <cellStyle name="40% - Énfasis4 20 7 5" xfId="23148" xr:uid="{00000000-0005-0000-0000-000028510000}"/>
    <cellStyle name="40% - Énfasis4 20 7 6" xfId="23149" xr:uid="{00000000-0005-0000-0000-000029510000}"/>
    <cellStyle name="40% - Énfasis4 20 8" xfId="23150" xr:uid="{00000000-0005-0000-0000-00002A510000}"/>
    <cellStyle name="40% - Énfasis4 20 8 2" xfId="23151" xr:uid="{00000000-0005-0000-0000-00002B510000}"/>
    <cellStyle name="40% - Énfasis4 20 8 3" xfId="23152" xr:uid="{00000000-0005-0000-0000-00002C510000}"/>
    <cellStyle name="40% - Énfasis4 20 8 4" xfId="23153" xr:uid="{00000000-0005-0000-0000-00002D510000}"/>
    <cellStyle name="40% - Énfasis4 20 8 5" xfId="23154" xr:uid="{00000000-0005-0000-0000-00002E510000}"/>
    <cellStyle name="40% - Énfasis4 20 8 6" xfId="23155" xr:uid="{00000000-0005-0000-0000-00002F510000}"/>
    <cellStyle name="40% - Énfasis4 20 9" xfId="23156" xr:uid="{00000000-0005-0000-0000-000030510000}"/>
    <cellStyle name="40% - Énfasis4 20 9 2" xfId="23157" xr:uid="{00000000-0005-0000-0000-000031510000}"/>
    <cellStyle name="40% - Énfasis4 20 9 3" xfId="23158" xr:uid="{00000000-0005-0000-0000-000032510000}"/>
    <cellStyle name="40% - Énfasis4 20 9 4" xfId="23159" xr:uid="{00000000-0005-0000-0000-000033510000}"/>
    <cellStyle name="40% - Énfasis4 20 9 5" xfId="23160" xr:uid="{00000000-0005-0000-0000-000034510000}"/>
    <cellStyle name="40% - Énfasis4 20 9 6" xfId="23161" xr:uid="{00000000-0005-0000-0000-000035510000}"/>
    <cellStyle name="40% - Énfasis4 21" xfId="702" xr:uid="{00000000-0005-0000-0000-000036510000}"/>
    <cellStyle name="40% - Énfasis4 21 10" xfId="23162" xr:uid="{00000000-0005-0000-0000-000037510000}"/>
    <cellStyle name="40% - Énfasis4 21 11" xfId="23163" xr:uid="{00000000-0005-0000-0000-000038510000}"/>
    <cellStyle name="40% - Énfasis4 21 12" xfId="23164" xr:uid="{00000000-0005-0000-0000-000039510000}"/>
    <cellStyle name="40% - Énfasis4 21 13" xfId="23165" xr:uid="{00000000-0005-0000-0000-00003A510000}"/>
    <cellStyle name="40% - Énfasis4 21 14" xfId="23166" xr:uid="{00000000-0005-0000-0000-00003B510000}"/>
    <cellStyle name="40% - Énfasis4 21 2" xfId="23167" xr:uid="{00000000-0005-0000-0000-00003C510000}"/>
    <cellStyle name="40% - Énfasis4 21 2 2" xfId="23168" xr:uid="{00000000-0005-0000-0000-00003D510000}"/>
    <cellStyle name="40% - Énfasis4 21 2 3" xfId="23169" xr:uid="{00000000-0005-0000-0000-00003E510000}"/>
    <cellStyle name="40% - Énfasis4 21 2 4" xfId="23170" xr:uid="{00000000-0005-0000-0000-00003F510000}"/>
    <cellStyle name="40% - Énfasis4 21 2 5" xfId="23171" xr:uid="{00000000-0005-0000-0000-000040510000}"/>
    <cellStyle name="40% - Énfasis4 21 2 6" xfId="23172" xr:uid="{00000000-0005-0000-0000-000041510000}"/>
    <cellStyle name="40% - Énfasis4 21 3" xfId="23173" xr:uid="{00000000-0005-0000-0000-000042510000}"/>
    <cellStyle name="40% - Énfasis4 21 3 2" xfId="23174" xr:uid="{00000000-0005-0000-0000-000043510000}"/>
    <cellStyle name="40% - Énfasis4 21 3 3" xfId="23175" xr:uid="{00000000-0005-0000-0000-000044510000}"/>
    <cellStyle name="40% - Énfasis4 21 3 4" xfId="23176" xr:uid="{00000000-0005-0000-0000-000045510000}"/>
    <cellStyle name="40% - Énfasis4 21 3 5" xfId="23177" xr:uid="{00000000-0005-0000-0000-000046510000}"/>
    <cellStyle name="40% - Énfasis4 21 3 6" xfId="23178" xr:uid="{00000000-0005-0000-0000-000047510000}"/>
    <cellStyle name="40% - Énfasis4 21 4" xfId="23179" xr:uid="{00000000-0005-0000-0000-000048510000}"/>
    <cellStyle name="40% - Énfasis4 21 4 2" xfId="23180" xr:uid="{00000000-0005-0000-0000-000049510000}"/>
    <cellStyle name="40% - Énfasis4 21 4 3" xfId="23181" xr:uid="{00000000-0005-0000-0000-00004A510000}"/>
    <cellStyle name="40% - Énfasis4 21 4 4" xfId="23182" xr:uid="{00000000-0005-0000-0000-00004B510000}"/>
    <cellStyle name="40% - Énfasis4 21 4 5" xfId="23183" xr:uid="{00000000-0005-0000-0000-00004C510000}"/>
    <cellStyle name="40% - Énfasis4 21 4 6" xfId="23184" xr:uid="{00000000-0005-0000-0000-00004D510000}"/>
    <cellStyle name="40% - Énfasis4 21 5" xfId="23185" xr:uid="{00000000-0005-0000-0000-00004E510000}"/>
    <cellStyle name="40% - Énfasis4 21 5 2" xfId="23186" xr:uid="{00000000-0005-0000-0000-00004F510000}"/>
    <cellStyle name="40% - Énfasis4 21 5 3" xfId="23187" xr:uid="{00000000-0005-0000-0000-000050510000}"/>
    <cellStyle name="40% - Énfasis4 21 5 4" xfId="23188" xr:uid="{00000000-0005-0000-0000-000051510000}"/>
    <cellStyle name="40% - Énfasis4 21 5 5" xfId="23189" xr:uid="{00000000-0005-0000-0000-000052510000}"/>
    <cellStyle name="40% - Énfasis4 21 5 6" xfId="23190" xr:uid="{00000000-0005-0000-0000-000053510000}"/>
    <cellStyle name="40% - Énfasis4 21 6" xfId="23191" xr:uid="{00000000-0005-0000-0000-000054510000}"/>
    <cellStyle name="40% - Énfasis4 21 6 2" xfId="23192" xr:uid="{00000000-0005-0000-0000-000055510000}"/>
    <cellStyle name="40% - Énfasis4 21 6 3" xfId="23193" xr:uid="{00000000-0005-0000-0000-000056510000}"/>
    <cellStyle name="40% - Énfasis4 21 6 4" xfId="23194" xr:uid="{00000000-0005-0000-0000-000057510000}"/>
    <cellStyle name="40% - Énfasis4 21 6 5" xfId="23195" xr:uid="{00000000-0005-0000-0000-000058510000}"/>
    <cellStyle name="40% - Énfasis4 21 6 6" xfId="23196" xr:uid="{00000000-0005-0000-0000-000059510000}"/>
    <cellStyle name="40% - Énfasis4 21 7" xfId="23197" xr:uid="{00000000-0005-0000-0000-00005A510000}"/>
    <cellStyle name="40% - Énfasis4 21 7 2" xfId="23198" xr:uid="{00000000-0005-0000-0000-00005B510000}"/>
    <cellStyle name="40% - Énfasis4 21 7 3" xfId="23199" xr:uid="{00000000-0005-0000-0000-00005C510000}"/>
    <cellStyle name="40% - Énfasis4 21 7 4" xfId="23200" xr:uid="{00000000-0005-0000-0000-00005D510000}"/>
    <cellStyle name="40% - Énfasis4 21 7 5" xfId="23201" xr:uid="{00000000-0005-0000-0000-00005E510000}"/>
    <cellStyle name="40% - Énfasis4 21 7 6" xfId="23202" xr:uid="{00000000-0005-0000-0000-00005F510000}"/>
    <cellStyle name="40% - Énfasis4 21 8" xfId="23203" xr:uid="{00000000-0005-0000-0000-000060510000}"/>
    <cellStyle name="40% - Énfasis4 21 8 2" xfId="23204" xr:uid="{00000000-0005-0000-0000-000061510000}"/>
    <cellStyle name="40% - Énfasis4 21 8 3" xfId="23205" xr:uid="{00000000-0005-0000-0000-000062510000}"/>
    <cellStyle name="40% - Énfasis4 21 8 4" xfId="23206" xr:uid="{00000000-0005-0000-0000-000063510000}"/>
    <cellStyle name="40% - Énfasis4 21 8 5" xfId="23207" xr:uid="{00000000-0005-0000-0000-000064510000}"/>
    <cellStyle name="40% - Énfasis4 21 8 6" xfId="23208" xr:uid="{00000000-0005-0000-0000-000065510000}"/>
    <cellStyle name="40% - Énfasis4 21 9" xfId="23209" xr:uid="{00000000-0005-0000-0000-000066510000}"/>
    <cellStyle name="40% - Énfasis4 21 9 2" xfId="23210" xr:uid="{00000000-0005-0000-0000-000067510000}"/>
    <cellStyle name="40% - Énfasis4 21 9 3" xfId="23211" xr:uid="{00000000-0005-0000-0000-000068510000}"/>
    <cellStyle name="40% - Énfasis4 21 9 4" xfId="23212" xr:uid="{00000000-0005-0000-0000-000069510000}"/>
    <cellStyle name="40% - Énfasis4 21 9 5" xfId="23213" xr:uid="{00000000-0005-0000-0000-00006A510000}"/>
    <cellStyle name="40% - Énfasis4 21 9 6" xfId="23214" xr:uid="{00000000-0005-0000-0000-00006B510000}"/>
    <cellStyle name="40% - Énfasis4 22" xfId="703" xr:uid="{00000000-0005-0000-0000-00006C510000}"/>
    <cellStyle name="40% - Énfasis4 22 10" xfId="23215" xr:uid="{00000000-0005-0000-0000-00006D510000}"/>
    <cellStyle name="40% - Énfasis4 22 11" xfId="23216" xr:uid="{00000000-0005-0000-0000-00006E510000}"/>
    <cellStyle name="40% - Énfasis4 22 12" xfId="23217" xr:uid="{00000000-0005-0000-0000-00006F510000}"/>
    <cellStyle name="40% - Énfasis4 22 13" xfId="23218" xr:uid="{00000000-0005-0000-0000-000070510000}"/>
    <cellStyle name="40% - Énfasis4 22 14" xfId="23219" xr:uid="{00000000-0005-0000-0000-000071510000}"/>
    <cellStyle name="40% - Énfasis4 22 2" xfId="23220" xr:uid="{00000000-0005-0000-0000-000072510000}"/>
    <cellStyle name="40% - Énfasis4 22 2 2" xfId="23221" xr:uid="{00000000-0005-0000-0000-000073510000}"/>
    <cellStyle name="40% - Énfasis4 22 2 3" xfId="23222" xr:uid="{00000000-0005-0000-0000-000074510000}"/>
    <cellStyle name="40% - Énfasis4 22 2 4" xfId="23223" xr:uid="{00000000-0005-0000-0000-000075510000}"/>
    <cellStyle name="40% - Énfasis4 22 2 5" xfId="23224" xr:uid="{00000000-0005-0000-0000-000076510000}"/>
    <cellStyle name="40% - Énfasis4 22 2 6" xfId="23225" xr:uid="{00000000-0005-0000-0000-000077510000}"/>
    <cellStyle name="40% - Énfasis4 22 3" xfId="23226" xr:uid="{00000000-0005-0000-0000-000078510000}"/>
    <cellStyle name="40% - Énfasis4 22 3 2" xfId="23227" xr:uid="{00000000-0005-0000-0000-000079510000}"/>
    <cellStyle name="40% - Énfasis4 22 3 3" xfId="23228" xr:uid="{00000000-0005-0000-0000-00007A510000}"/>
    <cellStyle name="40% - Énfasis4 22 3 4" xfId="23229" xr:uid="{00000000-0005-0000-0000-00007B510000}"/>
    <cellStyle name="40% - Énfasis4 22 3 5" xfId="23230" xr:uid="{00000000-0005-0000-0000-00007C510000}"/>
    <cellStyle name="40% - Énfasis4 22 3 6" xfId="23231" xr:uid="{00000000-0005-0000-0000-00007D510000}"/>
    <cellStyle name="40% - Énfasis4 22 4" xfId="23232" xr:uid="{00000000-0005-0000-0000-00007E510000}"/>
    <cellStyle name="40% - Énfasis4 22 4 2" xfId="23233" xr:uid="{00000000-0005-0000-0000-00007F510000}"/>
    <cellStyle name="40% - Énfasis4 22 4 3" xfId="23234" xr:uid="{00000000-0005-0000-0000-000080510000}"/>
    <cellStyle name="40% - Énfasis4 22 4 4" xfId="23235" xr:uid="{00000000-0005-0000-0000-000081510000}"/>
    <cellStyle name="40% - Énfasis4 22 4 5" xfId="23236" xr:uid="{00000000-0005-0000-0000-000082510000}"/>
    <cellStyle name="40% - Énfasis4 22 4 6" xfId="23237" xr:uid="{00000000-0005-0000-0000-000083510000}"/>
    <cellStyle name="40% - Énfasis4 22 5" xfId="23238" xr:uid="{00000000-0005-0000-0000-000084510000}"/>
    <cellStyle name="40% - Énfasis4 22 5 2" xfId="23239" xr:uid="{00000000-0005-0000-0000-000085510000}"/>
    <cellStyle name="40% - Énfasis4 22 5 3" xfId="23240" xr:uid="{00000000-0005-0000-0000-000086510000}"/>
    <cellStyle name="40% - Énfasis4 22 5 4" xfId="23241" xr:uid="{00000000-0005-0000-0000-000087510000}"/>
    <cellStyle name="40% - Énfasis4 22 5 5" xfId="23242" xr:uid="{00000000-0005-0000-0000-000088510000}"/>
    <cellStyle name="40% - Énfasis4 22 5 6" xfId="23243" xr:uid="{00000000-0005-0000-0000-000089510000}"/>
    <cellStyle name="40% - Énfasis4 22 6" xfId="23244" xr:uid="{00000000-0005-0000-0000-00008A510000}"/>
    <cellStyle name="40% - Énfasis4 22 6 2" xfId="23245" xr:uid="{00000000-0005-0000-0000-00008B510000}"/>
    <cellStyle name="40% - Énfasis4 22 6 3" xfId="23246" xr:uid="{00000000-0005-0000-0000-00008C510000}"/>
    <cellStyle name="40% - Énfasis4 22 6 4" xfId="23247" xr:uid="{00000000-0005-0000-0000-00008D510000}"/>
    <cellStyle name="40% - Énfasis4 22 6 5" xfId="23248" xr:uid="{00000000-0005-0000-0000-00008E510000}"/>
    <cellStyle name="40% - Énfasis4 22 6 6" xfId="23249" xr:uid="{00000000-0005-0000-0000-00008F510000}"/>
    <cellStyle name="40% - Énfasis4 22 7" xfId="23250" xr:uid="{00000000-0005-0000-0000-000090510000}"/>
    <cellStyle name="40% - Énfasis4 22 7 2" xfId="23251" xr:uid="{00000000-0005-0000-0000-000091510000}"/>
    <cellStyle name="40% - Énfasis4 22 7 3" xfId="23252" xr:uid="{00000000-0005-0000-0000-000092510000}"/>
    <cellStyle name="40% - Énfasis4 22 7 4" xfId="23253" xr:uid="{00000000-0005-0000-0000-000093510000}"/>
    <cellStyle name="40% - Énfasis4 22 7 5" xfId="23254" xr:uid="{00000000-0005-0000-0000-000094510000}"/>
    <cellStyle name="40% - Énfasis4 22 7 6" xfId="23255" xr:uid="{00000000-0005-0000-0000-000095510000}"/>
    <cellStyle name="40% - Énfasis4 22 8" xfId="23256" xr:uid="{00000000-0005-0000-0000-000096510000}"/>
    <cellStyle name="40% - Énfasis4 22 8 2" xfId="23257" xr:uid="{00000000-0005-0000-0000-000097510000}"/>
    <cellStyle name="40% - Énfasis4 22 8 3" xfId="23258" xr:uid="{00000000-0005-0000-0000-000098510000}"/>
    <cellStyle name="40% - Énfasis4 22 8 4" xfId="23259" xr:uid="{00000000-0005-0000-0000-000099510000}"/>
    <cellStyle name="40% - Énfasis4 22 8 5" xfId="23260" xr:uid="{00000000-0005-0000-0000-00009A510000}"/>
    <cellStyle name="40% - Énfasis4 22 8 6" xfId="23261" xr:uid="{00000000-0005-0000-0000-00009B510000}"/>
    <cellStyle name="40% - Énfasis4 22 9" xfId="23262" xr:uid="{00000000-0005-0000-0000-00009C510000}"/>
    <cellStyle name="40% - Énfasis4 22 9 2" xfId="23263" xr:uid="{00000000-0005-0000-0000-00009D510000}"/>
    <cellStyle name="40% - Énfasis4 22 9 3" xfId="23264" xr:uid="{00000000-0005-0000-0000-00009E510000}"/>
    <cellStyle name="40% - Énfasis4 22 9 4" xfId="23265" xr:uid="{00000000-0005-0000-0000-00009F510000}"/>
    <cellStyle name="40% - Énfasis4 22 9 5" xfId="23266" xr:uid="{00000000-0005-0000-0000-0000A0510000}"/>
    <cellStyle name="40% - Énfasis4 22 9 6" xfId="23267" xr:uid="{00000000-0005-0000-0000-0000A1510000}"/>
    <cellStyle name="40% - Énfasis4 23" xfId="704" xr:uid="{00000000-0005-0000-0000-0000A2510000}"/>
    <cellStyle name="40% - Énfasis4 23 10" xfId="23268" xr:uid="{00000000-0005-0000-0000-0000A3510000}"/>
    <cellStyle name="40% - Énfasis4 23 11" xfId="23269" xr:uid="{00000000-0005-0000-0000-0000A4510000}"/>
    <cellStyle name="40% - Énfasis4 23 12" xfId="23270" xr:uid="{00000000-0005-0000-0000-0000A5510000}"/>
    <cellStyle name="40% - Énfasis4 23 13" xfId="23271" xr:uid="{00000000-0005-0000-0000-0000A6510000}"/>
    <cellStyle name="40% - Énfasis4 23 14" xfId="23272" xr:uid="{00000000-0005-0000-0000-0000A7510000}"/>
    <cellStyle name="40% - Énfasis4 23 2" xfId="23273" xr:uid="{00000000-0005-0000-0000-0000A8510000}"/>
    <cellStyle name="40% - Énfasis4 23 2 2" xfId="23274" xr:uid="{00000000-0005-0000-0000-0000A9510000}"/>
    <cellStyle name="40% - Énfasis4 23 2 3" xfId="23275" xr:uid="{00000000-0005-0000-0000-0000AA510000}"/>
    <cellStyle name="40% - Énfasis4 23 2 4" xfId="23276" xr:uid="{00000000-0005-0000-0000-0000AB510000}"/>
    <cellStyle name="40% - Énfasis4 23 2 5" xfId="23277" xr:uid="{00000000-0005-0000-0000-0000AC510000}"/>
    <cellStyle name="40% - Énfasis4 23 2 6" xfId="23278" xr:uid="{00000000-0005-0000-0000-0000AD510000}"/>
    <cellStyle name="40% - Énfasis4 23 3" xfId="23279" xr:uid="{00000000-0005-0000-0000-0000AE510000}"/>
    <cellStyle name="40% - Énfasis4 23 3 2" xfId="23280" xr:uid="{00000000-0005-0000-0000-0000AF510000}"/>
    <cellStyle name="40% - Énfasis4 23 3 3" xfId="23281" xr:uid="{00000000-0005-0000-0000-0000B0510000}"/>
    <cellStyle name="40% - Énfasis4 23 3 4" xfId="23282" xr:uid="{00000000-0005-0000-0000-0000B1510000}"/>
    <cellStyle name="40% - Énfasis4 23 3 5" xfId="23283" xr:uid="{00000000-0005-0000-0000-0000B2510000}"/>
    <cellStyle name="40% - Énfasis4 23 3 6" xfId="23284" xr:uid="{00000000-0005-0000-0000-0000B3510000}"/>
    <cellStyle name="40% - Énfasis4 23 4" xfId="23285" xr:uid="{00000000-0005-0000-0000-0000B4510000}"/>
    <cellStyle name="40% - Énfasis4 23 4 2" xfId="23286" xr:uid="{00000000-0005-0000-0000-0000B5510000}"/>
    <cellStyle name="40% - Énfasis4 23 4 3" xfId="23287" xr:uid="{00000000-0005-0000-0000-0000B6510000}"/>
    <cellStyle name="40% - Énfasis4 23 4 4" xfId="23288" xr:uid="{00000000-0005-0000-0000-0000B7510000}"/>
    <cellStyle name="40% - Énfasis4 23 4 5" xfId="23289" xr:uid="{00000000-0005-0000-0000-0000B8510000}"/>
    <cellStyle name="40% - Énfasis4 23 4 6" xfId="23290" xr:uid="{00000000-0005-0000-0000-0000B9510000}"/>
    <cellStyle name="40% - Énfasis4 23 5" xfId="23291" xr:uid="{00000000-0005-0000-0000-0000BA510000}"/>
    <cellStyle name="40% - Énfasis4 23 5 2" xfId="23292" xr:uid="{00000000-0005-0000-0000-0000BB510000}"/>
    <cellStyle name="40% - Énfasis4 23 5 3" xfId="23293" xr:uid="{00000000-0005-0000-0000-0000BC510000}"/>
    <cellStyle name="40% - Énfasis4 23 5 4" xfId="23294" xr:uid="{00000000-0005-0000-0000-0000BD510000}"/>
    <cellStyle name="40% - Énfasis4 23 5 5" xfId="23295" xr:uid="{00000000-0005-0000-0000-0000BE510000}"/>
    <cellStyle name="40% - Énfasis4 23 5 6" xfId="23296" xr:uid="{00000000-0005-0000-0000-0000BF510000}"/>
    <cellStyle name="40% - Énfasis4 23 6" xfId="23297" xr:uid="{00000000-0005-0000-0000-0000C0510000}"/>
    <cellStyle name="40% - Énfasis4 23 6 2" xfId="23298" xr:uid="{00000000-0005-0000-0000-0000C1510000}"/>
    <cellStyle name="40% - Énfasis4 23 6 3" xfId="23299" xr:uid="{00000000-0005-0000-0000-0000C2510000}"/>
    <cellStyle name="40% - Énfasis4 23 6 4" xfId="23300" xr:uid="{00000000-0005-0000-0000-0000C3510000}"/>
    <cellStyle name="40% - Énfasis4 23 6 5" xfId="23301" xr:uid="{00000000-0005-0000-0000-0000C4510000}"/>
    <cellStyle name="40% - Énfasis4 23 6 6" xfId="23302" xr:uid="{00000000-0005-0000-0000-0000C5510000}"/>
    <cellStyle name="40% - Énfasis4 23 7" xfId="23303" xr:uid="{00000000-0005-0000-0000-0000C6510000}"/>
    <cellStyle name="40% - Énfasis4 23 7 2" xfId="23304" xr:uid="{00000000-0005-0000-0000-0000C7510000}"/>
    <cellStyle name="40% - Énfasis4 23 7 3" xfId="23305" xr:uid="{00000000-0005-0000-0000-0000C8510000}"/>
    <cellStyle name="40% - Énfasis4 23 7 4" xfId="23306" xr:uid="{00000000-0005-0000-0000-0000C9510000}"/>
    <cellStyle name="40% - Énfasis4 23 7 5" xfId="23307" xr:uid="{00000000-0005-0000-0000-0000CA510000}"/>
    <cellStyle name="40% - Énfasis4 23 7 6" xfId="23308" xr:uid="{00000000-0005-0000-0000-0000CB510000}"/>
    <cellStyle name="40% - Énfasis4 23 8" xfId="23309" xr:uid="{00000000-0005-0000-0000-0000CC510000}"/>
    <cellStyle name="40% - Énfasis4 23 8 2" xfId="23310" xr:uid="{00000000-0005-0000-0000-0000CD510000}"/>
    <cellStyle name="40% - Énfasis4 23 8 3" xfId="23311" xr:uid="{00000000-0005-0000-0000-0000CE510000}"/>
    <cellStyle name="40% - Énfasis4 23 8 4" xfId="23312" xr:uid="{00000000-0005-0000-0000-0000CF510000}"/>
    <cellStyle name="40% - Énfasis4 23 8 5" xfId="23313" xr:uid="{00000000-0005-0000-0000-0000D0510000}"/>
    <cellStyle name="40% - Énfasis4 23 8 6" xfId="23314" xr:uid="{00000000-0005-0000-0000-0000D1510000}"/>
    <cellStyle name="40% - Énfasis4 23 9" xfId="23315" xr:uid="{00000000-0005-0000-0000-0000D2510000}"/>
    <cellStyle name="40% - Énfasis4 23 9 2" xfId="23316" xr:uid="{00000000-0005-0000-0000-0000D3510000}"/>
    <cellStyle name="40% - Énfasis4 23 9 3" xfId="23317" xr:uid="{00000000-0005-0000-0000-0000D4510000}"/>
    <cellStyle name="40% - Énfasis4 23 9 4" xfId="23318" xr:uid="{00000000-0005-0000-0000-0000D5510000}"/>
    <cellStyle name="40% - Énfasis4 23 9 5" xfId="23319" xr:uid="{00000000-0005-0000-0000-0000D6510000}"/>
    <cellStyle name="40% - Énfasis4 23 9 6" xfId="23320" xr:uid="{00000000-0005-0000-0000-0000D7510000}"/>
    <cellStyle name="40% - Énfasis4 24" xfId="705" xr:uid="{00000000-0005-0000-0000-0000D8510000}"/>
    <cellStyle name="40% - Énfasis4 24 10" xfId="23321" xr:uid="{00000000-0005-0000-0000-0000D9510000}"/>
    <cellStyle name="40% - Énfasis4 24 11" xfId="23322" xr:uid="{00000000-0005-0000-0000-0000DA510000}"/>
    <cellStyle name="40% - Énfasis4 24 12" xfId="23323" xr:uid="{00000000-0005-0000-0000-0000DB510000}"/>
    <cellStyle name="40% - Énfasis4 24 13" xfId="23324" xr:uid="{00000000-0005-0000-0000-0000DC510000}"/>
    <cellStyle name="40% - Énfasis4 24 14" xfId="23325" xr:uid="{00000000-0005-0000-0000-0000DD510000}"/>
    <cellStyle name="40% - Énfasis4 24 2" xfId="23326" xr:uid="{00000000-0005-0000-0000-0000DE510000}"/>
    <cellStyle name="40% - Énfasis4 24 2 2" xfId="23327" xr:uid="{00000000-0005-0000-0000-0000DF510000}"/>
    <cellStyle name="40% - Énfasis4 24 2 3" xfId="23328" xr:uid="{00000000-0005-0000-0000-0000E0510000}"/>
    <cellStyle name="40% - Énfasis4 24 2 4" xfId="23329" xr:uid="{00000000-0005-0000-0000-0000E1510000}"/>
    <cellStyle name="40% - Énfasis4 24 2 5" xfId="23330" xr:uid="{00000000-0005-0000-0000-0000E2510000}"/>
    <cellStyle name="40% - Énfasis4 24 2 6" xfId="23331" xr:uid="{00000000-0005-0000-0000-0000E3510000}"/>
    <cellStyle name="40% - Énfasis4 24 3" xfId="23332" xr:uid="{00000000-0005-0000-0000-0000E4510000}"/>
    <cellStyle name="40% - Énfasis4 24 3 2" xfId="23333" xr:uid="{00000000-0005-0000-0000-0000E5510000}"/>
    <cellStyle name="40% - Énfasis4 24 3 3" xfId="23334" xr:uid="{00000000-0005-0000-0000-0000E6510000}"/>
    <cellStyle name="40% - Énfasis4 24 3 4" xfId="23335" xr:uid="{00000000-0005-0000-0000-0000E7510000}"/>
    <cellStyle name="40% - Énfasis4 24 3 5" xfId="23336" xr:uid="{00000000-0005-0000-0000-0000E8510000}"/>
    <cellStyle name="40% - Énfasis4 24 3 6" xfId="23337" xr:uid="{00000000-0005-0000-0000-0000E9510000}"/>
    <cellStyle name="40% - Énfasis4 24 4" xfId="23338" xr:uid="{00000000-0005-0000-0000-0000EA510000}"/>
    <cellStyle name="40% - Énfasis4 24 4 2" xfId="23339" xr:uid="{00000000-0005-0000-0000-0000EB510000}"/>
    <cellStyle name="40% - Énfasis4 24 4 3" xfId="23340" xr:uid="{00000000-0005-0000-0000-0000EC510000}"/>
    <cellStyle name="40% - Énfasis4 24 4 4" xfId="23341" xr:uid="{00000000-0005-0000-0000-0000ED510000}"/>
    <cellStyle name="40% - Énfasis4 24 4 5" xfId="23342" xr:uid="{00000000-0005-0000-0000-0000EE510000}"/>
    <cellStyle name="40% - Énfasis4 24 4 6" xfId="23343" xr:uid="{00000000-0005-0000-0000-0000EF510000}"/>
    <cellStyle name="40% - Énfasis4 24 5" xfId="23344" xr:uid="{00000000-0005-0000-0000-0000F0510000}"/>
    <cellStyle name="40% - Énfasis4 24 5 2" xfId="23345" xr:uid="{00000000-0005-0000-0000-0000F1510000}"/>
    <cellStyle name="40% - Énfasis4 24 5 3" xfId="23346" xr:uid="{00000000-0005-0000-0000-0000F2510000}"/>
    <cellStyle name="40% - Énfasis4 24 5 4" xfId="23347" xr:uid="{00000000-0005-0000-0000-0000F3510000}"/>
    <cellStyle name="40% - Énfasis4 24 5 5" xfId="23348" xr:uid="{00000000-0005-0000-0000-0000F4510000}"/>
    <cellStyle name="40% - Énfasis4 24 5 6" xfId="23349" xr:uid="{00000000-0005-0000-0000-0000F5510000}"/>
    <cellStyle name="40% - Énfasis4 24 6" xfId="23350" xr:uid="{00000000-0005-0000-0000-0000F6510000}"/>
    <cellStyle name="40% - Énfasis4 24 6 2" xfId="23351" xr:uid="{00000000-0005-0000-0000-0000F7510000}"/>
    <cellStyle name="40% - Énfasis4 24 6 3" xfId="23352" xr:uid="{00000000-0005-0000-0000-0000F8510000}"/>
    <cellStyle name="40% - Énfasis4 24 6 4" xfId="23353" xr:uid="{00000000-0005-0000-0000-0000F9510000}"/>
    <cellStyle name="40% - Énfasis4 24 6 5" xfId="23354" xr:uid="{00000000-0005-0000-0000-0000FA510000}"/>
    <cellStyle name="40% - Énfasis4 24 6 6" xfId="23355" xr:uid="{00000000-0005-0000-0000-0000FB510000}"/>
    <cellStyle name="40% - Énfasis4 24 7" xfId="23356" xr:uid="{00000000-0005-0000-0000-0000FC510000}"/>
    <cellStyle name="40% - Énfasis4 24 7 2" xfId="23357" xr:uid="{00000000-0005-0000-0000-0000FD510000}"/>
    <cellStyle name="40% - Énfasis4 24 7 3" xfId="23358" xr:uid="{00000000-0005-0000-0000-0000FE510000}"/>
    <cellStyle name="40% - Énfasis4 24 7 4" xfId="23359" xr:uid="{00000000-0005-0000-0000-0000FF510000}"/>
    <cellStyle name="40% - Énfasis4 24 7 5" xfId="23360" xr:uid="{00000000-0005-0000-0000-000000520000}"/>
    <cellStyle name="40% - Énfasis4 24 7 6" xfId="23361" xr:uid="{00000000-0005-0000-0000-000001520000}"/>
    <cellStyle name="40% - Énfasis4 24 8" xfId="23362" xr:uid="{00000000-0005-0000-0000-000002520000}"/>
    <cellStyle name="40% - Énfasis4 24 8 2" xfId="23363" xr:uid="{00000000-0005-0000-0000-000003520000}"/>
    <cellStyle name="40% - Énfasis4 24 8 3" xfId="23364" xr:uid="{00000000-0005-0000-0000-000004520000}"/>
    <cellStyle name="40% - Énfasis4 24 8 4" xfId="23365" xr:uid="{00000000-0005-0000-0000-000005520000}"/>
    <cellStyle name="40% - Énfasis4 24 8 5" xfId="23366" xr:uid="{00000000-0005-0000-0000-000006520000}"/>
    <cellStyle name="40% - Énfasis4 24 8 6" xfId="23367" xr:uid="{00000000-0005-0000-0000-000007520000}"/>
    <cellStyle name="40% - Énfasis4 24 9" xfId="23368" xr:uid="{00000000-0005-0000-0000-000008520000}"/>
    <cellStyle name="40% - Énfasis4 24 9 2" xfId="23369" xr:uid="{00000000-0005-0000-0000-000009520000}"/>
    <cellStyle name="40% - Énfasis4 24 9 3" xfId="23370" xr:uid="{00000000-0005-0000-0000-00000A520000}"/>
    <cellStyle name="40% - Énfasis4 24 9 4" xfId="23371" xr:uid="{00000000-0005-0000-0000-00000B520000}"/>
    <cellStyle name="40% - Énfasis4 24 9 5" xfId="23372" xr:uid="{00000000-0005-0000-0000-00000C520000}"/>
    <cellStyle name="40% - Énfasis4 24 9 6" xfId="23373" xr:uid="{00000000-0005-0000-0000-00000D520000}"/>
    <cellStyle name="40% - Énfasis4 25" xfId="706" xr:uid="{00000000-0005-0000-0000-00000E520000}"/>
    <cellStyle name="40% - Énfasis4 25 10" xfId="23374" xr:uid="{00000000-0005-0000-0000-00000F520000}"/>
    <cellStyle name="40% - Énfasis4 25 11" xfId="23375" xr:uid="{00000000-0005-0000-0000-000010520000}"/>
    <cellStyle name="40% - Énfasis4 25 12" xfId="23376" xr:uid="{00000000-0005-0000-0000-000011520000}"/>
    <cellStyle name="40% - Énfasis4 25 13" xfId="23377" xr:uid="{00000000-0005-0000-0000-000012520000}"/>
    <cellStyle name="40% - Énfasis4 25 14" xfId="23378" xr:uid="{00000000-0005-0000-0000-000013520000}"/>
    <cellStyle name="40% - Énfasis4 25 2" xfId="23379" xr:uid="{00000000-0005-0000-0000-000014520000}"/>
    <cellStyle name="40% - Énfasis4 25 2 2" xfId="23380" xr:uid="{00000000-0005-0000-0000-000015520000}"/>
    <cellStyle name="40% - Énfasis4 25 2 3" xfId="23381" xr:uid="{00000000-0005-0000-0000-000016520000}"/>
    <cellStyle name="40% - Énfasis4 25 2 4" xfId="23382" xr:uid="{00000000-0005-0000-0000-000017520000}"/>
    <cellStyle name="40% - Énfasis4 25 2 5" xfId="23383" xr:uid="{00000000-0005-0000-0000-000018520000}"/>
    <cellStyle name="40% - Énfasis4 25 2 6" xfId="23384" xr:uid="{00000000-0005-0000-0000-000019520000}"/>
    <cellStyle name="40% - Énfasis4 25 3" xfId="23385" xr:uid="{00000000-0005-0000-0000-00001A520000}"/>
    <cellStyle name="40% - Énfasis4 25 3 2" xfId="23386" xr:uid="{00000000-0005-0000-0000-00001B520000}"/>
    <cellStyle name="40% - Énfasis4 25 3 3" xfId="23387" xr:uid="{00000000-0005-0000-0000-00001C520000}"/>
    <cellStyle name="40% - Énfasis4 25 3 4" xfId="23388" xr:uid="{00000000-0005-0000-0000-00001D520000}"/>
    <cellStyle name="40% - Énfasis4 25 3 5" xfId="23389" xr:uid="{00000000-0005-0000-0000-00001E520000}"/>
    <cellStyle name="40% - Énfasis4 25 3 6" xfId="23390" xr:uid="{00000000-0005-0000-0000-00001F520000}"/>
    <cellStyle name="40% - Énfasis4 25 4" xfId="23391" xr:uid="{00000000-0005-0000-0000-000020520000}"/>
    <cellStyle name="40% - Énfasis4 25 4 2" xfId="23392" xr:uid="{00000000-0005-0000-0000-000021520000}"/>
    <cellStyle name="40% - Énfasis4 25 4 3" xfId="23393" xr:uid="{00000000-0005-0000-0000-000022520000}"/>
    <cellStyle name="40% - Énfasis4 25 4 4" xfId="23394" xr:uid="{00000000-0005-0000-0000-000023520000}"/>
    <cellStyle name="40% - Énfasis4 25 4 5" xfId="23395" xr:uid="{00000000-0005-0000-0000-000024520000}"/>
    <cellStyle name="40% - Énfasis4 25 4 6" xfId="23396" xr:uid="{00000000-0005-0000-0000-000025520000}"/>
    <cellStyle name="40% - Énfasis4 25 5" xfId="23397" xr:uid="{00000000-0005-0000-0000-000026520000}"/>
    <cellStyle name="40% - Énfasis4 25 5 2" xfId="23398" xr:uid="{00000000-0005-0000-0000-000027520000}"/>
    <cellStyle name="40% - Énfasis4 25 5 3" xfId="23399" xr:uid="{00000000-0005-0000-0000-000028520000}"/>
    <cellStyle name="40% - Énfasis4 25 5 4" xfId="23400" xr:uid="{00000000-0005-0000-0000-000029520000}"/>
    <cellStyle name="40% - Énfasis4 25 5 5" xfId="23401" xr:uid="{00000000-0005-0000-0000-00002A520000}"/>
    <cellStyle name="40% - Énfasis4 25 5 6" xfId="23402" xr:uid="{00000000-0005-0000-0000-00002B520000}"/>
    <cellStyle name="40% - Énfasis4 25 6" xfId="23403" xr:uid="{00000000-0005-0000-0000-00002C520000}"/>
    <cellStyle name="40% - Énfasis4 25 6 2" xfId="23404" xr:uid="{00000000-0005-0000-0000-00002D520000}"/>
    <cellStyle name="40% - Énfasis4 25 6 3" xfId="23405" xr:uid="{00000000-0005-0000-0000-00002E520000}"/>
    <cellStyle name="40% - Énfasis4 25 6 4" xfId="23406" xr:uid="{00000000-0005-0000-0000-00002F520000}"/>
    <cellStyle name="40% - Énfasis4 25 6 5" xfId="23407" xr:uid="{00000000-0005-0000-0000-000030520000}"/>
    <cellStyle name="40% - Énfasis4 25 6 6" xfId="23408" xr:uid="{00000000-0005-0000-0000-000031520000}"/>
    <cellStyle name="40% - Énfasis4 25 7" xfId="23409" xr:uid="{00000000-0005-0000-0000-000032520000}"/>
    <cellStyle name="40% - Énfasis4 25 7 2" xfId="23410" xr:uid="{00000000-0005-0000-0000-000033520000}"/>
    <cellStyle name="40% - Énfasis4 25 7 3" xfId="23411" xr:uid="{00000000-0005-0000-0000-000034520000}"/>
    <cellStyle name="40% - Énfasis4 25 7 4" xfId="23412" xr:uid="{00000000-0005-0000-0000-000035520000}"/>
    <cellStyle name="40% - Énfasis4 25 7 5" xfId="23413" xr:uid="{00000000-0005-0000-0000-000036520000}"/>
    <cellStyle name="40% - Énfasis4 25 7 6" xfId="23414" xr:uid="{00000000-0005-0000-0000-000037520000}"/>
    <cellStyle name="40% - Énfasis4 25 8" xfId="23415" xr:uid="{00000000-0005-0000-0000-000038520000}"/>
    <cellStyle name="40% - Énfasis4 25 8 2" xfId="23416" xr:uid="{00000000-0005-0000-0000-000039520000}"/>
    <cellStyle name="40% - Énfasis4 25 8 3" xfId="23417" xr:uid="{00000000-0005-0000-0000-00003A520000}"/>
    <cellStyle name="40% - Énfasis4 25 8 4" xfId="23418" xr:uid="{00000000-0005-0000-0000-00003B520000}"/>
    <cellStyle name="40% - Énfasis4 25 8 5" xfId="23419" xr:uid="{00000000-0005-0000-0000-00003C520000}"/>
    <cellStyle name="40% - Énfasis4 25 8 6" xfId="23420" xr:uid="{00000000-0005-0000-0000-00003D520000}"/>
    <cellStyle name="40% - Énfasis4 25 9" xfId="23421" xr:uid="{00000000-0005-0000-0000-00003E520000}"/>
    <cellStyle name="40% - Énfasis4 25 9 2" xfId="23422" xr:uid="{00000000-0005-0000-0000-00003F520000}"/>
    <cellStyle name="40% - Énfasis4 25 9 3" xfId="23423" xr:uid="{00000000-0005-0000-0000-000040520000}"/>
    <cellStyle name="40% - Énfasis4 25 9 4" xfId="23424" xr:uid="{00000000-0005-0000-0000-000041520000}"/>
    <cellStyle name="40% - Énfasis4 25 9 5" xfId="23425" xr:uid="{00000000-0005-0000-0000-000042520000}"/>
    <cellStyle name="40% - Énfasis4 25 9 6" xfId="23426" xr:uid="{00000000-0005-0000-0000-000043520000}"/>
    <cellStyle name="40% - Énfasis4 26" xfId="707" xr:uid="{00000000-0005-0000-0000-000044520000}"/>
    <cellStyle name="40% - Énfasis4 26 10" xfId="23427" xr:uid="{00000000-0005-0000-0000-000045520000}"/>
    <cellStyle name="40% - Énfasis4 26 11" xfId="23428" xr:uid="{00000000-0005-0000-0000-000046520000}"/>
    <cellStyle name="40% - Énfasis4 26 12" xfId="23429" xr:uid="{00000000-0005-0000-0000-000047520000}"/>
    <cellStyle name="40% - Énfasis4 26 13" xfId="23430" xr:uid="{00000000-0005-0000-0000-000048520000}"/>
    <cellStyle name="40% - Énfasis4 26 14" xfId="23431" xr:uid="{00000000-0005-0000-0000-000049520000}"/>
    <cellStyle name="40% - Énfasis4 26 2" xfId="23432" xr:uid="{00000000-0005-0000-0000-00004A520000}"/>
    <cellStyle name="40% - Énfasis4 26 2 2" xfId="23433" xr:uid="{00000000-0005-0000-0000-00004B520000}"/>
    <cellStyle name="40% - Énfasis4 26 2 3" xfId="23434" xr:uid="{00000000-0005-0000-0000-00004C520000}"/>
    <cellStyle name="40% - Énfasis4 26 2 4" xfId="23435" xr:uid="{00000000-0005-0000-0000-00004D520000}"/>
    <cellStyle name="40% - Énfasis4 26 2 5" xfId="23436" xr:uid="{00000000-0005-0000-0000-00004E520000}"/>
    <cellStyle name="40% - Énfasis4 26 2 6" xfId="23437" xr:uid="{00000000-0005-0000-0000-00004F520000}"/>
    <cellStyle name="40% - Énfasis4 26 3" xfId="23438" xr:uid="{00000000-0005-0000-0000-000050520000}"/>
    <cellStyle name="40% - Énfasis4 26 3 2" xfId="23439" xr:uid="{00000000-0005-0000-0000-000051520000}"/>
    <cellStyle name="40% - Énfasis4 26 3 3" xfId="23440" xr:uid="{00000000-0005-0000-0000-000052520000}"/>
    <cellStyle name="40% - Énfasis4 26 3 4" xfId="23441" xr:uid="{00000000-0005-0000-0000-000053520000}"/>
    <cellStyle name="40% - Énfasis4 26 3 5" xfId="23442" xr:uid="{00000000-0005-0000-0000-000054520000}"/>
    <cellStyle name="40% - Énfasis4 26 3 6" xfId="23443" xr:uid="{00000000-0005-0000-0000-000055520000}"/>
    <cellStyle name="40% - Énfasis4 26 4" xfId="23444" xr:uid="{00000000-0005-0000-0000-000056520000}"/>
    <cellStyle name="40% - Énfasis4 26 4 2" xfId="23445" xr:uid="{00000000-0005-0000-0000-000057520000}"/>
    <cellStyle name="40% - Énfasis4 26 4 3" xfId="23446" xr:uid="{00000000-0005-0000-0000-000058520000}"/>
    <cellStyle name="40% - Énfasis4 26 4 4" xfId="23447" xr:uid="{00000000-0005-0000-0000-000059520000}"/>
    <cellStyle name="40% - Énfasis4 26 4 5" xfId="23448" xr:uid="{00000000-0005-0000-0000-00005A520000}"/>
    <cellStyle name="40% - Énfasis4 26 4 6" xfId="23449" xr:uid="{00000000-0005-0000-0000-00005B520000}"/>
    <cellStyle name="40% - Énfasis4 26 5" xfId="23450" xr:uid="{00000000-0005-0000-0000-00005C520000}"/>
    <cellStyle name="40% - Énfasis4 26 5 2" xfId="23451" xr:uid="{00000000-0005-0000-0000-00005D520000}"/>
    <cellStyle name="40% - Énfasis4 26 5 3" xfId="23452" xr:uid="{00000000-0005-0000-0000-00005E520000}"/>
    <cellStyle name="40% - Énfasis4 26 5 4" xfId="23453" xr:uid="{00000000-0005-0000-0000-00005F520000}"/>
    <cellStyle name="40% - Énfasis4 26 5 5" xfId="23454" xr:uid="{00000000-0005-0000-0000-000060520000}"/>
    <cellStyle name="40% - Énfasis4 26 5 6" xfId="23455" xr:uid="{00000000-0005-0000-0000-000061520000}"/>
    <cellStyle name="40% - Énfasis4 26 6" xfId="23456" xr:uid="{00000000-0005-0000-0000-000062520000}"/>
    <cellStyle name="40% - Énfasis4 26 6 2" xfId="23457" xr:uid="{00000000-0005-0000-0000-000063520000}"/>
    <cellStyle name="40% - Énfasis4 26 6 3" xfId="23458" xr:uid="{00000000-0005-0000-0000-000064520000}"/>
    <cellStyle name="40% - Énfasis4 26 6 4" xfId="23459" xr:uid="{00000000-0005-0000-0000-000065520000}"/>
    <cellStyle name="40% - Énfasis4 26 6 5" xfId="23460" xr:uid="{00000000-0005-0000-0000-000066520000}"/>
    <cellStyle name="40% - Énfasis4 26 6 6" xfId="23461" xr:uid="{00000000-0005-0000-0000-000067520000}"/>
    <cellStyle name="40% - Énfasis4 26 7" xfId="23462" xr:uid="{00000000-0005-0000-0000-000068520000}"/>
    <cellStyle name="40% - Énfasis4 26 7 2" xfId="23463" xr:uid="{00000000-0005-0000-0000-000069520000}"/>
    <cellStyle name="40% - Énfasis4 26 7 3" xfId="23464" xr:uid="{00000000-0005-0000-0000-00006A520000}"/>
    <cellStyle name="40% - Énfasis4 26 7 4" xfId="23465" xr:uid="{00000000-0005-0000-0000-00006B520000}"/>
    <cellStyle name="40% - Énfasis4 26 7 5" xfId="23466" xr:uid="{00000000-0005-0000-0000-00006C520000}"/>
    <cellStyle name="40% - Énfasis4 26 7 6" xfId="23467" xr:uid="{00000000-0005-0000-0000-00006D520000}"/>
    <cellStyle name="40% - Énfasis4 26 8" xfId="23468" xr:uid="{00000000-0005-0000-0000-00006E520000}"/>
    <cellStyle name="40% - Énfasis4 26 8 2" xfId="23469" xr:uid="{00000000-0005-0000-0000-00006F520000}"/>
    <cellStyle name="40% - Énfasis4 26 8 3" xfId="23470" xr:uid="{00000000-0005-0000-0000-000070520000}"/>
    <cellStyle name="40% - Énfasis4 26 8 4" xfId="23471" xr:uid="{00000000-0005-0000-0000-000071520000}"/>
    <cellStyle name="40% - Énfasis4 26 8 5" xfId="23472" xr:uid="{00000000-0005-0000-0000-000072520000}"/>
    <cellStyle name="40% - Énfasis4 26 8 6" xfId="23473" xr:uid="{00000000-0005-0000-0000-000073520000}"/>
    <cellStyle name="40% - Énfasis4 26 9" xfId="23474" xr:uid="{00000000-0005-0000-0000-000074520000}"/>
    <cellStyle name="40% - Énfasis4 26 9 2" xfId="23475" xr:uid="{00000000-0005-0000-0000-000075520000}"/>
    <cellStyle name="40% - Énfasis4 26 9 3" xfId="23476" xr:uid="{00000000-0005-0000-0000-000076520000}"/>
    <cellStyle name="40% - Énfasis4 26 9 4" xfId="23477" xr:uid="{00000000-0005-0000-0000-000077520000}"/>
    <cellStyle name="40% - Énfasis4 26 9 5" xfId="23478" xr:uid="{00000000-0005-0000-0000-000078520000}"/>
    <cellStyle name="40% - Énfasis4 26 9 6" xfId="23479" xr:uid="{00000000-0005-0000-0000-000079520000}"/>
    <cellStyle name="40% - Énfasis4 27" xfId="708" xr:uid="{00000000-0005-0000-0000-00007A520000}"/>
    <cellStyle name="40% - Énfasis4 27 10" xfId="23480" xr:uid="{00000000-0005-0000-0000-00007B520000}"/>
    <cellStyle name="40% - Énfasis4 27 11" xfId="23481" xr:uid="{00000000-0005-0000-0000-00007C520000}"/>
    <cellStyle name="40% - Énfasis4 27 12" xfId="23482" xr:uid="{00000000-0005-0000-0000-00007D520000}"/>
    <cellStyle name="40% - Énfasis4 27 13" xfId="23483" xr:uid="{00000000-0005-0000-0000-00007E520000}"/>
    <cellStyle name="40% - Énfasis4 27 14" xfId="23484" xr:uid="{00000000-0005-0000-0000-00007F520000}"/>
    <cellStyle name="40% - Énfasis4 27 2" xfId="23485" xr:uid="{00000000-0005-0000-0000-000080520000}"/>
    <cellStyle name="40% - Énfasis4 27 2 2" xfId="23486" xr:uid="{00000000-0005-0000-0000-000081520000}"/>
    <cellStyle name="40% - Énfasis4 27 2 3" xfId="23487" xr:uid="{00000000-0005-0000-0000-000082520000}"/>
    <cellStyle name="40% - Énfasis4 27 2 4" xfId="23488" xr:uid="{00000000-0005-0000-0000-000083520000}"/>
    <cellStyle name="40% - Énfasis4 27 2 5" xfId="23489" xr:uid="{00000000-0005-0000-0000-000084520000}"/>
    <cellStyle name="40% - Énfasis4 27 2 6" xfId="23490" xr:uid="{00000000-0005-0000-0000-000085520000}"/>
    <cellStyle name="40% - Énfasis4 27 3" xfId="23491" xr:uid="{00000000-0005-0000-0000-000086520000}"/>
    <cellStyle name="40% - Énfasis4 27 3 2" xfId="23492" xr:uid="{00000000-0005-0000-0000-000087520000}"/>
    <cellStyle name="40% - Énfasis4 27 3 3" xfId="23493" xr:uid="{00000000-0005-0000-0000-000088520000}"/>
    <cellStyle name="40% - Énfasis4 27 3 4" xfId="23494" xr:uid="{00000000-0005-0000-0000-000089520000}"/>
    <cellStyle name="40% - Énfasis4 27 3 5" xfId="23495" xr:uid="{00000000-0005-0000-0000-00008A520000}"/>
    <cellStyle name="40% - Énfasis4 27 3 6" xfId="23496" xr:uid="{00000000-0005-0000-0000-00008B520000}"/>
    <cellStyle name="40% - Énfasis4 27 4" xfId="23497" xr:uid="{00000000-0005-0000-0000-00008C520000}"/>
    <cellStyle name="40% - Énfasis4 27 4 2" xfId="23498" xr:uid="{00000000-0005-0000-0000-00008D520000}"/>
    <cellStyle name="40% - Énfasis4 27 4 3" xfId="23499" xr:uid="{00000000-0005-0000-0000-00008E520000}"/>
    <cellStyle name="40% - Énfasis4 27 4 4" xfId="23500" xr:uid="{00000000-0005-0000-0000-00008F520000}"/>
    <cellStyle name="40% - Énfasis4 27 4 5" xfId="23501" xr:uid="{00000000-0005-0000-0000-000090520000}"/>
    <cellStyle name="40% - Énfasis4 27 4 6" xfId="23502" xr:uid="{00000000-0005-0000-0000-000091520000}"/>
    <cellStyle name="40% - Énfasis4 27 5" xfId="23503" xr:uid="{00000000-0005-0000-0000-000092520000}"/>
    <cellStyle name="40% - Énfasis4 27 5 2" xfId="23504" xr:uid="{00000000-0005-0000-0000-000093520000}"/>
    <cellStyle name="40% - Énfasis4 27 5 3" xfId="23505" xr:uid="{00000000-0005-0000-0000-000094520000}"/>
    <cellStyle name="40% - Énfasis4 27 5 4" xfId="23506" xr:uid="{00000000-0005-0000-0000-000095520000}"/>
    <cellStyle name="40% - Énfasis4 27 5 5" xfId="23507" xr:uid="{00000000-0005-0000-0000-000096520000}"/>
    <cellStyle name="40% - Énfasis4 27 5 6" xfId="23508" xr:uid="{00000000-0005-0000-0000-000097520000}"/>
    <cellStyle name="40% - Énfasis4 27 6" xfId="23509" xr:uid="{00000000-0005-0000-0000-000098520000}"/>
    <cellStyle name="40% - Énfasis4 27 6 2" xfId="23510" xr:uid="{00000000-0005-0000-0000-000099520000}"/>
    <cellStyle name="40% - Énfasis4 27 6 3" xfId="23511" xr:uid="{00000000-0005-0000-0000-00009A520000}"/>
    <cellStyle name="40% - Énfasis4 27 6 4" xfId="23512" xr:uid="{00000000-0005-0000-0000-00009B520000}"/>
    <cellStyle name="40% - Énfasis4 27 6 5" xfId="23513" xr:uid="{00000000-0005-0000-0000-00009C520000}"/>
    <cellStyle name="40% - Énfasis4 27 6 6" xfId="23514" xr:uid="{00000000-0005-0000-0000-00009D520000}"/>
    <cellStyle name="40% - Énfasis4 27 7" xfId="23515" xr:uid="{00000000-0005-0000-0000-00009E520000}"/>
    <cellStyle name="40% - Énfasis4 27 7 2" xfId="23516" xr:uid="{00000000-0005-0000-0000-00009F520000}"/>
    <cellStyle name="40% - Énfasis4 27 7 3" xfId="23517" xr:uid="{00000000-0005-0000-0000-0000A0520000}"/>
    <cellStyle name="40% - Énfasis4 27 7 4" xfId="23518" xr:uid="{00000000-0005-0000-0000-0000A1520000}"/>
    <cellStyle name="40% - Énfasis4 27 7 5" xfId="23519" xr:uid="{00000000-0005-0000-0000-0000A2520000}"/>
    <cellStyle name="40% - Énfasis4 27 7 6" xfId="23520" xr:uid="{00000000-0005-0000-0000-0000A3520000}"/>
    <cellStyle name="40% - Énfasis4 27 8" xfId="23521" xr:uid="{00000000-0005-0000-0000-0000A4520000}"/>
    <cellStyle name="40% - Énfasis4 27 8 2" xfId="23522" xr:uid="{00000000-0005-0000-0000-0000A5520000}"/>
    <cellStyle name="40% - Énfasis4 27 8 3" xfId="23523" xr:uid="{00000000-0005-0000-0000-0000A6520000}"/>
    <cellStyle name="40% - Énfasis4 27 8 4" xfId="23524" xr:uid="{00000000-0005-0000-0000-0000A7520000}"/>
    <cellStyle name="40% - Énfasis4 27 8 5" xfId="23525" xr:uid="{00000000-0005-0000-0000-0000A8520000}"/>
    <cellStyle name="40% - Énfasis4 27 8 6" xfId="23526" xr:uid="{00000000-0005-0000-0000-0000A9520000}"/>
    <cellStyle name="40% - Énfasis4 27 9" xfId="23527" xr:uid="{00000000-0005-0000-0000-0000AA520000}"/>
    <cellStyle name="40% - Énfasis4 27 9 2" xfId="23528" xr:uid="{00000000-0005-0000-0000-0000AB520000}"/>
    <cellStyle name="40% - Énfasis4 27 9 3" xfId="23529" xr:uid="{00000000-0005-0000-0000-0000AC520000}"/>
    <cellStyle name="40% - Énfasis4 27 9 4" xfId="23530" xr:uid="{00000000-0005-0000-0000-0000AD520000}"/>
    <cellStyle name="40% - Énfasis4 27 9 5" xfId="23531" xr:uid="{00000000-0005-0000-0000-0000AE520000}"/>
    <cellStyle name="40% - Énfasis4 27 9 6" xfId="23532" xr:uid="{00000000-0005-0000-0000-0000AF520000}"/>
    <cellStyle name="40% - Énfasis4 28" xfId="709" xr:uid="{00000000-0005-0000-0000-0000B0520000}"/>
    <cellStyle name="40% - Énfasis4 28 10" xfId="23533" xr:uid="{00000000-0005-0000-0000-0000B1520000}"/>
    <cellStyle name="40% - Énfasis4 28 11" xfId="23534" xr:uid="{00000000-0005-0000-0000-0000B2520000}"/>
    <cellStyle name="40% - Énfasis4 28 12" xfId="23535" xr:uid="{00000000-0005-0000-0000-0000B3520000}"/>
    <cellStyle name="40% - Énfasis4 28 13" xfId="23536" xr:uid="{00000000-0005-0000-0000-0000B4520000}"/>
    <cellStyle name="40% - Énfasis4 28 14" xfId="23537" xr:uid="{00000000-0005-0000-0000-0000B5520000}"/>
    <cellStyle name="40% - Énfasis4 28 2" xfId="23538" xr:uid="{00000000-0005-0000-0000-0000B6520000}"/>
    <cellStyle name="40% - Énfasis4 28 2 2" xfId="23539" xr:uid="{00000000-0005-0000-0000-0000B7520000}"/>
    <cellStyle name="40% - Énfasis4 28 2 3" xfId="23540" xr:uid="{00000000-0005-0000-0000-0000B8520000}"/>
    <cellStyle name="40% - Énfasis4 28 2 4" xfId="23541" xr:uid="{00000000-0005-0000-0000-0000B9520000}"/>
    <cellStyle name="40% - Énfasis4 28 2 5" xfId="23542" xr:uid="{00000000-0005-0000-0000-0000BA520000}"/>
    <cellStyle name="40% - Énfasis4 28 2 6" xfId="23543" xr:uid="{00000000-0005-0000-0000-0000BB520000}"/>
    <cellStyle name="40% - Énfasis4 28 3" xfId="23544" xr:uid="{00000000-0005-0000-0000-0000BC520000}"/>
    <cellStyle name="40% - Énfasis4 28 3 2" xfId="23545" xr:uid="{00000000-0005-0000-0000-0000BD520000}"/>
    <cellStyle name="40% - Énfasis4 28 3 3" xfId="23546" xr:uid="{00000000-0005-0000-0000-0000BE520000}"/>
    <cellStyle name="40% - Énfasis4 28 3 4" xfId="23547" xr:uid="{00000000-0005-0000-0000-0000BF520000}"/>
    <cellStyle name="40% - Énfasis4 28 3 5" xfId="23548" xr:uid="{00000000-0005-0000-0000-0000C0520000}"/>
    <cellStyle name="40% - Énfasis4 28 3 6" xfId="23549" xr:uid="{00000000-0005-0000-0000-0000C1520000}"/>
    <cellStyle name="40% - Énfasis4 28 4" xfId="23550" xr:uid="{00000000-0005-0000-0000-0000C2520000}"/>
    <cellStyle name="40% - Énfasis4 28 4 2" xfId="23551" xr:uid="{00000000-0005-0000-0000-0000C3520000}"/>
    <cellStyle name="40% - Énfasis4 28 4 3" xfId="23552" xr:uid="{00000000-0005-0000-0000-0000C4520000}"/>
    <cellStyle name="40% - Énfasis4 28 4 4" xfId="23553" xr:uid="{00000000-0005-0000-0000-0000C5520000}"/>
    <cellStyle name="40% - Énfasis4 28 4 5" xfId="23554" xr:uid="{00000000-0005-0000-0000-0000C6520000}"/>
    <cellStyle name="40% - Énfasis4 28 4 6" xfId="23555" xr:uid="{00000000-0005-0000-0000-0000C7520000}"/>
    <cellStyle name="40% - Énfasis4 28 5" xfId="23556" xr:uid="{00000000-0005-0000-0000-0000C8520000}"/>
    <cellStyle name="40% - Énfasis4 28 5 2" xfId="23557" xr:uid="{00000000-0005-0000-0000-0000C9520000}"/>
    <cellStyle name="40% - Énfasis4 28 5 3" xfId="23558" xr:uid="{00000000-0005-0000-0000-0000CA520000}"/>
    <cellStyle name="40% - Énfasis4 28 5 4" xfId="23559" xr:uid="{00000000-0005-0000-0000-0000CB520000}"/>
    <cellStyle name="40% - Énfasis4 28 5 5" xfId="23560" xr:uid="{00000000-0005-0000-0000-0000CC520000}"/>
    <cellStyle name="40% - Énfasis4 28 5 6" xfId="23561" xr:uid="{00000000-0005-0000-0000-0000CD520000}"/>
    <cellStyle name="40% - Énfasis4 28 6" xfId="23562" xr:uid="{00000000-0005-0000-0000-0000CE520000}"/>
    <cellStyle name="40% - Énfasis4 28 6 2" xfId="23563" xr:uid="{00000000-0005-0000-0000-0000CF520000}"/>
    <cellStyle name="40% - Énfasis4 28 6 3" xfId="23564" xr:uid="{00000000-0005-0000-0000-0000D0520000}"/>
    <cellStyle name="40% - Énfasis4 28 6 4" xfId="23565" xr:uid="{00000000-0005-0000-0000-0000D1520000}"/>
    <cellStyle name="40% - Énfasis4 28 6 5" xfId="23566" xr:uid="{00000000-0005-0000-0000-0000D2520000}"/>
    <cellStyle name="40% - Énfasis4 28 6 6" xfId="23567" xr:uid="{00000000-0005-0000-0000-0000D3520000}"/>
    <cellStyle name="40% - Énfasis4 28 7" xfId="23568" xr:uid="{00000000-0005-0000-0000-0000D4520000}"/>
    <cellStyle name="40% - Énfasis4 28 7 2" xfId="23569" xr:uid="{00000000-0005-0000-0000-0000D5520000}"/>
    <cellStyle name="40% - Énfasis4 28 7 3" xfId="23570" xr:uid="{00000000-0005-0000-0000-0000D6520000}"/>
    <cellStyle name="40% - Énfasis4 28 7 4" xfId="23571" xr:uid="{00000000-0005-0000-0000-0000D7520000}"/>
    <cellStyle name="40% - Énfasis4 28 7 5" xfId="23572" xr:uid="{00000000-0005-0000-0000-0000D8520000}"/>
    <cellStyle name="40% - Énfasis4 28 7 6" xfId="23573" xr:uid="{00000000-0005-0000-0000-0000D9520000}"/>
    <cellStyle name="40% - Énfasis4 28 8" xfId="23574" xr:uid="{00000000-0005-0000-0000-0000DA520000}"/>
    <cellStyle name="40% - Énfasis4 28 8 2" xfId="23575" xr:uid="{00000000-0005-0000-0000-0000DB520000}"/>
    <cellStyle name="40% - Énfasis4 28 8 3" xfId="23576" xr:uid="{00000000-0005-0000-0000-0000DC520000}"/>
    <cellStyle name="40% - Énfasis4 28 8 4" xfId="23577" xr:uid="{00000000-0005-0000-0000-0000DD520000}"/>
    <cellStyle name="40% - Énfasis4 28 8 5" xfId="23578" xr:uid="{00000000-0005-0000-0000-0000DE520000}"/>
    <cellStyle name="40% - Énfasis4 28 8 6" xfId="23579" xr:uid="{00000000-0005-0000-0000-0000DF520000}"/>
    <cellStyle name="40% - Énfasis4 28 9" xfId="23580" xr:uid="{00000000-0005-0000-0000-0000E0520000}"/>
    <cellStyle name="40% - Énfasis4 28 9 2" xfId="23581" xr:uid="{00000000-0005-0000-0000-0000E1520000}"/>
    <cellStyle name="40% - Énfasis4 28 9 3" xfId="23582" xr:uid="{00000000-0005-0000-0000-0000E2520000}"/>
    <cellStyle name="40% - Énfasis4 28 9 4" xfId="23583" xr:uid="{00000000-0005-0000-0000-0000E3520000}"/>
    <cellStyle name="40% - Énfasis4 28 9 5" xfId="23584" xr:uid="{00000000-0005-0000-0000-0000E4520000}"/>
    <cellStyle name="40% - Énfasis4 28 9 6" xfId="23585" xr:uid="{00000000-0005-0000-0000-0000E5520000}"/>
    <cellStyle name="40% - Énfasis4 29" xfId="710" xr:uid="{00000000-0005-0000-0000-0000E6520000}"/>
    <cellStyle name="40% - Énfasis4 29 10" xfId="23586" xr:uid="{00000000-0005-0000-0000-0000E7520000}"/>
    <cellStyle name="40% - Énfasis4 29 11" xfId="23587" xr:uid="{00000000-0005-0000-0000-0000E8520000}"/>
    <cellStyle name="40% - Énfasis4 29 12" xfId="23588" xr:uid="{00000000-0005-0000-0000-0000E9520000}"/>
    <cellStyle name="40% - Énfasis4 29 13" xfId="23589" xr:uid="{00000000-0005-0000-0000-0000EA520000}"/>
    <cellStyle name="40% - Énfasis4 29 14" xfId="23590" xr:uid="{00000000-0005-0000-0000-0000EB520000}"/>
    <cellStyle name="40% - Énfasis4 29 2" xfId="23591" xr:uid="{00000000-0005-0000-0000-0000EC520000}"/>
    <cellStyle name="40% - Énfasis4 29 2 2" xfId="23592" xr:uid="{00000000-0005-0000-0000-0000ED520000}"/>
    <cellStyle name="40% - Énfasis4 29 2 3" xfId="23593" xr:uid="{00000000-0005-0000-0000-0000EE520000}"/>
    <cellStyle name="40% - Énfasis4 29 2 4" xfId="23594" xr:uid="{00000000-0005-0000-0000-0000EF520000}"/>
    <cellStyle name="40% - Énfasis4 29 2 5" xfId="23595" xr:uid="{00000000-0005-0000-0000-0000F0520000}"/>
    <cellStyle name="40% - Énfasis4 29 2 6" xfId="23596" xr:uid="{00000000-0005-0000-0000-0000F1520000}"/>
    <cellStyle name="40% - Énfasis4 29 3" xfId="23597" xr:uid="{00000000-0005-0000-0000-0000F2520000}"/>
    <cellStyle name="40% - Énfasis4 29 3 2" xfId="23598" xr:uid="{00000000-0005-0000-0000-0000F3520000}"/>
    <cellStyle name="40% - Énfasis4 29 3 3" xfId="23599" xr:uid="{00000000-0005-0000-0000-0000F4520000}"/>
    <cellStyle name="40% - Énfasis4 29 3 4" xfId="23600" xr:uid="{00000000-0005-0000-0000-0000F5520000}"/>
    <cellStyle name="40% - Énfasis4 29 3 5" xfId="23601" xr:uid="{00000000-0005-0000-0000-0000F6520000}"/>
    <cellStyle name="40% - Énfasis4 29 3 6" xfId="23602" xr:uid="{00000000-0005-0000-0000-0000F7520000}"/>
    <cellStyle name="40% - Énfasis4 29 4" xfId="23603" xr:uid="{00000000-0005-0000-0000-0000F8520000}"/>
    <cellStyle name="40% - Énfasis4 29 4 2" xfId="23604" xr:uid="{00000000-0005-0000-0000-0000F9520000}"/>
    <cellStyle name="40% - Énfasis4 29 4 3" xfId="23605" xr:uid="{00000000-0005-0000-0000-0000FA520000}"/>
    <cellStyle name="40% - Énfasis4 29 4 4" xfId="23606" xr:uid="{00000000-0005-0000-0000-0000FB520000}"/>
    <cellStyle name="40% - Énfasis4 29 4 5" xfId="23607" xr:uid="{00000000-0005-0000-0000-0000FC520000}"/>
    <cellStyle name="40% - Énfasis4 29 4 6" xfId="23608" xr:uid="{00000000-0005-0000-0000-0000FD520000}"/>
    <cellStyle name="40% - Énfasis4 29 5" xfId="23609" xr:uid="{00000000-0005-0000-0000-0000FE520000}"/>
    <cellStyle name="40% - Énfasis4 29 5 2" xfId="23610" xr:uid="{00000000-0005-0000-0000-0000FF520000}"/>
    <cellStyle name="40% - Énfasis4 29 5 3" xfId="23611" xr:uid="{00000000-0005-0000-0000-000000530000}"/>
    <cellStyle name="40% - Énfasis4 29 5 4" xfId="23612" xr:uid="{00000000-0005-0000-0000-000001530000}"/>
    <cellStyle name="40% - Énfasis4 29 5 5" xfId="23613" xr:uid="{00000000-0005-0000-0000-000002530000}"/>
    <cellStyle name="40% - Énfasis4 29 5 6" xfId="23614" xr:uid="{00000000-0005-0000-0000-000003530000}"/>
    <cellStyle name="40% - Énfasis4 29 6" xfId="23615" xr:uid="{00000000-0005-0000-0000-000004530000}"/>
    <cellStyle name="40% - Énfasis4 29 6 2" xfId="23616" xr:uid="{00000000-0005-0000-0000-000005530000}"/>
    <cellStyle name="40% - Énfasis4 29 6 3" xfId="23617" xr:uid="{00000000-0005-0000-0000-000006530000}"/>
    <cellStyle name="40% - Énfasis4 29 6 4" xfId="23618" xr:uid="{00000000-0005-0000-0000-000007530000}"/>
    <cellStyle name="40% - Énfasis4 29 6 5" xfId="23619" xr:uid="{00000000-0005-0000-0000-000008530000}"/>
    <cellStyle name="40% - Énfasis4 29 6 6" xfId="23620" xr:uid="{00000000-0005-0000-0000-000009530000}"/>
    <cellStyle name="40% - Énfasis4 29 7" xfId="23621" xr:uid="{00000000-0005-0000-0000-00000A530000}"/>
    <cellStyle name="40% - Énfasis4 29 7 2" xfId="23622" xr:uid="{00000000-0005-0000-0000-00000B530000}"/>
    <cellStyle name="40% - Énfasis4 29 7 3" xfId="23623" xr:uid="{00000000-0005-0000-0000-00000C530000}"/>
    <cellStyle name="40% - Énfasis4 29 7 4" xfId="23624" xr:uid="{00000000-0005-0000-0000-00000D530000}"/>
    <cellStyle name="40% - Énfasis4 29 7 5" xfId="23625" xr:uid="{00000000-0005-0000-0000-00000E530000}"/>
    <cellStyle name="40% - Énfasis4 29 7 6" xfId="23626" xr:uid="{00000000-0005-0000-0000-00000F530000}"/>
    <cellStyle name="40% - Énfasis4 29 8" xfId="23627" xr:uid="{00000000-0005-0000-0000-000010530000}"/>
    <cellStyle name="40% - Énfasis4 29 8 2" xfId="23628" xr:uid="{00000000-0005-0000-0000-000011530000}"/>
    <cellStyle name="40% - Énfasis4 29 8 3" xfId="23629" xr:uid="{00000000-0005-0000-0000-000012530000}"/>
    <cellStyle name="40% - Énfasis4 29 8 4" xfId="23630" xr:uid="{00000000-0005-0000-0000-000013530000}"/>
    <cellStyle name="40% - Énfasis4 29 8 5" xfId="23631" xr:uid="{00000000-0005-0000-0000-000014530000}"/>
    <cellStyle name="40% - Énfasis4 29 8 6" xfId="23632" xr:uid="{00000000-0005-0000-0000-000015530000}"/>
    <cellStyle name="40% - Énfasis4 29 9" xfId="23633" xr:uid="{00000000-0005-0000-0000-000016530000}"/>
    <cellStyle name="40% - Énfasis4 29 9 2" xfId="23634" xr:uid="{00000000-0005-0000-0000-000017530000}"/>
    <cellStyle name="40% - Énfasis4 29 9 3" xfId="23635" xr:uid="{00000000-0005-0000-0000-000018530000}"/>
    <cellStyle name="40% - Énfasis4 29 9 4" xfId="23636" xr:uid="{00000000-0005-0000-0000-000019530000}"/>
    <cellStyle name="40% - Énfasis4 29 9 5" xfId="23637" xr:uid="{00000000-0005-0000-0000-00001A530000}"/>
    <cellStyle name="40% - Énfasis4 29 9 6" xfId="23638" xr:uid="{00000000-0005-0000-0000-00001B530000}"/>
    <cellStyle name="40% - Énfasis4 3" xfId="711" xr:uid="{00000000-0005-0000-0000-00001C530000}"/>
    <cellStyle name="40% - Énfasis4 3 2" xfId="712" xr:uid="{00000000-0005-0000-0000-00001D530000}"/>
    <cellStyle name="40% - Énfasis4 3 3" xfId="713" xr:uid="{00000000-0005-0000-0000-00001E530000}"/>
    <cellStyle name="40% - Énfasis4 3 4" xfId="23639" xr:uid="{00000000-0005-0000-0000-00001F530000}"/>
    <cellStyle name="40% - Énfasis4 3 5" xfId="40535" xr:uid="{00000000-0005-0000-0000-000020530000}"/>
    <cellStyle name="40% - Énfasis4 30" xfId="714" xr:uid="{00000000-0005-0000-0000-000021530000}"/>
    <cellStyle name="40% - Énfasis4 30 10" xfId="23640" xr:uid="{00000000-0005-0000-0000-000022530000}"/>
    <cellStyle name="40% - Énfasis4 30 11" xfId="23641" xr:uid="{00000000-0005-0000-0000-000023530000}"/>
    <cellStyle name="40% - Énfasis4 30 12" xfId="23642" xr:uid="{00000000-0005-0000-0000-000024530000}"/>
    <cellStyle name="40% - Énfasis4 30 13" xfId="23643" xr:uid="{00000000-0005-0000-0000-000025530000}"/>
    <cellStyle name="40% - Énfasis4 30 14" xfId="23644" xr:uid="{00000000-0005-0000-0000-000026530000}"/>
    <cellStyle name="40% - Énfasis4 30 2" xfId="23645" xr:uid="{00000000-0005-0000-0000-000027530000}"/>
    <cellStyle name="40% - Énfasis4 30 2 2" xfId="23646" xr:uid="{00000000-0005-0000-0000-000028530000}"/>
    <cellStyle name="40% - Énfasis4 30 2 3" xfId="23647" xr:uid="{00000000-0005-0000-0000-000029530000}"/>
    <cellStyle name="40% - Énfasis4 30 2 4" xfId="23648" xr:uid="{00000000-0005-0000-0000-00002A530000}"/>
    <cellStyle name="40% - Énfasis4 30 2 5" xfId="23649" xr:uid="{00000000-0005-0000-0000-00002B530000}"/>
    <cellStyle name="40% - Énfasis4 30 2 6" xfId="23650" xr:uid="{00000000-0005-0000-0000-00002C530000}"/>
    <cellStyle name="40% - Énfasis4 30 3" xfId="23651" xr:uid="{00000000-0005-0000-0000-00002D530000}"/>
    <cellStyle name="40% - Énfasis4 30 3 2" xfId="23652" xr:uid="{00000000-0005-0000-0000-00002E530000}"/>
    <cellStyle name="40% - Énfasis4 30 3 3" xfId="23653" xr:uid="{00000000-0005-0000-0000-00002F530000}"/>
    <cellStyle name="40% - Énfasis4 30 3 4" xfId="23654" xr:uid="{00000000-0005-0000-0000-000030530000}"/>
    <cellStyle name="40% - Énfasis4 30 3 5" xfId="23655" xr:uid="{00000000-0005-0000-0000-000031530000}"/>
    <cellStyle name="40% - Énfasis4 30 3 6" xfId="23656" xr:uid="{00000000-0005-0000-0000-000032530000}"/>
    <cellStyle name="40% - Énfasis4 30 4" xfId="23657" xr:uid="{00000000-0005-0000-0000-000033530000}"/>
    <cellStyle name="40% - Énfasis4 30 4 2" xfId="23658" xr:uid="{00000000-0005-0000-0000-000034530000}"/>
    <cellStyle name="40% - Énfasis4 30 4 3" xfId="23659" xr:uid="{00000000-0005-0000-0000-000035530000}"/>
    <cellStyle name="40% - Énfasis4 30 4 4" xfId="23660" xr:uid="{00000000-0005-0000-0000-000036530000}"/>
    <cellStyle name="40% - Énfasis4 30 4 5" xfId="23661" xr:uid="{00000000-0005-0000-0000-000037530000}"/>
    <cellStyle name="40% - Énfasis4 30 4 6" xfId="23662" xr:uid="{00000000-0005-0000-0000-000038530000}"/>
    <cellStyle name="40% - Énfasis4 30 5" xfId="23663" xr:uid="{00000000-0005-0000-0000-000039530000}"/>
    <cellStyle name="40% - Énfasis4 30 5 2" xfId="23664" xr:uid="{00000000-0005-0000-0000-00003A530000}"/>
    <cellStyle name="40% - Énfasis4 30 5 3" xfId="23665" xr:uid="{00000000-0005-0000-0000-00003B530000}"/>
    <cellStyle name="40% - Énfasis4 30 5 4" xfId="23666" xr:uid="{00000000-0005-0000-0000-00003C530000}"/>
    <cellStyle name="40% - Énfasis4 30 5 5" xfId="23667" xr:uid="{00000000-0005-0000-0000-00003D530000}"/>
    <cellStyle name="40% - Énfasis4 30 5 6" xfId="23668" xr:uid="{00000000-0005-0000-0000-00003E530000}"/>
    <cellStyle name="40% - Énfasis4 30 6" xfId="23669" xr:uid="{00000000-0005-0000-0000-00003F530000}"/>
    <cellStyle name="40% - Énfasis4 30 6 2" xfId="23670" xr:uid="{00000000-0005-0000-0000-000040530000}"/>
    <cellStyle name="40% - Énfasis4 30 6 3" xfId="23671" xr:uid="{00000000-0005-0000-0000-000041530000}"/>
    <cellStyle name="40% - Énfasis4 30 6 4" xfId="23672" xr:uid="{00000000-0005-0000-0000-000042530000}"/>
    <cellStyle name="40% - Énfasis4 30 6 5" xfId="23673" xr:uid="{00000000-0005-0000-0000-000043530000}"/>
    <cellStyle name="40% - Énfasis4 30 6 6" xfId="23674" xr:uid="{00000000-0005-0000-0000-000044530000}"/>
    <cellStyle name="40% - Énfasis4 30 7" xfId="23675" xr:uid="{00000000-0005-0000-0000-000045530000}"/>
    <cellStyle name="40% - Énfasis4 30 7 2" xfId="23676" xr:uid="{00000000-0005-0000-0000-000046530000}"/>
    <cellStyle name="40% - Énfasis4 30 7 3" xfId="23677" xr:uid="{00000000-0005-0000-0000-000047530000}"/>
    <cellStyle name="40% - Énfasis4 30 7 4" xfId="23678" xr:uid="{00000000-0005-0000-0000-000048530000}"/>
    <cellStyle name="40% - Énfasis4 30 7 5" xfId="23679" xr:uid="{00000000-0005-0000-0000-000049530000}"/>
    <cellStyle name="40% - Énfasis4 30 7 6" xfId="23680" xr:uid="{00000000-0005-0000-0000-00004A530000}"/>
    <cellStyle name="40% - Énfasis4 30 8" xfId="23681" xr:uid="{00000000-0005-0000-0000-00004B530000}"/>
    <cellStyle name="40% - Énfasis4 30 8 2" xfId="23682" xr:uid="{00000000-0005-0000-0000-00004C530000}"/>
    <cellStyle name="40% - Énfasis4 30 8 3" xfId="23683" xr:uid="{00000000-0005-0000-0000-00004D530000}"/>
    <cellStyle name="40% - Énfasis4 30 8 4" xfId="23684" xr:uid="{00000000-0005-0000-0000-00004E530000}"/>
    <cellStyle name="40% - Énfasis4 30 8 5" xfId="23685" xr:uid="{00000000-0005-0000-0000-00004F530000}"/>
    <cellStyle name="40% - Énfasis4 30 8 6" xfId="23686" xr:uid="{00000000-0005-0000-0000-000050530000}"/>
    <cellStyle name="40% - Énfasis4 30 9" xfId="23687" xr:uid="{00000000-0005-0000-0000-000051530000}"/>
    <cellStyle name="40% - Énfasis4 30 9 2" xfId="23688" xr:uid="{00000000-0005-0000-0000-000052530000}"/>
    <cellStyle name="40% - Énfasis4 30 9 3" xfId="23689" xr:uid="{00000000-0005-0000-0000-000053530000}"/>
    <cellStyle name="40% - Énfasis4 30 9 4" xfId="23690" xr:uid="{00000000-0005-0000-0000-000054530000}"/>
    <cellStyle name="40% - Énfasis4 30 9 5" xfId="23691" xr:uid="{00000000-0005-0000-0000-000055530000}"/>
    <cellStyle name="40% - Énfasis4 30 9 6" xfId="23692" xr:uid="{00000000-0005-0000-0000-000056530000}"/>
    <cellStyle name="40% - Énfasis4 31" xfId="715" xr:uid="{00000000-0005-0000-0000-000057530000}"/>
    <cellStyle name="40% - Énfasis4 31 10" xfId="23693" xr:uid="{00000000-0005-0000-0000-000058530000}"/>
    <cellStyle name="40% - Énfasis4 31 11" xfId="23694" xr:uid="{00000000-0005-0000-0000-000059530000}"/>
    <cellStyle name="40% - Énfasis4 31 12" xfId="23695" xr:uid="{00000000-0005-0000-0000-00005A530000}"/>
    <cellStyle name="40% - Énfasis4 31 13" xfId="23696" xr:uid="{00000000-0005-0000-0000-00005B530000}"/>
    <cellStyle name="40% - Énfasis4 31 14" xfId="23697" xr:uid="{00000000-0005-0000-0000-00005C530000}"/>
    <cellStyle name="40% - Énfasis4 31 2" xfId="23698" xr:uid="{00000000-0005-0000-0000-00005D530000}"/>
    <cellStyle name="40% - Énfasis4 31 2 2" xfId="23699" xr:uid="{00000000-0005-0000-0000-00005E530000}"/>
    <cellStyle name="40% - Énfasis4 31 2 3" xfId="23700" xr:uid="{00000000-0005-0000-0000-00005F530000}"/>
    <cellStyle name="40% - Énfasis4 31 2 4" xfId="23701" xr:uid="{00000000-0005-0000-0000-000060530000}"/>
    <cellStyle name="40% - Énfasis4 31 2 5" xfId="23702" xr:uid="{00000000-0005-0000-0000-000061530000}"/>
    <cellStyle name="40% - Énfasis4 31 2 6" xfId="23703" xr:uid="{00000000-0005-0000-0000-000062530000}"/>
    <cellStyle name="40% - Énfasis4 31 3" xfId="23704" xr:uid="{00000000-0005-0000-0000-000063530000}"/>
    <cellStyle name="40% - Énfasis4 31 3 2" xfId="23705" xr:uid="{00000000-0005-0000-0000-000064530000}"/>
    <cellStyle name="40% - Énfasis4 31 3 3" xfId="23706" xr:uid="{00000000-0005-0000-0000-000065530000}"/>
    <cellStyle name="40% - Énfasis4 31 3 4" xfId="23707" xr:uid="{00000000-0005-0000-0000-000066530000}"/>
    <cellStyle name="40% - Énfasis4 31 3 5" xfId="23708" xr:uid="{00000000-0005-0000-0000-000067530000}"/>
    <cellStyle name="40% - Énfasis4 31 3 6" xfId="23709" xr:uid="{00000000-0005-0000-0000-000068530000}"/>
    <cellStyle name="40% - Énfasis4 31 4" xfId="23710" xr:uid="{00000000-0005-0000-0000-000069530000}"/>
    <cellStyle name="40% - Énfasis4 31 4 2" xfId="23711" xr:uid="{00000000-0005-0000-0000-00006A530000}"/>
    <cellStyle name="40% - Énfasis4 31 4 3" xfId="23712" xr:uid="{00000000-0005-0000-0000-00006B530000}"/>
    <cellStyle name="40% - Énfasis4 31 4 4" xfId="23713" xr:uid="{00000000-0005-0000-0000-00006C530000}"/>
    <cellStyle name="40% - Énfasis4 31 4 5" xfId="23714" xr:uid="{00000000-0005-0000-0000-00006D530000}"/>
    <cellStyle name="40% - Énfasis4 31 4 6" xfId="23715" xr:uid="{00000000-0005-0000-0000-00006E530000}"/>
    <cellStyle name="40% - Énfasis4 31 5" xfId="23716" xr:uid="{00000000-0005-0000-0000-00006F530000}"/>
    <cellStyle name="40% - Énfasis4 31 5 2" xfId="23717" xr:uid="{00000000-0005-0000-0000-000070530000}"/>
    <cellStyle name="40% - Énfasis4 31 5 3" xfId="23718" xr:uid="{00000000-0005-0000-0000-000071530000}"/>
    <cellStyle name="40% - Énfasis4 31 5 4" xfId="23719" xr:uid="{00000000-0005-0000-0000-000072530000}"/>
    <cellStyle name="40% - Énfasis4 31 5 5" xfId="23720" xr:uid="{00000000-0005-0000-0000-000073530000}"/>
    <cellStyle name="40% - Énfasis4 31 5 6" xfId="23721" xr:uid="{00000000-0005-0000-0000-000074530000}"/>
    <cellStyle name="40% - Énfasis4 31 6" xfId="23722" xr:uid="{00000000-0005-0000-0000-000075530000}"/>
    <cellStyle name="40% - Énfasis4 31 6 2" xfId="23723" xr:uid="{00000000-0005-0000-0000-000076530000}"/>
    <cellStyle name="40% - Énfasis4 31 6 3" xfId="23724" xr:uid="{00000000-0005-0000-0000-000077530000}"/>
    <cellStyle name="40% - Énfasis4 31 6 4" xfId="23725" xr:uid="{00000000-0005-0000-0000-000078530000}"/>
    <cellStyle name="40% - Énfasis4 31 6 5" xfId="23726" xr:uid="{00000000-0005-0000-0000-000079530000}"/>
    <cellStyle name="40% - Énfasis4 31 6 6" xfId="23727" xr:uid="{00000000-0005-0000-0000-00007A530000}"/>
    <cellStyle name="40% - Énfasis4 31 7" xfId="23728" xr:uid="{00000000-0005-0000-0000-00007B530000}"/>
    <cellStyle name="40% - Énfasis4 31 7 2" xfId="23729" xr:uid="{00000000-0005-0000-0000-00007C530000}"/>
    <cellStyle name="40% - Énfasis4 31 7 3" xfId="23730" xr:uid="{00000000-0005-0000-0000-00007D530000}"/>
    <cellStyle name="40% - Énfasis4 31 7 4" xfId="23731" xr:uid="{00000000-0005-0000-0000-00007E530000}"/>
    <cellStyle name="40% - Énfasis4 31 7 5" xfId="23732" xr:uid="{00000000-0005-0000-0000-00007F530000}"/>
    <cellStyle name="40% - Énfasis4 31 7 6" xfId="23733" xr:uid="{00000000-0005-0000-0000-000080530000}"/>
    <cellStyle name="40% - Énfasis4 31 8" xfId="23734" xr:uid="{00000000-0005-0000-0000-000081530000}"/>
    <cellStyle name="40% - Énfasis4 31 8 2" xfId="23735" xr:uid="{00000000-0005-0000-0000-000082530000}"/>
    <cellStyle name="40% - Énfasis4 31 8 3" xfId="23736" xr:uid="{00000000-0005-0000-0000-000083530000}"/>
    <cellStyle name="40% - Énfasis4 31 8 4" xfId="23737" xr:uid="{00000000-0005-0000-0000-000084530000}"/>
    <cellStyle name="40% - Énfasis4 31 8 5" xfId="23738" xr:uid="{00000000-0005-0000-0000-000085530000}"/>
    <cellStyle name="40% - Énfasis4 31 8 6" xfId="23739" xr:uid="{00000000-0005-0000-0000-000086530000}"/>
    <cellStyle name="40% - Énfasis4 31 9" xfId="23740" xr:uid="{00000000-0005-0000-0000-000087530000}"/>
    <cellStyle name="40% - Énfasis4 31 9 2" xfId="23741" xr:uid="{00000000-0005-0000-0000-000088530000}"/>
    <cellStyle name="40% - Énfasis4 31 9 3" xfId="23742" xr:uid="{00000000-0005-0000-0000-000089530000}"/>
    <cellStyle name="40% - Énfasis4 31 9 4" xfId="23743" xr:uid="{00000000-0005-0000-0000-00008A530000}"/>
    <cellStyle name="40% - Énfasis4 31 9 5" xfId="23744" xr:uid="{00000000-0005-0000-0000-00008B530000}"/>
    <cellStyle name="40% - Énfasis4 31 9 6" xfId="23745" xr:uid="{00000000-0005-0000-0000-00008C530000}"/>
    <cellStyle name="40% - Énfasis4 32" xfId="716" xr:uid="{00000000-0005-0000-0000-00008D530000}"/>
    <cellStyle name="40% - Énfasis4 32 10" xfId="23746" xr:uid="{00000000-0005-0000-0000-00008E530000}"/>
    <cellStyle name="40% - Énfasis4 32 11" xfId="23747" xr:uid="{00000000-0005-0000-0000-00008F530000}"/>
    <cellStyle name="40% - Énfasis4 32 12" xfId="23748" xr:uid="{00000000-0005-0000-0000-000090530000}"/>
    <cellStyle name="40% - Énfasis4 32 13" xfId="23749" xr:uid="{00000000-0005-0000-0000-000091530000}"/>
    <cellStyle name="40% - Énfasis4 32 14" xfId="23750" xr:uid="{00000000-0005-0000-0000-000092530000}"/>
    <cellStyle name="40% - Énfasis4 32 2" xfId="23751" xr:uid="{00000000-0005-0000-0000-000093530000}"/>
    <cellStyle name="40% - Énfasis4 32 2 2" xfId="23752" xr:uid="{00000000-0005-0000-0000-000094530000}"/>
    <cellStyle name="40% - Énfasis4 32 2 3" xfId="23753" xr:uid="{00000000-0005-0000-0000-000095530000}"/>
    <cellStyle name="40% - Énfasis4 32 2 4" xfId="23754" xr:uid="{00000000-0005-0000-0000-000096530000}"/>
    <cellStyle name="40% - Énfasis4 32 2 5" xfId="23755" xr:uid="{00000000-0005-0000-0000-000097530000}"/>
    <cellStyle name="40% - Énfasis4 32 2 6" xfId="23756" xr:uid="{00000000-0005-0000-0000-000098530000}"/>
    <cellStyle name="40% - Énfasis4 32 3" xfId="23757" xr:uid="{00000000-0005-0000-0000-000099530000}"/>
    <cellStyle name="40% - Énfasis4 32 3 2" xfId="23758" xr:uid="{00000000-0005-0000-0000-00009A530000}"/>
    <cellStyle name="40% - Énfasis4 32 3 3" xfId="23759" xr:uid="{00000000-0005-0000-0000-00009B530000}"/>
    <cellStyle name="40% - Énfasis4 32 3 4" xfId="23760" xr:uid="{00000000-0005-0000-0000-00009C530000}"/>
    <cellStyle name="40% - Énfasis4 32 3 5" xfId="23761" xr:uid="{00000000-0005-0000-0000-00009D530000}"/>
    <cellStyle name="40% - Énfasis4 32 3 6" xfId="23762" xr:uid="{00000000-0005-0000-0000-00009E530000}"/>
    <cellStyle name="40% - Énfasis4 32 4" xfId="23763" xr:uid="{00000000-0005-0000-0000-00009F530000}"/>
    <cellStyle name="40% - Énfasis4 32 4 2" xfId="23764" xr:uid="{00000000-0005-0000-0000-0000A0530000}"/>
    <cellStyle name="40% - Énfasis4 32 4 3" xfId="23765" xr:uid="{00000000-0005-0000-0000-0000A1530000}"/>
    <cellStyle name="40% - Énfasis4 32 4 4" xfId="23766" xr:uid="{00000000-0005-0000-0000-0000A2530000}"/>
    <cellStyle name="40% - Énfasis4 32 4 5" xfId="23767" xr:uid="{00000000-0005-0000-0000-0000A3530000}"/>
    <cellStyle name="40% - Énfasis4 32 4 6" xfId="23768" xr:uid="{00000000-0005-0000-0000-0000A4530000}"/>
    <cellStyle name="40% - Énfasis4 32 5" xfId="23769" xr:uid="{00000000-0005-0000-0000-0000A5530000}"/>
    <cellStyle name="40% - Énfasis4 32 5 2" xfId="23770" xr:uid="{00000000-0005-0000-0000-0000A6530000}"/>
    <cellStyle name="40% - Énfasis4 32 5 3" xfId="23771" xr:uid="{00000000-0005-0000-0000-0000A7530000}"/>
    <cellStyle name="40% - Énfasis4 32 5 4" xfId="23772" xr:uid="{00000000-0005-0000-0000-0000A8530000}"/>
    <cellStyle name="40% - Énfasis4 32 5 5" xfId="23773" xr:uid="{00000000-0005-0000-0000-0000A9530000}"/>
    <cellStyle name="40% - Énfasis4 32 5 6" xfId="23774" xr:uid="{00000000-0005-0000-0000-0000AA530000}"/>
    <cellStyle name="40% - Énfasis4 32 6" xfId="23775" xr:uid="{00000000-0005-0000-0000-0000AB530000}"/>
    <cellStyle name="40% - Énfasis4 32 6 2" xfId="23776" xr:uid="{00000000-0005-0000-0000-0000AC530000}"/>
    <cellStyle name="40% - Énfasis4 32 6 3" xfId="23777" xr:uid="{00000000-0005-0000-0000-0000AD530000}"/>
    <cellStyle name="40% - Énfasis4 32 6 4" xfId="23778" xr:uid="{00000000-0005-0000-0000-0000AE530000}"/>
    <cellStyle name="40% - Énfasis4 32 6 5" xfId="23779" xr:uid="{00000000-0005-0000-0000-0000AF530000}"/>
    <cellStyle name="40% - Énfasis4 32 6 6" xfId="23780" xr:uid="{00000000-0005-0000-0000-0000B0530000}"/>
    <cellStyle name="40% - Énfasis4 32 7" xfId="23781" xr:uid="{00000000-0005-0000-0000-0000B1530000}"/>
    <cellStyle name="40% - Énfasis4 32 7 2" xfId="23782" xr:uid="{00000000-0005-0000-0000-0000B2530000}"/>
    <cellStyle name="40% - Énfasis4 32 7 3" xfId="23783" xr:uid="{00000000-0005-0000-0000-0000B3530000}"/>
    <cellStyle name="40% - Énfasis4 32 7 4" xfId="23784" xr:uid="{00000000-0005-0000-0000-0000B4530000}"/>
    <cellStyle name="40% - Énfasis4 32 7 5" xfId="23785" xr:uid="{00000000-0005-0000-0000-0000B5530000}"/>
    <cellStyle name="40% - Énfasis4 32 7 6" xfId="23786" xr:uid="{00000000-0005-0000-0000-0000B6530000}"/>
    <cellStyle name="40% - Énfasis4 32 8" xfId="23787" xr:uid="{00000000-0005-0000-0000-0000B7530000}"/>
    <cellStyle name="40% - Énfasis4 32 8 2" xfId="23788" xr:uid="{00000000-0005-0000-0000-0000B8530000}"/>
    <cellStyle name="40% - Énfasis4 32 8 3" xfId="23789" xr:uid="{00000000-0005-0000-0000-0000B9530000}"/>
    <cellStyle name="40% - Énfasis4 32 8 4" xfId="23790" xr:uid="{00000000-0005-0000-0000-0000BA530000}"/>
    <cellStyle name="40% - Énfasis4 32 8 5" xfId="23791" xr:uid="{00000000-0005-0000-0000-0000BB530000}"/>
    <cellStyle name="40% - Énfasis4 32 8 6" xfId="23792" xr:uid="{00000000-0005-0000-0000-0000BC530000}"/>
    <cellStyle name="40% - Énfasis4 32 9" xfId="23793" xr:uid="{00000000-0005-0000-0000-0000BD530000}"/>
    <cellStyle name="40% - Énfasis4 32 9 2" xfId="23794" xr:uid="{00000000-0005-0000-0000-0000BE530000}"/>
    <cellStyle name="40% - Énfasis4 32 9 3" xfId="23795" xr:uid="{00000000-0005-0000-0000-0000BF530000}"/>
    <cellStyle name="40% - Énfasis4 32 9 4" xfId="23796" xr:uid="{00000000-0005-0000-0000-0000C0530000}"/>
    <cellStyle name="40% - Énfasis4 32 9 5" xfId="23797" xr:uid="{00000000-0005-0000-0000-0000C1530000}"/>
    <cellStyle name="40% - Énfasis4 32 9 6" xfId="23798" xr:uid="{00000000-0005-0000-0000-0000C2530000}"/>
    <cellStyle name="40% - Énfasis4 33" xfId="717" xr:uid="{00000000-0005-0000-0000-0000C3530000}"/>
    <cellStyle name="40% - Énfasis4 33 10" xfId="23799" xr:uid="{00000000-0005-0000-0000-0000C4530000}"/>
    <cellStyle name="40% - Énfasis4 33 11" xfId="23800" xr:uid="{00000000-0005-0000-0000-0000C5530000}"/>
    <cellStyle name="40% - Énfasis4 33 12" xfId="23801" xr:uid="{00000000-0005-0000-0000-0000C6530000}"/>
    <cellStyle name="40% - Énfasis4 33 13" xfId="23802" xr:uid="{00000000-0005-0000-0000-0000C7530000}"/>
    <cellStyle name="40% - Énfasis4 33 14" xfId="23803" xr:uid="{00000000-0005-0000-0000-0000C8530000}"/>
    <cellStyle name="40% - Énfasis4 33 2" xfId="23804" xr:uid="{00000000-0005-0000-0000-0000C9530000}"/>
    <cellStyle name="40% - Énfasis4 33 2 2" xfId="23805" xr:uid="{00000000-0005-0000-0000-0000CA530000}"/>
    <cellStyle name="40% - Énfasis4 33 2 3" xfId="23806" xr:uid="{00000000-0005-0000-0000-0000CB530000}"/>
    <cellStyle name="40% - Énfasis4 33 2 4" xfId="23807" xr:uid="{00000000-0005-0000-0000-0000CC530000}"/>
    <cellStyle name="40% - Énfasis4 33 2 5" xfId="23808" xr:uid="{00000000-0005-0000-0000-0000CD530000}"/>
    <cellStyle name="40% - Énfasis4 33 2 6" xfId="23809" xr:uid="{00000000-0005-0000-0000-0000CE530000}"/>
    <cellStyle name="40% - Énfasis4 33 3" xfId="23810" xr:uid="{00000000-0005-0000-0000-0000CF530000}"/>
    <cellStyle name="40% - Énfasis4 33 3 2" xfId="23811" xr:uid="{00000000-0005-0000-0000-0000D0530000}"/>
    <cellStyle name="40% - Énfasis4 33 3 3" xfId="23812" xr:uid="{00000000-0005-0000-0000-0000D1530000}"/>
    <cellStyle name="40% - Énfasis4 33 3 4" xfId="23813" xr:uid="{00000000-0005-0000-0000-0000D2530000}"/>
    <cellStyle name="40% - Énfasis4 33 3 5" xfId="23814" xr:uid="{00000000-0005-0000-0000-0000D3530000}"/>
    <cellStyle name="40% - Énfasis4 33 3 6" xfId="23815" xr:uid="{00000000-0005-0000-0000-0000D4530000}"/>
    <cellStyle name="40% - Énfasis4 33 4" xfId="23816" xr:uid="{00000000-0005-0000-0000-0000D5530000}"/>
    <cellStyle name="40% - Énfasis4 33 4 2" xfId="23817" xr:uid="{00000000-0005-0000-0000-0000D6530000}"/>
    <cellStyle name="40% - Énfasis4 33 4 3" xfId="23818" xr:uid="{00000000-0005-0000-0000-0000D7530000}"/>
    <cellStyle name="40% - Énfasis4 33 4 4" xfId="23819" xr:uid="{00000000-0005-0000-0000-0000D8530000}"/>
    <cellStyle name="40% - Énfasis4 33 4 5" xfId="23820" xr:uid="{00000000-0005-0000-0000-0000D9530000}"/>
    <cellStyle name="40% - Énfasis4 33 4 6" xfId="23821" xr:uid="{00000000-0005-0000-0000-0000DA530000}"/>
    <cellStyle name="40% - Énfasis4 33 5" xfId="23822" xr:uid="{00000000-0005-0000-0000-0000DB530000}"/>
    <cellStyle name="40% - Énfasis4 33 5 2" xfId="23823" xr:uid="{00000000-0005-0000-0000-0000DC530000}"/>
    <cellStyle name="40% - Énfasis4 33 5 3" xfId="23824" xr:uid="{00000000-0005-0000-0000-0000DD530000}"/>
    <cellStyle name="40% - Énfasis4 33 5 4" xfId="23825" xr:uid="{00000000-0005-0000-0000-0000DE530000}"/>
    <cellStyle name="40% - Énfasis4 33 5 5" xfId="23826" xr:uid="{00000000-0005-0000-0000-0000DF530000}"/>
    <cellStyle name="40% - Énfasis4 33 5 6" xfId="23827" xr:uid="{00000000-0005-0000-0000-0000E0530000}"/>
    <cellStyle name="40% - Énfasis4 33 6" xfId="23828" xr:uid="{00000000-0005-0000-0000-0000E1530000}"/>
    <cellStyle name="40% - Énfasis4 33 6 2" xfId="23829" xr:uid="{00000000-0005-0000-0000-0000E2530000}"/>
    <cellStyle name="40% - Énfasis4 33 6 3" xfId="23830" xr:uid="{00000000-0005-0000-0000-0000E3530000}"/>
    <cellStyle name="40% - Énfasis4 33 6 4" xfId="23831" xr:uid="{00000000-0005-0000-0000-0000E4530000}"/>
    <cellStyle name="40% - Énfasis4 33 6 5" xfId="23832" xr:uid="{00000000-0005-0000-0000-0000E5530000}"/>
    <cellStyle name="40% - Énfasis4 33 6 6" xfId="23833" xr:uid="{00000000-0005-0000-0000-0000E6530000}"/>
    <cellStyle name="40% - Énfasis4 33 7" xfId="23834" xr:uid="{00000000-0005-0000-0000-0000E7530000}"/>
    <cellStyle name="40% - Énfasis4 33 7 2" xfId="23835" xr:uid="{00000000-0005-0000-0000-0000E8530000}"/>
    <cellStyle name="40% - Énfasis4 33 7 3" xfId="23836" xr:uid="{00000000-0005-0000-0000-0000E9530000}"/>
    <cellStyle name="40% - Énfasis4 33 7 4" xfId="23837" xr:uid="{00000000-0005-0000-0000-0000EA530000}"/>
    <cellStyle name="40% - Énfasis4 33 7 5" xfId="23838" xr:uid="{00000000-0005-0000-0000-0000EB530000}"/>
    <cellStyle name="40% - Énfasis4 33 7 6" xfId="23839" xr:uid="{00000000-0005-0000-0000-0000EC530000}"/>
    <cellStyle name="40% - Énfasis4 33 8" xfId="23840" xr:uid="{00000000-0005-0000-0000-0000ED530000}"/>
    <cellStyle name="40% - Énfasis4 33 8 2" xfId="23841" xr:uid="{00000000-0005-0000-0000-0000EE530000}"/>
    <cellStyle name="40% - Énfasis4 33 8 3" xfId="23842" xr:uid="{00000000-0005-0000-0000-0000EF530000}"/>
    <cellStyle name="40% - Énfasis4 33 8 4" xfId="23843" xr:uid="{00000000-0005-0000-0000-0000F0530000}"/>
    <cellStyle name="40% - Énfasis4 33 8 5" xfId="23844" xr:uid="{00000000-0005-0000-0000-0000F1530000}"/>
    <cellStyle name="40% - Énfasis4 33 8 6" xfId="23845" xr:uid="{00000000-0005-0000-0000-0000F2530000}"/>
    <cellStyle name="40% - Énfasis4 33 9" xfId="23846" xr:uid="{00000000-0005-0000-0000-0000F3530000}"/>
    <cellStyle name="40% - Énfasis4 33 9 2" xfId="23847" xr:uid="{00000000-0005-0000-0000-0000F4530000}"/>
    <cellStyle name="40% - Énfasis4 33 9 3" xfId="23848" xr:uid="{00000000-0005-0000-0000-0000F5530000}"/>
    <cellStyle name="40% - Énfasis4 33 9 4" xfId="23849" xr:uid="{00000000-0005-0000-0000-0000F6530000}"/>
    <cellStyle name="40% - Énfasis4 33 9 5" xfId="23850" xr:uid="{00000000-0005-0000-0000-0000F7530000}"/>
    <cellStyle name="40% - Énfasis4 33 9 6" xfId="23851" xr:uid="{00000000-0005-0000-0000-0000F8530000}"/>
    <cellStyle name="40% - Énfasis4 34" xfId="718" xr:uid="{00000000-0005-0000-0000-0000F9530000}"/>
    <cellStyle name="40% - Énfasis4 34 2" xfId="23852" xr:uid="{00000000-0005-0000-0000-0000FA530000}"/>
    <cellStyle name="40% - Énfasis4 34 2 2" xfId="23853" xr:uid="{00000000-0005-0000-0000-0000FB530000}"/>
    <cellStyle name="40% - Énfasis4 34 2 3" xfId="23854" xr:uid="{00000000-0005-0000-0000-0000FC530000}"/>
    <cellStyle name="40% - Énfasis4 34 2 4" xfId="23855" xr:uid="{00000000-0005-0000-0000-0000FD530000}"/>
    <cellStyle name="40% - Énfasis4 34 2 5" xfId="23856" xr:uid="{00000000-0005-0000-0000-0000FE530000}"/>
    <cellStyle name="40% - Énfasis4 34 2 6" xfId="23857" xr:uid="{00000000-0005-0000-0000-0000FF530000}"/>
    <cellStyle name="40% - Énfasis4 34 3" xfId="23858" xr:uid="{00000000-0005-0000-0000-000000540000}"/>
    <cellStyle name="40% - Énfasis4 34 4" xfId="23859" xr:uid="{00000000-0005-0000-0000-000001540000}"/>
    <cellStyle name="40% - Énfasis4 34 5" xfId="23860" xr:uid="{00000000-0005-0000-0000-000002540000}"/>
    <cellStyle name="40% - Énfasis4 34 6" xfId="23861" xr:uid="{00000000-0005-0000-0000-000003540000}"/>
    <cellStyle name="40% - Énfasis4 34 7" xfId="23862" xr:uid="{00000000-0005-0000-0000-000004540000}"/>
    <cellStyle name="40% - Énfasis4 35" xfId="719" xr:uid="{00000000-0005-0000-0000-000005540000}"/>
    <cellStyle name="40% - Énfasis4 35 2" xfId="23863" xr:uid="{00000000-0005-0000-0000-000006540000}"/>
    <cellStyle name="40% - Énfasis4 35 2 2" xfId="23864" xr:uid="{00000000-0005-0000-0000-000007540000}"/>
    <cellStyle name="40% - Énfasis4 35 2 3" xfId="23865" xr:uid="{00000000-0005-0000-0000-000008540000}"/>
    <cellStyle name="40% - Énfasis4 35 2 4" xfId="23866" xr:uid="{00000000-0005-0000-0000-000009540000}"/>
    <cellStyle name="40% - Énfasis4 35 2 5" xfId="23867" xr:uid="{00000000-0005-0000-0000-00000A540000}"/>
    <cellStyle name="40% - Énfasis4 35 2 6" xfId="23868" xr:uid="{00000000-0005-0000-0000-00000B540000}"/>
    <cellStyle name="40% - Énfasis4 35 3" xfId="23869" xr:uid="{00000000-0005-0000-0000-00000C540000}"/>
    <cellStyle name="40% - Énfasis4 35 4" xfId="23870" xr:uid="{00000000-0005-0000-0000-00000D540000}"/>
    <cellStyle name="40% - Énfasis4 35 5" xfId="23871" xr:uid="{00000000-0005-0000-0000-00000E540000}"/>
    <cellStyle name="40% - Énfasis4 35 6" xfId="23872" xr:uid="{00000000-0005-0000-0000-00000F540000}"/>
    <cellStyle name="40% - Énfasis4 35 7" xfId="23873" xr:uid="{00000000-0005-0000-0000-000010540000}"/>
    <cellStyle name="40% - Énfasis4 35 8" xfId="40536" xr:uid="{00000000-0005-0000-0000-000011540000}"/>
    <cellStyle name="40% - Énfasis4 36" xfId="720" xr:uid="{00000000-0005-0000-0000-000012540000}"/>
    <cellStyle name="40% - Énfasis4 36 2" xfId="23874" xr:uid="{00000000-0005-0000-0000-000013540000}"/>
    <cellStyle name="40% - Énfasis4 36 2 2" xfId="23875" xr:uid="{00000000-0005-0000-0000-000014540000}"/>
    <cellStyle name="40% - Énfasis4 36 2 3" xfId="23876" xr:uid="{00000000-0005-0000-0000-000015540000}"/>
    <cellStyle name="40% - Énfasis4 36 2 4" xfId="23877" xr:uid="{00000000-0005-0000-0000-000016540000}"/>
    <cellStyle name="40% - Énfasis4 36 2 5" xfId="23878" xr:uid="{00000000-0005-0000-0000-000017540000}"/>
    <cellStyle name="40% - Énfasis4 36 2 6" xfId="23879" xr:uid="{00000000-0005-0000-0000-000018540000}"/>
    <cellStyle name="40% - Énfasis4 36 3" xfId="23880" xr:uid="{00000000-0005-0000-0000-000019540000}"/>
    <cellStyle name="40% - Énfasis4 36 4" xfId="23881" xr:uid="{00000000-0005-0000-0000-00001A540000}"/>
    <cellStyle name="40% - Énfasis4 36 5" xfId="23882" xr:uid="{00000000-0005-0000-0000-00001B540000}"/>
    <cellStyle name="40% - Énfasis4 36 6" xfId="23883" xr:uid="{00000000-0005-0000-0000-00001C540000}"/>
    <cellStyle name="40% - Énfasis4 36 7" xfId="23884" xr:uid="{00000000-0005-0000-0000-00001D540000}"/>
    <cellStyle name="40% - Énfasis4 36 8" xfId="40537" xr:uid="{00000000-0005-0000-0000-00001E540000}"/>
    <cellStyle name="40% - Énfasis4 37" xfId="721" xr:uid="{00000000-0005-0000-0000-00001F540000}"/>
    <cellStyle name="40% - Énfasis4 37 2" xfId="23885" xr:uid="{00000000-0005-0000-0000-000020540000}"/>
    <cellStyle name="40% - Énfasis4 37 2 2" xfId="23886" xr:uid="{00000000-0005-0000-0000-000021540000}"/>
    <cellStyle name="40% - Énfasis4 37 2 3" xfId="23887" xr:uid="{00000000-0005-0000-0000-000022540000}"/>
    <cellStyle name="40% - Énfasis4 37 2 4" xfId="23888" xr:uid="{00000000-0005-0000-0000-000023540000}"/>
    <cellStyle name="40% - Énfasis4 37 2 5" xfId="23889" xr:uid="{00000000-0005-0000-0000-000024540000}"/>
    <cellStyle name="40% - Énfasis4 37 2 6" xfId="23890" xr:uid="{00000000-0005-0000-0000-000025540000}"/>
    <cellStyle name="40% - Énfasis4 37 3" xfId="23891" xr:uid="{00000000-0005-0000-0000-000026540000}"/>
    <cellStyle name="40% - Énfasis4 37 4" xfId="23892" xr:uid="{00000000-0005-0000-0000-000027540000}"/>
    <cellStyle name="40% - Énfasis4 37 5" xfId="23893" xr:uid="{00000000-0005-0000-0000-000028540000}"/>
    <cellStyle name="40% - Énfasis4 37 6" xfId="23894" xr:uid="{00000000-0005-0000-0000-000029540000}"/>
    <cellStyle name="40% - Énfasis4 37 7" xfId="23895" xr:uid="{00000000-0005-0000-0000-00002A540000}"/>
    <cellStyle name="40% - Énfasis4 37 8" xfId="40538" xr:uid="{00000000-0005-0000-0000-00002B540000}"/>
    <cellStyle name="40% - Énfasis4 38" xfId="722" xr:uid="{00000000-0005-0000-0000-00002C540000}"/>
    <cellStyle name="40% - Énfasis4 38 2" xfId="23896" xr:uid="{00000000-0005-0000-0000-00002D540000}"/>
    <cellStyle name="40% - Énfasis4 38 2 2" xfId="23897" xr:uid="{00000000-0005-0000-0000-00002E540000}"/>
    <cellStyle name="40% - Énfasis4 38 2 3" xfId="23898" xr:uid="{00000000-0005-0000-0000-00002F540000}"/>
    <cellStyle name="40% - Énfasis4 38 2 4" xfId="23899" xr:uid="{00000000-0005-0000-0000-000030540000}"/>
    <cellStyle name="40% - Énfasis4 38 2 5" xfId="23900" xr:uid="{00000000-0005-0000-0000-000031540000}"/>
    <cellStyle name="40% - Énfasis4 38 2 6" xfId="23901" xr:uid="{00000000-0005-0000-0000-000032540000}"/>
    <cellStyle name="40% - Énfasis4 38 3" xfId="23902" xr:uid="{00000000-0005-0000-0000-000033540000}"/>
    <cellStyle name="40% - Énfasis4 38 4" xfId="23903" xr:uid="{00000000-0005-0000-0000-000034540000}"/>
    <cellStyle name="40% - Énfasis4 38 5" xfId="23904" xr:uid="{00000000-0005-0000-0000-000035540000}"/>
    <cellStyle name="40% - Énfasis4 38 6" xfId="23905" xr:uid="{00000000-0005-0000-0000-000036540000}"/>
    <cellStyle name="40% - Énfasis4 38 7" xfId="23906" xr:uid="{00000000-0005-0000-0000-000037540000}"/>
    <cellStyle name="40% - Énfasis4 38 8" xfId="40539" xr:uid="{00000000-0005-0000-0000-000038540000}"/>
    <cellStyle name="40% - Énfasis4 39" xfId="723" xr:uid="{00000000-0005-0000-0000-000039540000}"/>
    <cellStyle name="40% - Énfasis4 39 2" xfId="23907" xr:uid="{00000000-0005-0000-0000-00003A540000}"/>
    <cellStyle name="40% - Énfasis4 39 2 2" xfId="23908" xr:uid="{00000000-0005-0000-0000-00003B540000}"/>
    <cellStyle name="40% - Énfasis4 39 2 3" xfId="23909" xr:uid="{00000000-0005-0000-0000-00003C540000}"/>
    <cellStyle name="40% - Énfasis4 39 2 4" xfId="23910" xr:uid="{00000000-0005-0000-0000-00003D540000}"/>
    <cellStyle name="40% - Énfasis4 39 2 5" xfId="23911" xr:uid="{00000000-0005-0000-0000-00003E540000}"/>
    <cellStyle name="40% - Énfasis4 39 2 6" xfId="23912" xr:uid="{00000000-0005-0000-0000-00003F540000}"/>
    <cellStyle name="40% - Énfasis4 39 3" xfId="23913" xr:uid="{00000000-0005-0000-0000-000040540000}"/>
    <cellStyle name="40% - Énfasis4 39 4" xfId="23914" xr:uid="{00000000-0005-0000-0000-000041540000}"/>
    <cellStyle name="40% - Énfasis4 39 5" xfId="23915" xr:uid="{00000000-0005-0000-0000-000042540000}"/>
    <cellStyle name="40% - Énfasis4 39 6" xfId="23916" xr:uid="{00000000-0005-0000-0000-000043540000}"/>
    <cellStyle name="40% - Énfasis4 39 7" xfId="23917" xr:uid="{00000000-0005-0000-0000-000044540000}"/>
    <cellStyle name="40% - Énfasis4 39 8" xfId="40540" xr:uid="{00000000-0005-0000-0000-000045540000}"/>
    <cellStyle name="40% - Énfasis4 4" xfId="724" xr:uid="{00000000-0005-0000-0000-000046540000}"/>
    <cellStyle name="40% - Énfasis4 4 10" xfId="23918" xr:uid="{00000000-0005-0000-0000-000047540000}"/>
    <cellStyle name="40% - Énfasis4 4 11" xfId="23919" xr:uid="{00000000-0005-0000-0000-000048540000}"/>
    <cellStyle name="40% - Énfasis4 4 12" xfId="23920" xr:uid="{00000000-0005-0000-0000-000049540000}"/>
    <cellStyle name="40% - Énfasis4 4 13" xfId="23921" xr:uid="{00000000-0005-0000-0000-00004A540000}"/>
    <cellStyle name="40% - Énfasis4 4 14" xfId="23922" xr:uid="{00000000-0005-0000-0000-00004B540000}"/>
    <cellStyle name="40% - Énfasis4 4 15" xfId="40541" xr:uid="{00000000-0005-0000-0000-00004C540000}"/>
    <cellStyle name="40% - Énfasis4 4 2" xfId="725" xr:uid="{00000000-0005-0000-0000-00004D540000}"/>
    <cellStyle name="40% - Énfasis4 4 2 2" xfId="23923" xr:uid="{00000000-0005-0000-0000-00004E540000}"/>
    <cellStyle name="40% - Énfasis4 4 2 3" xfId="23924" xr:uid="{00000000-0005-0000-0000-00004F540000}"/>
    <cellStyle name="40% - Énfasis4 4 2 4" xfId="23925" xr:uid="{00000000-0005-0000-0000-000050540000}"/>
    <cellStyle name="40% - Énfasis4 4 2 5" xfId="23926" xr:uid="{00000000-0005-0000-0000-000051540000}"/>
    <cellStyle name="40% - Énfasis4 4 2 6" xfId="23927" xr:uid="{00000000-0005-0000-0000-000052540000}"/>
    <cellStyle name="40% - Énfasis4 4 3" xfId="726" xr:uid="{00000000-0005-0000-0000-000053540000}"/>
    <cellStyle name="40% - Énfasis4 4 3 2" xfId="23928" xr:uid="{00000000-0005-0000-0000-000054540000}"/>
    <cellStyle name="40% - Énfasis4 4 3 3" xfId="23929" xr:uid="{00000000-0005-0000-0000-000055540000}"/>
    <cellStyle name="40% - Énfasis4 4 3 4" xfId="23930" xr:uid="{00000000-0005-0000-0000-000056540000}"/>
    <cellStyle name="40% - Énfasis4 4 3 5" xfId="23931" xr:uid="{00000000-0005-0000-0000-000057540000}"/>
    <cellStyle name="40% - Énfasis4 4 3 6" xfId="23932" xr:uid="{00000000-0005-0000-0000-000058540000}"/>
    <cellStyle name="40% - Énfasis4 4 4" xfId="23933" xr:uid="{00000000-0005-0000-0000-000059540000}"/>
    <cellStyle name="40% - Énfasis4 4 4 2" xfId="23934" xr:uid="{00000000-0005-0000-0000-00005A540000}"/>
    <cellStyle name="40% - Énfasis4 4 4 3" xfId="23935" xr:uid="{00000000-0005-0000-0000-00005B540000}"/>
    <cellStyle name="40% - Énfasis4 4 4 4" xfId="23936" xr:uid="{00000000-0005-0000-0000-00005C540000}"/>
    <cellStyle name="40% - Énfasis4 4 4 5" xfId="23937" xr:uid="{00000000-0005-0000-0000-00005D540000}"/>
    <cellStyle name="40% - Énfasis4 4 4 6" xfId="23938" xr:uid="{00000000-0005-0000-0000-00005E540000}"/>
    <cellStyle name="40% - Énfasis4 4 5" xfId="23939" xr:uid="{00000000-0005-0000-0000-00005F540000}"/>
    <cellStyle name="40% - Énfasis4 4 5 2" xfId="23940" xr:uid="{00000000-0005-0000-0000-000060540000}"/>
    <cellStyle name="40% - Énfasis4 4 5 3" xfId="23941" xr:uid="{00000000-0005-0000-0000-000061540000}"/>
    <cellStyle name="40% - Énfasis4 4 5 4" xfId="23942" xr:uid="{00000000-0005-0000-0000-000062540000}"/>
    <cellStyle name="40% - Énfasis4 4 5 5" xfId="23943" xr:uid="{00000000-0005-0000-0000-000063540000}"/>
    <cellStyle name="40% - Énfasis4 4 5 6" xfId="23944" xr:uid="{00000000-0005-0000-0000-000064540000}"/>
    <cellStyle name="40% - Énfasis4 4 6" xfId="23945" xr:uid="{00000000-0005-0000-0000-000065540000}"/>
    <cellStyle name="40% - Énfasis4 4 6 2" xfId="23946" xr:uid="{00000000-0005-0000-0000-000066540000}"/>
    <cellStyle name="40% - Énfasis4 4 6 3" xfId="23947" xr:uid="{00000000-0005-0000-0000-000067540000}"/>
    <cellStyle name="40% - Énfasis4 4 6 4" xfId="23948" xr:uid="{00000000-0005-0000-0000-000068540000}"/>
    <cellStyle name="40% - Énfasis4 4 6 5" xfId="23949" xr:uid="{00000000-0005-0000-0000-000069540000}"/>
    <cellStyle name="40% - Énfasis4 4 6 6" xfId="23950" xr:uid="{00000000-0005-0000-0000-00006A540000}"/>
    <cellStyle name="40% - Énfasis4 4 7" xfId="23951" xr:uid="{00000000-0005-0000-0000-00006B540000}"/>
    <cellStyle name="40% - Énfasis4 4 7 2" xfId="23952" xr:uid="{00000000-0005-0000-0000-00006C540000}"/>
    <cellStyle name="40% - Énfasis4 4 7 3" xfId="23953" xr:uid="{00000000-0005-0000-0000-00006D540000}"/>
    <cellStyle name="40% - Énfasis4 4 7 4" xfId="23954" xr:uid="{00000000-0005-0000-0000-00006E540000}"/>
    <cellStyle name="40% - Énfasis4 4 7 5" xfId="23955" xr:uid="{00000000-0005-0000-0000-00006F540000}"/>
    <cellStyle name="40% - Énfasis4 4 7 6" xfId="23956" xr:uid="{00000000-0005-0000-0000-000070540000}"/>
    <cellStyle name="40% - Énfasis4 4 8" xfId="23957" xr:uid="{00000000-0005-0000-0000-000071540000}"/>
    <cellStyle name="40% - Énfasis4 4 8 2" xfId="23958" xr:uid="{00000000-0005-0000-0000-000072540000}"/>
    <cellStyle name="40% - Énfasis4 4 8 3" xfId="23959" xr:uid="{00000000-0005-0000-0000-000073540000}"/>
    <cellStyle name="40% - Énfasis4 4 8 4" xfId="23960" xr:uid="{00000000-0005-0000-0000-000074540000}"/>
    <cellStyle name="40% - Énfasis4 4 8 5" xfId="23961" xr:uid="{00000000-0005-0000-0000-000075540000}"/>
    <cellStyle name="40% - Énfasis4 4 8 6" xfId="23962" xr:uid="{00000000-0005-0000-0000-000076540000}"/>
    <cellStyle name="40% - Énfasis4 4 9" xfId="23963" xr:uid="{00000000-0005-0000-0000-000077540000}"/>
    <cellStyle name="40% - Énfasis4 4 9 2" xfId="23964" xr:uid="{00000000-0005-0000-0000-000078540000}"/>
    <cellStyle name="40% - Énfasis4 4 9 3" xfId="23965" xr:uid="{00000000-0005-0000-0000-000079540000}"/>
    <cellStyle name="40% - Énfasis4 4 9 4" xfId="23966" xr:uid="{00000000-0005-0000-0000-00007A540000}"/>
    <cellStyle name="40% - Énfasis4 4 9 5" xfId="23967" xr:uid="{00000000-0005-0000-0000-00007B540000}"/>
    <cellStyle name="40% - Énfasis4 4 9 6" xfId="23968" xr:uid="{00000000-0005-0000-0000-00007C540000}"/>
    <cellStyle name="40% - Énfasis4 40" xfId="727" xr:uid="{00000000-0005-0000-0000-00007D540000}"/>
    <cellStyle name="40% - Énfasis4 40 2" xfId="23969" xr:uid="{00000000-0005-0000-0000-00007E540000}"/>
    <cellStyle name="40% - Énfasis4 40 2 2" xfId="23970" xr:uid="{00000000-0005-0000-0000-00007F540000}"/>
    <cellStyle name="40% - Énfasis4 40 2 3" xfId="23971" xr:uid="{00000000-0005-0000-0000-000080540000}"/>
    <cellStyle name="40% - Énfasis4 40 2 4" xfId="23972" xr:uid="{00000000-0005-0000-0000-000081540000}"/>
    <cellStyle name="40% - Énfasis4 40 2 5" xfId="23973" xr:uid="{00000000-0005-0000-0000-000082540000}"/>
    <cellStyle name="40% - Énfasis4 40 2 6" xfId="23974" xr:uid="{00000000-0005-0000-0000-000083540000}"/>
    <cellStyle name="40% - Énfasis4 40 3" xfId="23975" xr:uid="{00000000-0005-0000-0000-000084540000}"/>
    <cellStyle name="40% - Énfasis4 40 4" xfId="23976" xr:uid="{00000000-0005-0000-0000-000085540000}"/>
    <cellStyle name="40% - Énfasis4 40 5" xfId="23977" xr:uid="{00000000-0005-0000-0000-000086540000}"/>
    <cellStyle name="40% - Énfasis4 40 6" xfId="23978" xr:uid="{00000000-0005-0000-0000-000087540000}"/>
    <cellStyle name="40% - Énfasis4 40 7" xfId="23979" xr:uid="{00000000-0005-0000-0000-000088540000}"/>
    <cellStyle name="40% - Énfasis4 40 8" xfId="40542" xr:uid="{00000000-0005-0000-0000-000089540000}"/>
    <cellStyle name="40% - Énfasis4 41" xfId="728" xr:uid="{00000000-0005-0000-0000-00008A540000}"/>
    <cellStyle name="40% - Énfasis4 41 2" xfId="23980" xr:uid="{00000000-0005-0000-0000-00008B540000}"/>
    <cellStyle name="40% - Énfasis4 41 2 2" xfId="23981" xr:uid="{00000000-0005-0000-0000-00008C540000}"/>
    <cellStyle name="40% - Énfasis4 41 2 3" xfId="23982" xr:uid="{00000000-0005-0000-0000-00008D540000}"/>
    <cellStyle name="40% - Énfasis4 41 2 4" xfId="23983" xr:uid="{00000000-0005-0000-0000-00008E540000}"/>
    <cellStyle name="40% - Énfasis4 41 2 5" xfId="23984" xr:uid="{00000000-0005-0000-0000-00008F540000}"/>
    <cellStyle name="40% - Énfasis4 41 2 6" xfId="23985" xr:uid="{00000000-0005-0000-0000-000090540000}"/>
    <cellStyle name="40% - Énfasis4 41 3" xfId="23986" xr:uid="{00000000-0005-0000-0000-000091540000}"/>
    <cellStyle name="40% - Énfasis4 41 4" xfId="23987" xr:uid="{00000000-0005-0000-0000-000092540000}"/>
    <cellStyle name="40% - Énfasis4 41 5" xfId="23988" xr:uid="{00000000-0005-0000-0000-000093540000}"/>
    <cellStyle name="40% - Énfasis4 41 6" xfId="23989" xr:uid="{00000000-0005-0000-0000-000094540000}"/>
    <cellStyle name="40% - Énfasis4 41 7" xfId="23990" xr:uid="{00000000-0005-0000-0000-000095540000}"/>
    <cellStyle name="40% - Énfasis4 41 8" xfId="40543" xr:uid="{00000000-0005-0000-0000-000096540000}"/>
    <cellStyle name="40% - Énfasis4 42" xfId="23991" xr:uid="{00000000-0005-0000-0000-000097540000}"/>
    <cellStyle name="40% - Énfasis4 42 2" xfId="23992" xr:uid="{00000000-0005-0000-0000-000098540000}"/>
    <cellStyle name="40% - Énfasis4 42 2 2" xfId="23993" xr:uid="{00000000-0005-0000-0000-000099540000}"/>
    <cellStyle name="40% - Énfasis4 42 2 3" xfId="23994" xr:uid="{00000000-0005-0000-0000-00009A540000}"/>
    <cellStyle name="40% - Énfasis4 42 2 4" xfId="23995" xr:uid="{00000000-0005-0000-0000-00009B540000}"/>
    <cellStyle name="40% - Énfasis4 42 2 5" xfId="23996" xr:uid="{00000000-0005-0000-0000-00009C540000}"/>
    <cellStyle name="40% - Énfasis4 42 2 6" xfId="23997" xr:uid="{00000000-0005-0000-0000-00009D540000}"/>
    <cellStyle name="40% - Énfasis4 42 3" xfId="23998" xr:uid="{00000000-0005-0000-0000-00009E540000}"/>
    <cellStyle name="40% - Énfasis4 42 4" xfId="23999" xr:uid="{00000000-0005-0000-0000-00009F540000}"/>
    <cellStyle name="40% - Énfasis4 42 5" xfId="24000" xr:uid="{00000000-0005-0000-0000-0000A0540000}"/>
    <cellStyle name="40% - Énfasis4 42 6" xfId="24001" xr:uid="{00000000-0005-0000-0000-0000A1540000}"/>
    <cellStyle name="40% - Énfasis4 42 7" xfId="24002" xr:uid="{00000000-0005-0000-0000-0000A2540000}"/>
    <cellStyle name="40% - Énfasis4 43" xfId="24003" xr:uid="{00000000-0005-0000-0000-0000A3540000}"/>
    <cellStyle name="40% - Énfasis4 43 2" xfId="24004" xr:uid="{00000000-0005-0000-0000-0000A4540000}"/>
    <cellStyle name="40% - Énfasis4 43 2 2" xfId="24005" xr:uid="{00000000-0005-0000-0000-0000A5540000}"/>
    <cellStyle name="40% - Énfasis4 43 2 3" xfId="24006" xr:uid="{00000000-0005-0000-0000-0000A6540000}"/>
    <cellStyle name="40% - Énfasis4 43 2 4" xfId="24007" xr:uid="{00000000-0005-0000-0000-0000A7540000}"/>
    <cellStyle name="40% - Énfasis4 43 2 5" xfId="24008" xr:uid="{00000000-0005-0000-0000-0000A8540000}"/>
    <cellStyle name="40% - Énfasis4 43 2 6" xfId="24009" xr:uid="{00000000-0005-0000-0000-0000A9540000}"/>
    <cellStyle name="40% - Énfasis4 43 3" xfId="24010" xr:uid="{00000000-0005-0000-0000-0000AA540000}"/>
    <cellStyle name="40% - Énfasis4 43 4" xfId="24011" xr:uid="{00000000-0005-0000-0000-0000AB540000}"/>
    <cellStyle name="40% - Énfasis4 43 5" xfId="24012" xr:uid="{00000000-0005-0000-0000-0000AC540000}"/>
    <cellStyle name="40% - Énfasis4 43 6" xfId="24013" xr:uid="{00000000-0005-0000-0000-0000AD540000}"/>
    <cellStyle name="40% - Énfasis4 43 7" xfId="24014" xr:uid="{00000000-0005-0000-0000-0000AE540000}"/>
    <cellStyle name="40% - Énfasis4 44" xfId="24015" xr:uid="{00000000-0005-0000-0000-0000AF540000}"/>
    <cellStyle name="40% - Énfasis4 44 2" xfId="24016" xr:uid="{00000000-0005-0000-0000-0000B0540000}"/>
    <cellStyle name="40% - Énfasis4 44 2 2" xfId="24017" xr:uid="{00000000-0005-0000-0000-0000B1540000}"/>
    <cellStyle name="40% - Énfasis4 44 2 3" xfId="24018" xr:uid="{00000000-0005-0000-0000-0000B2540000}"/>
    <cellStyle name="40% - Énfasis4 44 2 4" xfId="24019" xr:uid="{00000000-0005-0000-0000-0000B3540000}"/>
    <cellStyle name="40% - Énfasis4 44 2 5" xfId="24020" xr:uid="{00000000-0005-0000-0000-0000B4540000}"/>
    <cellStyle name="40% - Énfasis4 44 2 6" xfId="24021" xr:uid="{00000000-0005-0000-0000-0000B5540000}"/>
    <cellStyle name="40% - Énfasis4 44 3" xfId="24022" xr:uid="{00000000-0005-0000-0000-0000B6540000}"/>
    <cellStyle name="40% - Énfasis4 44 4" xfId="24023" xr:uid="{00000000-0005-0000-0000-0000B7540000}"/>
    <cellStyle name="40% - Énfasis4 44 5" xfId="24024" xr:uid="{00000000-0005-0000-0000-0000B8540000}"/>
    <cellStyle name="40% - Énfasis4 44 6" xfId="24025" xr:uid="{00000000-0005-0000-0000-0000B9540000}"/>
    <cellStyle name="40% - Énfasis4 44 7" xfId="24026" xr:uid="{00000000-0005-0000-0000-0000BA540000}"/>
    <cellStyle name="40% - Énfasis4 45" xfId="24027" xr:uid="{00000000-0005-0000-0000-0000BB540000}"/>
    <cellStyle name="40% - Énfasis4 45 2" xfId="24028" xr:uid="{00000000-0005-0000-0000-0000BC540000}"/>
    <cellStyle name="40% - Énfasis4 45 2 2" xfId="24029" xr:uid="{00000000-0005-0000-0000-0000BD540000}"/>
    <cellStyle name="40% - Énfasis4 45 2 3" xfId="24030" xr:uid="{00000000-0005-0000-0000-0000BE540000}"/>
    <cellStyle name="40% - Énfasis4 45 2 4" xfId="24031" xr:uid="{00000000-0005-0000-0000-0000BF540000}"/>
    <cellStyle name="40% - Énfasis4 45 2 5" xfId="24032" xr:uid="{00000000-0005-0000-0000-0000C0540000}"/>
    <cellStyle name="40% - Énfasis4 45 2 6" xfId="24033" xr:uid="{00000000-0005-0000-0000-0000C1540000}"/>
    <cellStyle name="40% - Énfasis4 45 3" xfId="24034" xr:uid="{00000000-0005-0000-0000-0000C2540000}"/>
    <cellStyle name="40% - Énfasis4 45 4" xfId="24035" xr:uid="{00000000-0005-0000-0000-0000C3540000}"/>
    <cellStyle name="40% - Énfasis4 45 5" xfId="24036" xr:uid="{00000000-0005-0000-0000-0000C4540000}"/>
    <cellStyle name="40% - Énfasis4 45 6" xfId="24037" xr:uid="{00000000-0005-0000-0000-0000C5540000}"/>
    <cellStyle name="40% - Énfasis4 45 7" xfId="24038" xr:uid="{00000000-0005-0000-0000-0000C6540000}"/>
    <cellStyle name="40% - Énfasis4 46" xfId="24039" xr:uid="{00000000-0005-0000-0000-0000C7540000}"/>
    <cellStyle name="40% - Énfasis4 46 2" xfId="24040" xr:uid="{00000000-0005-0000-0000-0000C8540000}"/>
    <cellStyle name="40% - Énfasis4 46 2 2" xfId="24041" xr:uid="{00000000-0005-0000-0000-0000C9540000}"/>
    <cellStyle name="40% - Énfasis4 46 2 3" xfId="24042" xr:uid="{00000000-0005-0000-0000-0000CA540000}"/>
    <cellStyle name="40% - Énfasis4 46 2 4" xfId="24043" xr:uid="{00000000-0005-0000-0000-0000CB540000}"/>
    <cellStyle name="40% - Énfasis4 46 2 5" xfId="24044" xr:uid="{00000000-0005-0000-0000-0000CC540000}"/>
    <cellStyle name="40% - Énfasis4 46 2 6" xfId="24045" xr:uid="{00000000-0005-0000-0000-0000CD540000}"/>
    <cellStyle name="40% - Énfasis4 46 3" xfId="24046" xr:uid="{00000000-0005-0000-0000-0000CE540000}"/>
    <cellStyle name="40% - Énfasis4 46 4" xfId="24047" xr:uid="{00000000-0005-0000-0000-0000CF540000}"/>
    <cellStyle name="40% - Énfasis4 46 5" xfId="24048" xr:uid="{00000000-0005-0000-0000-0000D0540000}"/>
    <cellStyle name="40% - Énfasis4 46 6" xfId="24049" xr:uid="{00000000-0005-0000-0000-0000D1540000}"/>
    <cellStyle name="40% - Énfasis4 46 7" xfId="24050" xr:uid="{00000000-0005-0000-0000-0000D2540000}"/>
    <cellStyle name="40% - Énfasis4 47" xfId="24051" xr:uid="{00000000-0005-0000-0000-0000D3540000}"/>
    <cellStyle name="40% - Énfasis4 47 2" xfId="24052" xr:uid="{00000000-0005-0000-0000-0000D4540000}"/>
    <cellStyle name="40% - Énfasis4 47 2 2" xfId="24053" xr:uid="{00000000-0005-0000-0000-0000D5540000}"/>
    <cellStyle name="40% - Énfasis4 47 2 3" xfId="24054" xr:uid="{00000000-0005-0000-0000-0000D6540000}"/>
    <cellStyle name="40% - Énfasis4 47 2 4" xfId="24055" xr:uid="{00000000-0005-0000-0000-0000D7540000}"/>
    <cellStyle name="40% - Énfasis4 47 2 5" xfId="24056" xr:uid="{00000000-0005-0000-0000-0000D8540000}"/>
    <cellStyle name="40% - Énfasis4 47 2 6" xfId="24057" xr:uid="{00000000-0005-0000-0000-0000D9540000}"/>
    <cellStyle name="40% - Énfasis4 47 3" xfId="24058" xr:uid="{00000000-0005-0000-0000-0000DA540000}"/>
    <cellStyle name="40% - Énfasis4 47 4" xfId="24059" xr:uid="{00000000-0005-0000-0000-0000DB540000}"/>
    <cellStyle name="40% - Énfasis4 47 5" xfId="24060" xr:uid="{00000000-0005-0000-0000-0000DC540000}"/>
    <cellStyle name="40% - Énfasis4 47 6" xfId="24061" xr:uid="{00000000-0005-0000-0000-0000DD540000}"/>
    <cellStyle name="40% - Énfasis4 47 7" xfId="24062" xr:uid="{00000000-0005-0000-0000-0000DE540000}"/>
    <cellStyle name="40% - Énfasis4 48" xfId="24063" xr:uid="{00000000-0005-0000-0000-0000DF540000}"/>
    <cellStyle name="40% - Énfasis4 48 2" xfId="24064" xr:uid="{00000000-0005-0000-0000-0000E0540000}"/>
    <cellStyle name="40% - Énfasis4 48 3" xfId="24065" xr:uid="{00000000-0005-0000-0000-0000E1540000}"/>
    <cellStyle name="40% - Énfasis4 48 4" xfId="24066" xr:uid="{00000000-0005-0000-0000-0000E2540000}"/>
    <cellStyle name="40% - Énfasis4 48 5" xfId="24067" xr:uid="{00000000-0005-0000-0000-0000E3540000}"/>
    <cellStyle name="40% - Énfasis4 48 6" xfId="24068" xr:uid="{00000000-0005-0000-0000-0000E4540000}"/>
    <cellStyle name="40% - Énfasis4 49" xfId="24069" xr:uid="{00000000-0005-0000-0000-0000E5540000}"/>
    <cellStyle name="40% - Énfasis4 49 2" xfId="24070" xr:uid="{00000000-0005-0000-0000-0000E6540000}"/>
    <cellStyle name="40% - Énfasis4 49 3" xfId="24071" xr:uid="{00000000-0005-0000-0000-0000E7540000}"/>
    <cellStyle name="40% - Énfasis4 49 4" xfId="24072" xr:uid="{00000000-0005-0000-0000-0000E8540000}"/>
    <cellStyle name="40% - Énfasis4 49 5" xfId="24073" xr:uid="{00000000-0005-0000-0000-0000E9540000}"/>
    <cellStyle name="40% - Énfasis4 49 6" xfId="24074" xr:uid="{00000000-0005-0000-0000-0000EA540000}"/>
    <cellStyle name="40% - Énfasis4 5" xfId="729" xr:uid="{00000000-0005-0000-0000-0000EB540000}"/>
    <cellStyle name="40% - Énfasis4 5 10" xfId="24075" xr:uid="{00000000-0005-0000-0000-0000EC540000}"/>
    <cellStyle name="40% - Énfasis4 5 11" xfId="24076" xr:uid="{00000000-0005-0000-0000-0000ED540000}"/>
    <cellStyle name="40% - Énfasis4 5 12" xfId="24077" xr:uid="{00000000-0005-0000-0000-0000EE540000}"/>
    <cellStyle name="40% - Énfasis4 5 13" xfId="24078" xr:uid="{00000000-0005-0000-0000-0000EF540000}"/>
    <cellStyle name="40% - Énfasis4 5 14" xfId="24079" xr:uid="{00000000-0005-0000-0000-0000F0540000}"/>
    <cellStyle name="40% - Énfasis4 5 15" xfId="40544" xr:uid="{00000000-0005-0000-0000-0000F1540000}"/>
    <cellStyle name="40% - Énfasis4 5 2" xfId="24080" xr:uid="{00000000-0005-0000-0000-0000F2540000}"/>
    <cellStyle name="40% - Énfasis4 5 2 2" xfId="24081" xr:uid="{00000000-0005-0000-0000-0000F3540000}"/>
    <cellStyle name="40% - Énfasis4 5 2 3" xfId="24082" xr:uid="{00000000-0005-0000-0000-0000F4540000}"/>
    <cellStyle name="40% - Énfasis4 5 2 4" xfId="24083" xr:uid="{00000000-0005-0000-0000-0000F5540000}"/>
    <cellStyle name="40% - Énfasis4 5 2 5" xfId="24084" xr:uid="{00000000-0005-0000-0000-0000F6540000}"/>
    <cellStyle name="40% - Énfasis4 5 2 6" xfId="24085" xr:uid="{00000000-0005-0000-0000-0000F7540000}"/>
    <cellStyle name="40% - Énfasis4 5 3" xfId="24086" xr:uid="{00000000-0005-0000-0000-0000F8540000}"/>
    <cellStyle name="40% - Énfasis4 5 3 2" xfId="24087" xr:uid="{00000000-0005-0000-0000-0000F9540000}"/>
    <cellStyle name="40% - Énfasis4 5 3 3" xfId="24088" xr:uid="{00000000-0005-0000-0000-0000FA540000}"/>
    <cellStyle name="40% - Énfasis4 5 3 4" xfId="24089" xr:uid="{00000000-0005-0000-0000-0000FB540000}"/>
    <cellStyle name="40% - Énfasis4 5 3 5" xfId="24090" xr:uid="{00000000-0005-0000-0000-0000FC540000}"/>
    <cellStyle name="40% - Énfasis4 5 3 6" xfId="24091" xr:uid="{00000000-0005-0000-0000-0000FD540000}"/>
    <cellStyle name="40% - Énfasis4 5 4" xfId="24092" xr:uid="{00000000-0005-0000-0000-0000FE540000}"/>
    <cellStyle name="40% - Énfasis4 5 4 2" xfId="24093" xr:uid="{00000000-0005-0000-0000-0000FF540000}"/>
    <cellStyle name="40% - Énfasis4 5 4 3" xfId="24094" xr:uid="{00000000-0005-0000-0000-000000550000}"/>
    <cellStyle name="40% - Énfasis4 5 4 4" xfId="24095" xr:uid="{00000000-0005-0000-0000-000001550000}"/>
    <cellStyle name="40% - Énfasis4 5 4 5" xfId="24096" xr:uid="{00000000-0005-0000-0000-000002550000}"/>
    <cellStyle name="40% - Énfasis4 5 4 6" xfId="24097" xr:uid="{00000000-0005-0000-0000-000003550000}"/>
    <cellStyle name="40% - Énfasis4 5 5" xfId="24098" xr:uid="{00000000-0005-0000-0000-000004550000}"/>
    <cellStyle name="40% - Énfasis4 5 5 2" xfId="24099" xr:uid="{00000000-0005-0000-0000-000005550000}"/>
    <cellStyle name="40% - Énfasis4 5 5 3" xfId="24100" xr:uid="{00000000-0005-0000-0000-000006550000}"/>
    <cellStyle name="40% - Énfasis4 5 5 4" xfId="24101" xr:uid="{00000000-0005-0000-0000-000007550000}"/>
    <cellStyle name="40% - Énfasis4 5 5 5" xfId="24102" xr:uid="{00000000-0005-0000-0000-000008550000}"/>
    <cellStyle name="40% - Énfasis4 5 5 6" xfId="24103" xr:uid="{00000000-0005-0000-0000-000009550000}"/>
    <cellStyle name="40% - Énfasis4 5 6" xfId="24104" xr:uid="{00000000-0005-0000-0000-00000A550000}"/>
    <cellStyle name="40% - Énfasis4 5 6 2" xfId="24105" xr:uid="{00000000-0005-0000-0000-00000B550000}"/>
    <cellStyle name="40% - Énfasis4 5 6 3" xfId="24106" xr:uid="{00000000-0005-0000-0000-00000C550000}"/>
    <cellStyle name="40% - Énfasis4 5 6 4" xfId="24107" xr:uid="{00000000-0005-0000-0000-00000D550000}"/>
    <cellStyle name="40% - Énfasis4 5 6 5" xfId="24108" xr:uid="{00000000-0005-0000-0000-00000E550000}"/>
    <cellStyle name="40% - Énfasis4 5 6 6" xfId="24109" xr:uid="{00000000-0005-0000-0000-00000F550000}"/>
    <cellStyle name="40% - Énfasis4 5 7" xfId="24110" xr:uid="{00000000-0005-0000-0000-000010550000}"/>
    <cellStyle name="40% - Énfasis4 5 7 2" xfId="24111" xr:uid="{00000000-0005-0000-0000-000011550000}"/>
    <cellStyle name="40% - Énfasis4 5 7 3" xfId="24112" xr:uid="{00000000-0005-0000-0000-000012550000}"/>
    <cellStyle name="40% - Énfasis4 5 7 4" xfId="24113" xr:uid="{00000000-0005-0000-0000-000013550000}"/>
    <cellStyle name="40% - Énfasis4 5 7 5" xfId="24114" xr:uid="{00000000-0005-0000-0000-000014550000}"/>
    <cellStyle name="40% - Énfasis4 5 7 6" xfId="24115" xr:uid="{00000000-0005-0000-0000-000015550000}"/>
    <cellStyle name="40% - Énfasis4 5 8" xfId="24116" xr:uid="{00000000-0005-0000-0000-000016550000}"/>
    <cellStyle name="40% - Énfasis4 5 8 2" xfId="24117" xr:uid="{00000000-0005-0000-0000-000017550000}"/>
    <cellStyle name="40% - Énfasis4 5 8 3" xfId="24118" xr:uid="{00000000-0005-0000-0000-000018550000}"/>
    <cellStyle name="40% - Énfasis4 5 8 4" xfId="24119" xr:uid="{00000000-0005-0000-0000-000019550000}"/>
    <cellStyle name="40% - Énfasis4 5 8 5" xfId="24120" xr:uid="{00000000-0005-0000-0000-00001A550000}"/>
    <cellStyle name="40% - Énfasis4 5 8 6" xfId="24121" xr:uid="{00000000-0005-0000-0000-00001B550000}"/>
    <cellStyle name="40% - Énfasis4 5 9" xfId="24122" xr:uid="{00000000-0005-0000-0000-00001C550000}"/>
    <cellStyle name="40% - Énfasis4 5 9 2" xfId="24123" xr:uid="{00000000-0005-0000-0000-00001D550000}"/>
    <cellStyle name="40% - Énfasis4 5 9 3" xfId="24124" xr:uid="{00000000-0005-0000-0000-00001E550000}"/>
    <cellStyle name="40% - Énfasis4 5 9 4" xfId="24125" xr:uid="{00000000-0005-0000-0000-00001F550000}"/>
    <cellStyle name="40% - Énfasis4 5 9 5" xfId="24126" xr:uid="{00000000-0005-0000-0000-000020550000}"/>
    <cellStyle name="40% - Énfasis4 5 9 6" xfId="24127" xr:uid="{00000000-0005-0000-0000-000021550000}"/>
    <cellStyle name="40% - Énfasis4 50" xfId="24128" xr:uid="{00000000-0005-0000-0000-000022550000}"/>
    <cellStyle name="40% - Énfasis4 50 2" xfId="24129" xr:uid="{00000000-0005-0000-0000-000023550000}"/>
    <cellStyle name="40% - Énfasis4 50 3" xfId="24130" xr:uid="{00000000-0005-0000-0000-000024550000}"/>
    <cellStyle name="40% - Énfasis4 50 4" xfId="24131" xr:uid="{00000000-0005-0000-0000-000025550000}"/>
    <cellStyle name="40% - Énfasis4 50 5" xfId="24132" xr:uid="{00000000-0005-0000-0000-000026550000}"/>
    <cellStyle name="40% - Énfasis4 50 6" xfId="24133" xr:uid="{00000000-0005-0000-0000-000027550000}"/>
    <cellStyle name="40% - Énfasis4 51" xfId="24134" xr:uid="{00000000-0005-0000-0000-000028550000}"/>
    <cellStyle name="40% - Énfasis4 51 2" xfId="24135" xr:uid="{00000000-0005-0000-0000-000029550000}"/>
    <cellStyle name="40% - Énfasis4 51 3" xfId="24136" xr:uid="{00000000-0005-0000-0000-00002A550000}"/>
    <cellStyle name="40% - Énfasis4 51 4" xfId="24137" xr:uid="{00000000-0005-0000-0000-00002B550000}"/>
    <cellStyle name="40% - Énfasis4 51 5" xfId="24138" xr:uid="{00000000-0005-0000-0000-00002C550000}"/>
    <cellStyle name="40% - Énfasis4 51 6" xfId="24139" xr:uid="{00000000-0005-0000-0000-00002D550000}"/>
    <cellStyle name="40% - Énfasis4 52" xfId="24140" xr:uid="{00000000-0005-0000-0000-00002E550000}"/>
    <cellStyle name="40% - Énfasis4 52 2" xfId="24141" xr:uid="{00000000-0005-0000-0000-00002F550000}"/>
    <cellStyle name="40% - Énfasis4 52 3" xfId="24142" xr:uid="{00000000-0005-0000-0000-000030550000}"/>
    <cellStyle name="40% - Énfasis4 52 4" xfId="24143" xr:uid="{00000000-0005-0000-0000-000031550000}"/>
    <cellStyle name="40% - Énfasis4 52 5" xfId="24144" xr:uid="{00000000-0005-0000-0000-000032550000}"/>
    <cellStyle name="40% - Énfasis4 52 6" xfId="24145" xr:uid="{00000000-0005-0000-0000-000033550000}"/>
    <cellStyle name="40% - Énfasis4 53" xfId="24146" xr:uid="{00000000-0005-0000-0000-000034550000}"/>
    <cellStyle name="40% - Énfasis4 53 2" xfId="24147" xr:uid="{00000000-0005-0000-0000-000035550000}"/>
    <cellStyle name="40% - Énfasis4 53 3" xfId="24148" xr:uid="{00000000-0005-0000-0000-000036550000}"/>
    <cellStyle name="40% - Énfasis4 53 4" xfId="24149" xr:uid="{00000000-0005-0000-0000-000037550000}"/>
    <cellStyle name="40% - Énfasis4 53 5" xfId="24150" xr:uid="{00000000-0005-0000-0000-000038550000}"/>
    <cellStyle name="40% - Énfasis4 53 6" xfId="24151" xr:uid="{00000000-0005-0000-0000-000039550000}"/>
    <cellStyle name="40% - Énfasis4 54" xfId="24152" xr:uid="{00000000-0005-0000-0000-00003A550000}"/>
    <cellStyle name="40% - Énfasis4 54 2" xfId="24153" xr:uid="{00000000-0005-0000-0000-00003B550000}"/>
    <cellStyle name="40% - Énfasis4 54 3" xfId="24154" xr:uid="{00000000-0005-0000-0000-00003C550000}"/>
    <cellStyle name="40% - Énfasis4 54 4" xfId="24155" xr:uid="{00000000-0005-0000-0000-00003D550000}"/>
    <cellStyle name="40% - Énfasis4 54 5" xfId="24156" xr:uid="{00000000-0005-0000-0000-00003E550000}"/>
    <cellStyle name="40% - Énfasis4 54 6" xfId="24157" xr:uid="{00000000-0005-0000-0000-00003F550000}"/>
    <cellStyle name="40% - Énfasis4 55" xfId="24158" xr:uid="{00000000-0005-0000-0000-000040550000}"/>
    <cellStyle name="40% - Énfasis4 55 2" xfId="24159" xr:uid="{00000000-0005-0000-0000-000041550000}"/>
    <cellStyle name="40% - Énfasis4 55 3" xfId="24160" xr:uid="{00000000-0005-0000-0000-000042550000}"/>
    <cellStyle name="40% - Énfasis4 55 4" xfId="24161" xr:uid="{00000000-0005-0000-0000-000043550000}"/>
    <cellStyle name="40% - Énfasis4 55 5" xfId="24162" xr:uid="{00000000-0005-0000-0000-000044550000}"/>
    <cellStyle name="40% - Énfasis4 55 6" xfId="24163" xr:uid="{00000000-0005-0000-0000-000045550000}"/>
    <cellStyle name="40% - Énfasis4 56" xfId="24164" xr:uid="{00000000-0005-0000-0000-000046550000}"/>
    <cellStyle name="40% - Énfasis4 56 2" xfId="24165" xr:uid="{00000000-0005-0000-0000-000047550000}"/>
    <cellStyle name="40% - Énfasis4 56 3" xfId="24166" xr:uid="{00000000-0005-0000-0000-000048550000}"/>
    <cellStyle name="40% - Énfasis4 56 4" xfId="24167" xr:uid="{00000000-0005-0000-0000-000049550000}"/>
    <cellStyle name="40% - Énfasis4 56 5" xfId="24168" xr:uid="{00000000-0005-0000-0000-00004A550000}"/>
    <cellStyle name="40% - Énfasis4 56 6" xfId="24169" xr:uid="{00000000-0005-0000-0000-00004B550000}"/>
    <cellStyle name="40% - Énfasis4 57" xfId="24170" xr:uid="{00000000-0005-0000-0000-00004C550000}"/>
    <cellStyle name="40% - Énfasis4 57 2" xfId="24171" xr:uid="{00000000-0005-0000-0000-00004D550000}"/>
    <cellStyle name="40% - Énfasis4 57 3" xfId="24172" xr:uid="{00000000-0005-0000-0000-00004E550000}"/>
    <cellStyle name="40% - Énfasis4 57 4" xfId="24173" xr:uid="{00000000-0005-0000-0000-00004F550000}"/>
    <cellStyle name="40% - Énfasis4 57 5" xfId="24174" xr:uid="{00000000-0005-0000-0000-000050550000}"/>
    <cellStyle name="40% - Énfasis4 57 6" xfId="24175" xr:uid="{00000000-0005-0000-0000-000051550000}"/>
    <cellStyle name="40% - Énfasis4 58" xfId="24176" xr:uid="{00000000-0005-0000-0000-000052550000}"/>
    <cellStyle name="40% - Énfasis4 58 2" xfId="24177" xr:uid="{00000000-0005-0000-0000-000053550000}"/>
    <cellStyle name="40% - Énfasis4 58 3" xfId="24178" xr:uid="{00000000-0005-0000-0000-000054550000}"/>
    <cellStyle name="40% - Énfasis4 58 4" xfId="24179" xr:uid="{00000000-0005-0000-0000-000055550000}"/>
    <cellStyle name="40% - Énfasis4 58 5" xfId="24180" xr:uid="{00000000-0005-0000-0000-000056550000}"/>
    <cellStyle name="40% - Énfasis4 58 6" xfId="24181" xr:uid="{00000000-0005-0000-0000-000057550000}"/>
    <cellStyle name="40% - Énfasis4 59" xfId="24182" xr:uid="{00000000-0005-0000-0000-000058550000}"/>
    <cellStyle name="40% - Énfasis4 6" xfId="730" xr:uid="{00000000-0005-0000-0000-000059550000}"/>
    <cellStyle name="40% - Énfasis4 6 10" xfId="24183" xr:uid="{00000000-0005-0000-0000-00005A550000}"/>
    <cellStyle name="40% - Énfasis4 6 11" xfId="24184" xr:uid="{00000000-0005-0000-0000-00005B550000}"/>
    <cellStyle name="40% - Énfasis4 6 12" xfId="24185" xr:uid="{00000000-0005-0000-0000-00005C550000}"/>
    <cellStyle name="40% - Énfasis4 6 13" xfId="24186" xr:uid="{00000000-0005-0000-0000-00005D550000}"/>
    <cellStyle name="40% - Énfasis4 6 14" xfId="24187" xr:uid="{00000000-0005-0000-0000-00005E550000}"/>
    <cellStyle name="40% - Énfasis4 6 15" xfId="40545" xr:uid="{00000000-0005-0000-0000-00005F550000}"/>
    <cellStyle name="40% - Énfasis4 6 2" xfId="24188" xr:uid="{00000000-0005-0000-0000-000060550000}"/>
    <cellStyle name="40% - Énfasis4 6 2 2" xfId="24189" xr:uid="{00000000-0005-0000-0000-000061550000}"/>
    <cellStyle name="40% - Énfasis4 6 2 3" xfId="24190" xr:uid="{00000000-0005-0000-0000-000062550000}"/>
    <cellStyle name="40% - Énfasis4 6 2 4" xfId="24191" xr:uid="{00000000-0005-0000-0000-000063550000}"/>
    <cellStyle name="40% - Énfasis4 6 2 5" xfId="24192" xr:uid="{00000000-0005-0000-0000-000064550000}"/>
    <cellStyle name="40% - Énfasis4 6 2 6" xfId="24193" xr:uid="{00000000-0005-0000-0000-000065550000}"/>
    <cellStyle name="40% - Énfasis4 6 3" xfId="24194" xr:uid="{00000000-0005-0000-0000-000066550000}"/>
    <cellStyle name="40% - Énfasis4 6 3 2" xfId="24195" xr:uid="{00000000-0005-0000-0000-000067550000}"/>
    <cellStyle name="40% - Énfasis4 6 3 3" xfId="24196" xr:uid="{00000000-0005-0000-0000-000068550000}"/>
    <cellStyle name="40% - Énfasis4 6 3 4" xfId="24197" xr:uid="{00000000-0005-0000-0000-000069550000}"/>
    <cellStyle name="40% - Énfasis4 6 3 5" xfId="24198" xr:uid="{00000000-0005-0000-0000-00006A550000}"/>
    <cellStyle name="40% - Énfasis4 6 3 6" xfId="24199" xr:uid="{00000000-0005-0000-0000-00006B550000}"/>
    <cellStyle name="40% - Énfasis4 6 4" xfId="24200" xr:uid="{00000000-0005-0000-0000-00006C550000}"/>
    <cellStyle name="40% - Énfasis4 6 4 2" xfId="24201" xr:uid="{00000000-0005-0000-0000-00006D550000}"/>
    <cellStyle name="40% - Énfasis4 6 4 3" xfId="24202" xr:uid="{00000000-0005-0000-0000-00006E550000}"/>
    <cellStyle name="40% - Énfasis4 6 4 4" xfId="24203" xr:uid="{00000000-0005-0000-0000-00006F550000}"/>
    <cellStyle name="40% - Énfasis4 6 4 5" xfId="24204" xr:uid="{00000000-0005-0000-0000-000070550000}"/>
    <cellStyle name="40% - Énfasis4 6 4 6" xfId="24205" xr:uid="{00000000-0005-0000-0000-000071550000}"/>
    <cellStyle name="40% - Énfasis4 6 5" xfId="24206" xr:uid="{00000000-0005-0000-0000-000072550000}"/>
    <cellStyle name="40% - Énfasis4 6 5 2" xfId="24207" xr:uid="{00000000-0005-0000-0000-000073550000}"/>
    <cellStyle name="40% - Énfasis4 6 5 3" xfId="24208" xr:uid="{00000000-0005-0000-0000-000074550000}"/>
    <cellStyle name="40% - Énfasis4 6 5 4" xfId="24209" xr:uid="{00000000-0005-0000-0000-000075550000}"/>
    <cellStyle name="40% - Énfasis4 6 5 5" xfId="24210" xr:uid="{00000000-0005-0000-0000-000076550000}"/>
    <cellStyle name="40% - Énfasis4 6 5 6" xfId="24211" xr:uid="{00000000-0005-0000-0000-000077550000}"/>
    <cellStyle name="40% - Énfasis4 6 6" xfId="24212" xr:uid="{00000000-0005-0000-0000-000078550000}"/>
    <cellStyle name="40% - Énfasis4 6 6 2" xfId="24213" xr:uid="{00000000-0005-0000-0000-000079550000}"/>
    <cellStyle name="40% - Énfasis4 6 6 3" xfId="24214" xr:uid="{00000000-0005-0000-0000-00007A550000}"/>
    <cellStyle name="40% - Énfasis4 6 6 4" xfId="24215" xr:uid="{00000000-0005-0000-0000-00007B550000}"/>
    <cellStyle name="40% - Énfasis4 6 6 5" xfId="24216" xr:uid="{00000000-0005-0000-0000-00007C550000}"/>
    <cellStyle name="40% - Énfasis4 6 6 6" xfId="24217" xr:uid="{00000000-0005-0000-0000-00007D550000}"/>
    <cellStyle name="40% - Énfasis4 6 7" xfId="24218" xr:uid="{00000000-0005-0000-0000-00007E550000}"/>
    <cellStyle name="40% - Énfasis4 6 7 2" xfId="24219" xr:uid="{00000000-0005-0000-0000-00007F550000}"/>
    <cellStyle name="40% - Énfasis4 6 7 3" xfId="24220" xr:uid="{00000000-0005-0000-0000-000080550000}"/>
    <cellStyle name="40% - Énfasis4 6 7 4" xfId="24221" xr:uid="{00000000-0005-0000-0000-000081550000}"/>
    <cellStyle name="40% - Énfasis4 6 7 5" xfId="24222" xr:uid="{00000000-0005-0000-0000-000082550000}"/>
    <cellStyle name="40% - Énfasis4 6 7 6" xfId="24223" xr:uid="{00000000-0005-0000-0000-000083550000}"/>
    <cellStyle name="40% - Énfasis4 6 8" xfId="24224" xr:uid="{00000000-0005-0000-0000-000084550000}"/>
    <cellStyle name="40% - Énfasis4 6 8 2" xfId="24225" xr:uid="{00000000-0005-0000-0000-000085550000}"/>
    <cellStyle name="40% - Énfasis4 6 8 3" xfId="24226" xr:uid="{00000000-0005-0000-0000-000086550000}"/>
    <cellStyle name="40% - Énfasis4 6 8 4" xfId="24227" xr:uid="{00000000-0005-0000-0000-000087550000}"/>
    <cellStyle name="40% - Énfasis4 6 8 5" xfId="24228" xr:uid="{00000000-0005-0000-0000-000088550000}"/>
    <cellStyle name="40% - Énfasis4 6 8 6" xfId="24229" xr:uid="{00000000-0005-0000-0000-000089550000}"/>
    <cellStyle name="40% - Énfasis4 6 9" xfId="24230" xr:uid="{00000000-0005-0000-0000-00008A550000}"/>
    <cellStyle name="40% - Énfasis4 6 9 2" xfId="24231" xr:uid="{00000000-0005-0000-0000-00008B550000}"/>
    <cellStyle name="40% - Énfasis4 6 9 3" xfId="24232" xr:uid="{00000000-0005-0000-0000-00008C550000}"/>
    <cellStyle name="40% - Énfasis4 6 9 4" xfId="24233" xr:uid="{00000000-0005-0000-0000-00008D550000}"/>
    <cellStyle name="40% - Énfasis4 6 9 5" xfId="24234" xr:uid="{00000000-0005-0000-0000-00008E550000}"/>
    <cellStyle name="40% - Énfasis4 6 9 6" xfId="24235" xr:uid="{00000000-0005-0000-0000-00008F550000}"/>
    <cellStyle name="40% - Énfasis4 60" xfId="24236" xr:uid="{00000000-0005-0000-0000-000090550000}"/>
    <cellStyle name="40% - Énfasis4 61" xfId="24237" xr:uid="{00000000-0005-0000-0000-000091550000}"/>
    <cellStyle name="40% - Énfasis4 62" xfId="24238" xr:uid="{00000000-0005-0000-0000-000092550000}"/>
    <cellStyle name="40% - Énfasis4 63" xfId="24239" xr:uid="{00000000-0005-0000-0000-000093550000}"/>
    <cellStyle name="40% - Énfasis4 7" xfId="731" xr:uid="{00000000-0005-0000-0000-000094550000}"/>
    <cellStyle name="40% - Énfasis4 7 10" xfId="24240" xr:uid="{00000000-0005-0000-0000-000095550000}"/>
    <cellStyle name="40% - Énfasis4 7 11" xfId="24241" xr:uid="{00000000-0005-0000-0000-000096550000}"/>
    <cellStyle name="40% - Énfasis4 7 12" xfId="24242" xr:uid="{00000000-0005-0000-0000-000097550000}"/>
    <cellStyle name="40% - Énfasis4 7 13" xfId="24243" xr:uid="{00000000-0005-0000-0000-000098550000}"/>
    <cellStyle name="40% - Énfasis4 7 14" xfId="24244" xr:uid="{00000000-0005-0000-0000-000099550000}"/>
    <cellStyle name="40% - Énfasis4 7 15" xfId="40546" xr:uid="{00000000-0005-0000-0000-00009A550000}"/>
    <cellStyle name="40% - Énfasis4 7 2" xfId="24245" xr:uid="{00000000-0005-0000-0000-00009B550000}"/>
    <cellStyle name="40% - Énfasis4 7 2 2" xfId="24246" xr:uid="{00000000-0005-0000-0000-00009C550000}"/>
    <cellStyle name="40% - Énfasis4 7 2 3" xfId="24247" xr:uid="{00000000-0005-0000-0000-00009D550000}"/>
    <cellStyle name="40% - Énfasis4 7 2 4" xfId="24248" xr:uid="{00000000-0005-0000-0000-00009E550000}"/>
    <cellStyle name="40% - Énfasis4 7 2 5" xfId="24249" xr:uid="{00000000-0005-0000-0000-00009F550000}"/>
    <cellStyle name="40% - Énfasis4 7 2 6" xfId="24250" xr:uid="{00000000-0005-0000-0000-0000A0550000}"/>
    <cellStyle name="40% - Énfasis4 7 3" xfId="24251" xr:uid="{00000000-0005-0000-0000-0000A1550000}"/>
    <cellStyle name="40% - Énfasis4 7 3 2" xfId="24252" xr:uid="{00000000-0005-0000-0000-0000A2550000}"/>
    <cellStyle name="40% - Énfasis4 7 3 3" xfId="24253" xr:uid="{00000000-0005-0000-0000-0000A3550000}"/>
    <cellStyle name="40% - Énfasis4 7 3 4" xfId="24254" xr:uid="{00000000-0005-0000-0000-0000A4550000}"/>
    <cellStyle name="40% - Énfasis4 7 3 5" xfId="24255" xr:uid="{00000000-0005-0000-0000-0000A5550000}"/>
    <cellStyle name="40% - Énfasis4 7 3 6" xfId="24256" xr:uid="{00000000-0005-0000-0000-0000A6550000}"/>
    <cellStyle name="40% - Énfasis4 7 4" xfId="24257" xr:uid="{00000000-0005-0000-0000-0000A7550000}"/>
    <cellStyle name="40% - Énfasis4 7 4 2" xfId="24258" xr:uid="{00000000-0005-0000-0000-0000A8550000}"/>
    <cellStyle name="40% - Énfasis4 7 4 3" xfId="24259" xr:uid="{00000000-0005-0000-0000-0000A9550000}"/>
    <cellStyle name="40% - Énfasis4 7 4 4" xfId="24260" xr:uid="{00000000-0005-0000-0000-0000AA550000}"/>
    <cellStyle name="40% - Énfasis4 7 4 5" xfId="24261" xr:uid="{00000000-0005-0000-0000-0000AB550000}"/>
    <cellStyle name="40% - Énfasis4 7 4 6" xfId="24262" xr:uid="{00000000-0005-0000-0000-0000AC550000}"/>
    <cellStyle name="40% - Énfasis4 7 5" xfId="24263" xr:uid="{00000000-0005-0000-0000-0000AD550000}"/>
    <cellStyle name="40% - Énfasis4 7 5 2" xfId="24264" xr:uid="{00000000-0005-0000-0000-0000AE550000}"/>
    <cellStyle name="40% - Énfasis4 7 5 3" xfId="24265" xr:uid="{00000000-0005-0000-0000-0000AF550000}"/>
    <cellStyle name="40% - Énfasis4 7 5 4" xfId="24266" xr:uid="{00000000-0005-0000-0000-0000B0550000}"/>
    <cellStyle name="40% - Énfasis4 7 5 5" xfId="24267" xr:uid="{00000000-0005-0000-0000-0000B1550000}"/>
    <cellStyle name="40% - Énfasis4 7 5 6" xfId="24268" xr:uid="{00000000-0005-0000-0000-0000B2550000}"/>
    <cellStyle name="40% - Énfasis4 7 6" xfId="24269" xr:uid="{00000000-0005-0000-0000-0000B3550000}"/>
    <cellStyle name="40% - Énfasis4 7 6 2" xfId="24270" xr:uid="{00000000-0005-0000-0000-0000B4550000}"/>
    <cellStyle name="40% - Énfasis4 7 6 3" xfId="24271" xr:uid="{00000000-0005-0000-0000-0000B5550000}"/>
    <cellStyle name="40% - Énfasis4 7 6 4" xfId="24272" xr:uid="{00000000-0005-0000-0000-0000B6550000}"/>
    <cellStyle name="40% - Énfasis4 7 6 5" xfId="24273" xr:uid="{00000000-0005-0000-0000-0000B7550000}"/>
    <cellStyle name="40% - Énfasis4 7 6 6" xfId="24274" xr:uid="{00000000-0005-0000-0000-0000B8550000}"/>
    <cellStyle name="40% - Énfasis4 7 7" xfId="24275" xr:uid="{00000000-0005-0000-0000-0000B9550000}"/>
    <cellStyle name="40% - Énfasis4 7 7 2" xfId="24276" xr:uid="{00000000-0005-0000-0000-0000BA550000}"/>
    <cellStyle name="40% - Énfasis4 7 7 3" xfId="24277" xr:uid="{00000000-0005-0000-0000-0000BB550000}"/>
    <cellStyle name="40% - Énfasis4 7 7 4" xfId="24278" xr:uid="{00000000-0005-0000-0000-0000BC550000}"/>
    <cellStyle name="40% - Énfasis4 7 7 5" xfId="24279" xr:uid="{00000000-0005-0000-0000-0000BD550000}"/>
    <cellStyle name="40% - Énfasis4 7 7 6" xfId="24280" xr:uid="{00000000-0005-0000-0000-0000BE550000}"/>
    <cellStyle name="40% - Énfasis4 7 8" xfId="24281" xr:uid="{00000000-0005-0000-0000-0000BF550000}"/>
    <cellStyle name="40% - Énfasis4 7 8 2" xfId="24282" xr:uid="{00000000-0005-0000-0000-0000C0550000}"/>
    <cellStyle name="40% - Énfasis4 7 8 3" xfId="24283" xr:uid="{00000000-0005-0000-0000-0000C1550000}"/>
    <cellStyle name="40% - Énfasis4 7 8 4" xfId="24284" xr:uid="{00000000-0005-0000-0000-0000C2550000}"/>
    <cellStyle name="40% - Énfasis4 7 8 5" xfId="24285" xr:uid="{00000000-0005-0000-0000-0000C3550000}"/>
    <cellStyle name="40% - Énfasis4 7 8 6" xfId="24286" xr:uid="{00000000-0005-0000-0000-0000C4550000}"/>
    <cellStyle name="40% - Énfasis4 7 9" xfId="24287" xr:uid="{00000000-0005-0000-0000-0000C5550000}"/>
    <cellStyle name="40% - Énfasis4 7 9 2" xfId="24288" xr:uid="{00000000-0005-0000-0000-0000C6550000}"/>
    <cellStyle name="40% - Énfasis4 7 9 3" xfId="24289" xr:uid="{00000000-0005-0000-0000-0000C7550000}"/>
    <cellStyle name="40% - Énfasis4 7 9 4" xfId="24290" xr:uid="{00000000-0005-0000-0000-0000C8550000}"/>
    <cellStyle name="40% - Énfasis4 7 9 5" xfId="24291" xr:uid="{00000000-0005-0000-0000-0000C9550000}"/>
    <cellStyle name="40% - Énfasis4 7 9 6" xfId="24292" xr:uid="{00000000-0005-0000-0000-0000CA550000}"/>
    <cellStyle name="40% - Énfasis4 8" xfId="732" xr:uid="{00000000-0005-0000-0000-0000CB550000}"/>
    <cellStyle name="40% - Énfasis4 8 10" xfId="24293" xr:uid="{00000000-0005-0000-0000-0000CC550000}"/>
    <cellStyle name="40% - Énfasis4 8 11" xfId="24294" xr:uid="{00000000-0005-0000-0000-0000CD550000}"/>
    <cellStyle name="40% - Énfasis4 8 12" xfId="24295" xr:uid="{00000000-0005-0000-0000-0000CE550000}"/>
    <cellStyle name="40% - Énfasis4 8 13" xfId="24296" xr:uid="{00000000-0005-0000-0000-0000CF550000}"/>
    <cellStyle name="40% - Énfasis4 8 14" xfId="24297" xr:uid="{00000000-0005-0000-0000-0000D0550000}"/>
    <cellStyle name="40% - Énfasis4 8 15" xfId="40547" xr:uid="{00000000-0005-0000-0000-0000D1550000}"/>
    <cellStyle name="40% - Énfasis4 8 2" xfId="24298" xr:uid="{00000000-0005-0000-0000-0000D2550000}"/>
    <cellStyle name="40% - Énfasis4 8 2 2" xfId="24299" xr:uid="{00000000-0005-0000-0000-0000D3550000}"/>
    <cellStyle name="40% - Énfasis4 8 2 3" xfId="24300" xr:uid="{00000000-0005-0000-0000-0000D4550000}"/>
    <cellStyle name="40% - Énfasis4 8 2 4" xfId="24301" xr:uid="{00000000-0005-0000-0000-0000D5550000}"/>
    <cellStyle name="40% - Énfasis4 8 2 5" xfId="24302" xr:uid="{00000000-0005-0000-0000-0000D6550000}"/>
    <cellStyle name="40% - Énfasis4 8 2 6" xfId="24303" xr:uid="{00000000-0005-0000-0000-0000D7550000}"/>
    <cellStyle name="40% - Énfasis4 8 3" xfId="24304" xr:uid="{00000000-0005-0000-0000-0000D8550000}"/>
    <cellStyle name="40% - Énfasis4 8 3 2" xfId="24305" xr:uid="{00000000-0005-0000-0000-0000D9550000}"/>
    <cellStyle name="40% - Énfasis4 8 3 3" xfId="24306" xr:uid="{00000000-0005-0000-0000-0000DA550000}"/>
    <cellStyle name="40% - Énfasis4 8 3 4" xfId="24307" xr:uid="{00000000-0005-0000-0000-0000DB550000}"/>
    <cellStyle name="40% - Énfasis4 8 3 5" xfId="24308" xr:uid="{00000000-0005-0000-0000-0000DC550000}"/>
    <cellStyle name="40% - Énfasis4 8 3 6" xfId="24309" xr:uid="{00000000-0005-0000-0000-0000DD550000}"/>
    <cellStyle name="40% - Énfasis4 8 4" xfId="24310" xr:uid="{00000000-0005-0000-0000-0000DE550000}"/>
    <cellStyle name="40% - Énfasis4 8 4 2" xfId="24311" xr:uid="{00000000-0005-0000-0000-0000DF550000}"/>
    <cellStyle name="40% - Énfasis4 8 4 3" xfId="24312" xr:uid="{00000000-0005-0000-0000-0000E0550000}"/>
    <cellStyle name="40% - Énfasis4 8 4 4" xfId="24313" xr:uid="{00000000-0005-0000-0000-0000E1550000}"/>
    <cellStyle name="40% - Énfasis4 8 4 5" xfId="24314" xr:uid="{00000000-0005-0000-0000-0000E2550000}"/>
    <cellStyle name="40% - Énfasis4 8 4 6" xfId="24315" xr:uid="{00000000-0005-0000-0000-0000E3550000}"/>
    <cellStyle name="40% - Énfasis4 8 5" xfId="24316" xr:uid="{00000000-0005-0000-0000-0000E4550000}"/>
    <cellStyle name="40% - Énfasis4 8 5 2" xfId="24317" xr:uid="{00000000-0005-0000-0000-0000E5550000}"/>
    <cellStyle name="40% - Énfasis4 8 5 3" xfId="24318" xr:uid="{00000000-0005-0000-0000-0000E6550000}"/>
    <cellStyle name="40% - Énfasis4 8 5 4" xfId="24319" xr:uid="{00000000-0005-0000-0000-0000E7550000}"/>
    <cellStyle name="40% - Énfasis4 8 5 5" xfId="24320" xr:uid="{00000000-0005-0000-0000-0000E8550000}"/>
    <cellStyle name="40% - Énfasis4 8 5 6" xfId="24321" xr:uid="{00000000-0005-0000-0000-0000E9550000}"/>
    <cellStyle name="40% - Énfasis4 8 6" xfId="24322" xr:uid="{00000000-0005-0000-0000-0000EA550000}"/>
    <cellStyle name="40% - Énfasis4 8 6 2" xfId="24323" xr:uid="{00000000-0005-0000-0000-0000EB550000}"/>
    <cellStyle name="40% - Énfasis4 8 6 3" xfId="24324" xr:uid="{00000000-0005-0000-0000-0000EC550000}"/>
    <cellStyle name="40% - Énfasis4 8 6 4" xfId="24325" xr:uid="{00000000-0005-0000-0000-0000ED550000}"/>
    <cellStyle name="40% - Énfasis4 8 6 5" xfId="24326" xr:uid="{00000000-0005-0000-0000-0000EE550000}"/>
    <cellStyle name="40% - Énfasis4 8 6 6" xfId="24327" xr:uid="{00000000-0005-0000-0000-0000EF550000}"/>
    <cellStyle name="40% - Énfasis4 8 7" xfId="24328" xr:uid="{00000000-0005-0000-0000-0000F0550000}"/>
    <cellStyle name="40% - Énfasis4 8 7 2" xfId="24329" xr:uid="{00000000-0005-0000-0000-0000F1550000}"/>
    <cellStyle name="40% - Énfasis4 8 7 3" xfId="24330" xr:uid="{00000000-0005-0000-0000-0000F2550000}"/>
    <cellStyle name="40% - Énfasis4 8 7 4" xfId="24331" xr:uid="{00000000-0005-0000-0000-0000F3550000}"/>
    <cellStyle name="40% - Énfasis4 8 7 5" xfId="24332" xr:uid="{00000000-0005-0000-0000-0000F4550000}"/>
    <cellStyle name="40% - Énfasis4 8 7 6" xfId="24333" xr:uid="{00000000-0005-0000-0000-0000F5550000}"/>
    <cellStyle name="40% - Énfasis4 8 8" xfId="24334" xr:uid="{00000000-0005-0000-0000-0000F6550000}"/>
    <cellStyle name="40% - Énfasis4 8 8 2" xfId="24335" xr:uid="{00000000-0005-0000-0000-0000F7550000}"/>
    <cellStyle name="40% - Énfasis4 8 8 3" xfId="24336" xr:uid="{00000000-0005-0000-0000-0000F8550000}"/>
    <cellStyle name="40% - Énfasis4 8 8 4" xfId="24337" xr:uid="{00000000-0005-0000-0000-0000F9550000}"/>
    <cellStyle name="40% - Énfasis4 8 8 5" xfId="24338" xr:uid="{00000000-0005-0000-0000-0000FA550000}"/>
    <cellStyle name="40% - Énfasis4 8 8 6" xfId="24339" xr:uid="{00000000-0005-0000-0000-0000FB550000}"/>
    <cellStyle name="40% - Énfasis4 8 9" xfId="24340" xr:uid="{00000000-0005-0000-0000-0000FC550000}"/>
    <cellStyle name="40% - Énfasis4 8 9 2" xfId="24341" xr:uid="{00000000-0005-0000-0000-0000FD550000}"/>
    <cellStyle name="40% - Énfasis4 8 9 3" xfId="24342" xr:uid="{00000000-0005-0000-0000-0000FE550000}"/>
    <cellStyle name="40% - Énfasis4 8 9 4" xfId="24343" xr:uid="{00000000-0005-0000-0000-0000FF550000}"/>
    <cellStyle name="40% - Énfasis4 8 9 5" xfId="24344" xr:uid="{00000000-0005-0000-0000-000000560000}"/>
    <cellStyle name="40% - Énfasis4 8 9 6" xfId="24345" xr:uid="{00000000-0005-0000-0000-000001560000}"/>
    <cellStyle name="40% - Énfasis4 9" xfId="733" xr:uid="{00000000-0005-0000-0000-000002560000}"/>
    <cellStyle name="40% - Énfasis4 9 10" xfId="24346" xr:uid="{00000000-0005-0000-0000-000003560000}"/>
    <cellStyle name="40% - Énfasis4 9 11" xfId="24347" xr:uid="{00000000-0005-0000-0000-000004560000}"/>
    <cellStyle name="40% - Énfasis4 9 12" xfId="24348" xr:uid="{00000000-0005-0000-0000-000005560000}"/>
    <cellStyle name="40% - Énfasis4 9 13" xfId="24349" xr:uid="{00000000-0005-0000-0000-000006560000}"/>
    <cellStyle name="40% - Énfasis4 9 14" xfId="24350" xr:uid="{00000000-0005-0000-0000-000007560000}"/>
    <cellStyle name="40% - Énfasis4 9 15" xfId="40548" xr:uid="{00000000-0005-0000-0000-000008560000}"/>
    <cellStyle name="40% - Énfasis4 9 2" xfId="24351" xr:uid="{00000000-0005-0000-0000-000009560000}"/>
    <cellStyle name="40% - Énfasis4 9 2 2" xfId="24352" xr:uid="{00000000-0005-0000-0000-00000A560000}"/>
    <cellStyle name="40% - Énfasis4 9 2 3" xfId="24353" xr:uid="{00000000-0005-0000-0000-00000B560000}"/>
    <cellStyle name="40% - Énfasis4 9 2 4" xfId="24354" xr:uid="{00000000-0005-0000-0000-00000C560000}"/>
    <cellStyle name="40% - Énfasis4 9 2 5" xfId="24355" xr:uid="{00000000-0005-0000-0000-00000D560000}"/>
    <cellStyle name="40% - Énfasis4 9 2 6" xfId="24356" xr:uid="{00000000-0005-0000-0000-00000E560000}"/>
    <cellStyle name="40% - Énfasis4 9 3" xfId="24357" xr:uid="{00000000-0005-0000-0000-00000F560000}"/>
    <cellStyle name="40% - Énfasis4 9 3 2" xfId="24358" xr:uid="{00000000-0005-0000-0000-000010560000}"/>
    <cellStyle name="40% - Énfasis4 9 3 3" xfId="24359" xr:uid="{00000000-0005-0000-0000-000011560000}"/>
    <cellStyle name="40% - Énfasis4 9 3 4" xfId="24360" xr:uid="{00000000-0005-0000-0000-000012560000}"/>
    <cellStyle name="40% - Énfasis4 9 3 5" xfId="24361" xr:uid="{00000000-0005-0000-0000-000013560000}"/>
    <cellStyle name="40% - Énfasis4 9 3 6" xfId="24362" xr:uid="{00000000-0005-0000-0000-000014560000}"/>
    <cellStyle name="40% - Énfasis4 9 4" xfId="24363" xr:uid="{00000000-0005-0000-0000-000015560000}"/>
    <cellStyle name="40% - Énfasis4 9 4 2" xfId="24364" xr:uid="{00000000-0005-0000-0000-000016560000}"/>
    <cellStyle name="40% - Énfasis4 9 4 3" xfId="24365" xr:uid="{00000000-0005-0000-0000-000017560000}"/>
    <cellStyle name="40% - Énfasis4 9 4 4" xfId="24366" xr:uid="{00000000-0005-0000-0000-000018560000}"/>
    <cellStyle name="40% - Énfasis4 9 4 5" xfId="24367" xr:uid="{00000000-0005-0000-0000-000019560000}"/>
    <cellStyle name="40% - Énfasis4 9 4 6" xfId="24368" xr:uid="{00000000-0005-0000-0000-00001A560000}"/>
    <cellStyle name="40% - Énfasis4 9 5" xfId="24369" xr:uid="{00000000-0005-0000-0000-00001B560000}"/>
    <cellStyle name="40% - Énfasis4 9 5 2" xfId="24370" xr:uid="{00000000-0005-0000-0000-00001C560000}"/>
    <cellStyle name="40% - Énfasis4 9 5 3" xfId="24371" xr:uid="{00000000-0005-0000-0000-00001D560000}"/>
    <cellStyle name="40% - Énfasis4 9 5 4" xfId="24372" xr:uid="{00000000-0005-0000-0000-00001E560000}"/>
    <cellStyle name="40% - Énfasis4 9 5 5" xfId="24373" xr:uid="{00000000-0005-0000-0000-00001F560000}"/>
    <cellStyle name="40% - Énfasis4 9 5 6" xfId="24374" xr:uid="{00000000-0005-0000-0000-000020560000}"/>
    <cellStyle name="40% - Énfasis4 9 6" xfId="24375" xr:uid="{00000000-0005-0000-0000-000021560000}"/>
    <cellStyle name="40% - Énfasis4 9 6 2" xfId="24376" xr:uid="{00000000-0005-0000-0000-000022560000}"/>
    <cellStyle name="40% - Énfasis4 9 6 3" xfId="24377" xr:uid="{00000000-0005-0000-0000-000023560000}"/>
    <cellStyle name="40% - Énfasis4 9 6 4" xfId="24378" xr:uid="{00000000-0005-0000-0000-000024560000}"/>
    <cellStyle name="40% - Énfasis4 9 6 5" xfId="24379" xr:uid="{00000000-0005-0000-0000-000025560000}"/>
    <cellStyle name="40% - Énfasis4 9 6 6" xfId="24380" xr:uid="{00000000-0005-0000-0000-000026560000}"/>
    <cellStyle name="40% - Énfasis4 9 7" xfId="24381" xr:uid="{00000000-0005-0000-0000-000027560000}"/>
    <cellStyle name="40% - Énfasis4 9 7 2" xfId="24382" xr:uid="{00000000-0005-0000-0000-000028560000}"/>
    <cellStyle name="40% - Énfasis4 9 7 3" xfId="24383" xr:uid="{00000000-0005-0000-0000-000029560000}"/>
    <cellStyle name="40% - Énfasis4 9 7 4" xfId="24384" xr:uid="{00000000-0005-0000-0000-00002A560000}"/>
    <cellStyle name="40% - Énfasis4 9 7 5" xfId="24385" xr:uid="{00000000-0005-0000-0000-00002B560000}"/>
    <cellStyle name="40% - Énfasis4 9 7 6" xfId="24386" xr:uid="{00000000-0005-0000-0000-00002C560000}"/>
    <cellStyle name="40% - Énfasis4 9 8" xfId="24387" xr:uid="{00000000-0005-0000-0000-00002D560000}"/>
    <cellStyle name="40% - Énfasis4 9 8 2" xfId="24388" xr:uid="{00000000-0005-0000-0000-00002E560000}"/>
    <cellStyle name="40% - Énfasis4 9 8 3" xfId="24389" xr:uid="{00000000-0005-0000-0000-00002F560000}"/>
    <cellStyle name="40% - Énfasis4 9 8 4" xfId="24390" xr:uid="{00000000-0005-0000-0000-000030560000}"/>
    <cellStyle name="40% - Énfasis4 9 8 5" xfId="24391" xr:uid="{00000000-0005-0000-0000-000031560000}"/>
    <cellStyle name="40% - Énfasis4 9 8 6" xfId="24392" xr:uid="{00000000-0005-0000-0000-000032560000}"/>
    <cellStyle name="40% - Énfasis4 9 9" xfId="24393" xr:uid="{00000000-0005-0000-0000-000033560000}"/>
    <cellStyle name="40% - Énfasis4 9 9 2" xfId="24394" xr:uid="{00000000-0005-0000-0000-000034560000}"/>
    <cellStyle name="40% - Énfasis4 9 9 3" xfId="24395" xr:uid="{00000000-0005-0000-0000-000035560000}"/>
    <cellStyle name="40% - Énfasis4 9 9 4" xfId="24396" xr:uid="{00000000-0005-0000-0000-000036560000}"/>
    <cellStyle name="40% - Énfasis4 9 9 5" xfId="24397" xr:uid="{00000000-0005-0000-0000-000037560000}"/>
    <cellStyle name="40% - Énfasis4 9 9 6" xfId="24398" xr:uid="{00000000-0005-0000-0000-000038560000}"/>
    <cellStyle name="40% - Énfasis5 10" xfId="734" xr:uid="{00000000-0005-0000-0000-000039560000}"/>
    <cellStyle name="40% - Énfasis5 10 10" xfId="24399" xr:uid="{00000000-0005-0000-0000-00003A560000}"/>
    <cellStyle name="40% - Énfasis5 10 11" xfId="24400" xr:uid="{00000000-0005-0000-0000-00003B560000}"/>
    <cellStyle name="40% - Énfasis5 10 12" xfId="24401" xr:uid="{00000000-0005-0000-0000-00003C560000}"/>
    <cellStyle name="40% - Énfasis5 10 13" xfId="24402" xr:uid="{00000000-0005-0000-0000-00003D560000}"/>
    <cellStyle name="40% - Énfasis5 10 14" xfId="24403" xr:uid="{00000000-0005-0000-0000-00003E560000}"/>
    <cellStyle name="40% - Énfasis5 10 15" xfId="40549" xr:uid="{00000000-0005-0000-0000-00003F560000}"/>
    <cellStyle name="40% - Énfasis5 10 2" xfId="24404" xr:uid="{00000000-0005-0000-0000-000040560000}"/>
    <cellStyle name="40% - Énfasis5 10 2 2" xfId="24405" xr:uid="{00000000-0005-0000-0000-000041560000}"/>
    <cellStyle name="40% - Énfasis5 10 2 3" xfId="24406" xr:uid="{00000000-0005-0000-0000-000042560000}"/>
    <cellStyle name="40% - Énfasis5 10 2 4" xfId="24407" xr:uid="{00000000-0005-0000-0000-000043560000}"/>
    <cellStyle name="40% - Énfasis5 10 2 5" xfId="24408" xr:uid="{00000000-0005-0000-0000-000044560000}"/>
    <cellStyle name="40% - Énfasis5 10 2 6" xfId="24409" xr:uid="{00000000-0005-0000-0000-000045560000}"/>
    <cellStyle name="40% - Énfasis5 10 3" xfId="24410" xr:uid="{00000000-0005-0000-0000-000046560000}"/>
    <cellStyle name="40% - Énfasis5 10 3 2" xfId="24411" xr:uid="{00000000-0005-0000-0000-000047560000}"/>
    <cellStyle name="40% - Énfasis5 10 3 3" xfId="24412" xr:uid="{00000000-0005-0000-0000-000048560000}"/>
    <cellStyle name="40% - Énfasis5 10 3 4" xfId="24413" xr:uid="{00000000-0005-0000-0000-000049560000}"/>
    <cellStyle name="40% - Énfasis5 10 3 5" xfId="24414" xr:uid="{00000000-0005-0000-0000-00004A560000}"/>
    <cellStyle name="40% - Énfasis5 10 3 6" xfId="24415" xr:uid="{00000000-0005-0000-0000-00004B560000}"/>
    <cellStyle name="40% - Énfasis5 10 4" xfId="24416" xr:uid="{00000000-0005-0000-0000-00004C560000}"/>
    <cellStyle name="40% - Énfasis5 10 4 2" xfId="24417" xr:uid="{00000000-0005-0000-0000-00004D560000}"/>
    <cellStyle name="40% - Énfasis5 10 4 3" xfId="24418" xr:uid="{00000000-0005-0000-0000-00004E560000}"/>
    <cellStyle name="40% - Énfasis5 10 4 4" xfId="24419" xr:uid="{00000000-0005-0000-0000-00004F560000}"/>
    <cellStyle name="40% - Énfasis5 10 4 5" xfId="24420" xr:uid="{00000000-0005-0000-0000-000050560000}"/>
    <cellStyle name="40% - Énfasis5 10 4 6" xfId="24421" xr:uid="{00000000-0005-0000-0000-000051560000}"/>
    <cellStyle name="40% - Énfasis5 10 5" xfId="24422" xr:uid="{00000000-0005-0000-0000-000052560000}"/>
    <cellStyle name="40% - Énfasis5 10 5 2" xfId="24423" xr:uid="{00000000-0005-0000-0000-000053560000}"/>
    <cellStyle name="40% - Énfasis5 10 5 3" xfId="24424" xr:uid="{00000000-0005-0000-0000-000054560000}"/>
    <cellStyle name="40% - Énfasis5 10 5 4" xfId="24425" xr:uid="{00000000-0005-0000-0000-000055560000}"/>
    <cellStyle name="40% - Énfasis5 10 5 5" xfId="24426" xr:uid="{00000000-0005-0000-0000-000056560000}"/>
    <cellStyle name="40% - Énfasis5 10 5 6" xfId="24427" xr:uid="{00000000-0005-0000-0000-000057560000}"/>
    <cellStyle name="40% - Énfasis5 10 6" xfId="24428" xr:uid="{00000000-0005-0000-0000-000058560000}"/>
    <cellStyle name="40% - Énfasis5 10 6 2" xfId="24429" xr:uid="{00000000-0005-0000-0000-000059560000}"/>
    <cellStyle name="40% - Énfasis5 10 6 3" xfId="24430" xr:uid="{00000000-0005-0000-0000-00005A560000}"/>
    <cellStyle name="40% - Énfasis5 10 6 4" xfId="24431" xr:uid="{00000000-0005-0000-0000-00005B560000}"/>
    <cellStyle name="40% - Énfasis5 10 6 5" xfId="24432" xr:uid="{00000000-0005-0000-0000-00005C560000}"/>
    <cellStyle name="40% - Énfasis5 10 6 6" xfId="24433" xr:uid="{00000000-0005-0000-0000-00005D560000}"/>
    <cellStyle name="40% - Énfasis5 10 7" xfId="24434" xr:uid="{00000000-0005-0000-0000-00005E560000}"/>
    <cellStyle name="40% - Énfasis5 10 7 2" xfId="24435" xr:uid="{00000000-0005-0000-0000-00005F560000}"/>
    <cellStyle name="40% - Énfasis5 10 7 3" xfId="24436" xr:uid="{00000000-0005-0000-0000-000060560000}"/>
    <cellStyle name="40% - Énfasis5 10 7 4" xfId="24437" xr:uid="{00000000-0005-0000-0000-000061560000}"/>
    <cellStyle name="40% - Énfasis5 10 7 5" xfId="24438" xr:uid="{00000000-0005-0000-0000-000062560000}"/>
    <cellStyle name="40% - Énfasis5 10 7 6" xfId="24439" xr:uid="{00000000-0005-0000-0000-000063560000}"/>
    <cellStyle name="40% - Énfasis5 10 8" xfId="24440" xr:uid="{00000000-0005-0000-0000-000064560000}"/>
    <cellStyle name="40% - Énfasis5 10 8 2" xfId="24441" xr:uid="{00000000-0005-0000-0000-000065560000}"/>
    <cellStyle name="40% - Énfasis5 10 8 3" xfId="24442" xr:uid="{00000000-0005-0000-0000-000066560000}"/>
    <cellStyle name="40% - Énfasis5 10 8 4" xfId="24443" xr:uid="{00000000-0005-0000-0000-000067560000}"/>
    <cellStyle name="40% - Énfasis5 10 8 5" xfId="24444" xr:uid="{00000000-0005-0000-0000-000068560000}"/>
    <cellStyle name="40% - Énfasis5 10 8 6" xfId="24445" xr:uid="{00000000-0005-0000-0000-000069560000}"/>
    <cellStyle name="40% - Énfasis5 10 9" xfId="24446" xr:uid="{00000000-0005-0000-0000-00006A560000}"/>
    <cellStyle name="40% - Énfasis5 10 9 2" xfId="24447" xr:uid="{00000000-0005-0000-0000-00006B560000}"/>
    <cellStyle name="40% - Énfasis5 10 9 3" xfId="24448" xr:uid="{00000000-0005-0000-0000-00006C560000}"/>
    <cellStyle name="40% - Énfasis5 10 9 4" xfId="24449" xr:uid="{00000000-0005-0000-0000-00006D560000}"/>
    <cellStyle name="40% - Énfasis5 10 9 5" xfId="24450" xr:uid="{00000000-0005-0000-0000-00006E560000}"/>
    <cellStyle name="40% - Énfasis5 10 9 6" xfId="24451" xr:uid="{00000000-0005-0000-0000-00006F560000}"/>
    <cellStyle name="40% - Énfasis5 11" xfId="735" xr:uid="{00000000-0005-0000-0000-000070560000}"/>
    <cellStyle name="40% - Énfasis5 11 10" xfId="24452" xr:uid="{00000000-0005-0000-0000-000071560000}"/>
    <cellStyle name="40% - Énfasis5 11 11" xfId="24453" xr:uid="{00000000-0005-0000-0000-000072560000}"/>
    <cellStyle name="40% - Énfasis5 11 12" xfId="24454" xr:uid="{00000000-0005-0000-0000-000073560000}"/>
    <cellStyle name="40% - Énfasis5 11 13" xfId="24455" xr:uid="{00000000-0005-0000-0000-000074560000}"/>
    <cellStyle name="40% - Énfasis5 11 14" xfId="24456" xr:uid="{00000000-0005-0000-0000-000075560000}"/>
    <cellStyle name="40% - Énfasis5 11 15" xfId="40550" xr:uid="{00000000-0005-0000-0000-000076560000}"/>
    <cellStyle name="40% - Énfasis5 11 2" xfId="24457" xr:uid="{00000000-0005-0000-0000-000077560000}"/>
    <cellStyle name="40% - Énfasis5 11 2 2" xfId="24458" xr:uid="{00000000-0005-0000-0000-000078560000}"/>
    <cellStyle name="40% - Énfasis5 11 2 3" xfId="24459" xr:uid="{00000000-0005-0000-0000-000079560000}"/>
    <cellStyle name="40% - Énfasis5 11 2 4" xfId="24460" xr:uid="{00000000-0005-0000-0000-00007A560000}"/>
    <cellStyle name="40% - Énfasis5 11 2 5" xfId="24461" xr:uid="{00000000-0005-0000-0000-00007B560000}"/>
    <cellStyle name="40% - Énfasis5 11 2 6" xfId="24462" xr:uid="{00000000-0005-0000-0000-00007C560000}"/>
    <cellStyle name="40% - Énfasis5 11 3" xfId="24463" xr:uid="{00000000-0005-0000-0000-00007D560000}"/>
    <cellStyle name="40% - Énfasis5 11 3 2" xfId="24464" xr:uid="{00000000-0005-0000-0000-00007E560000}"/>
    <cellStyle name="40% - Énfasis5 11 3 3" xfId="24465" xr:uid="{00000000-0005-0000-0000-00007F560000}"/>
    <cellStyle name="40% - Énfasis5 11 3 4" xfId="24466" xr:uid="{00000000-0005-0000-0000-000080560000}"/>
    <cellStyle name="40% - Énfasis5 11 3 5" xfId="24467" xr:uid="{00000000-0005-0000-0000-000081560000}"/>
    <cellStyle name="40% - Énfasis5 11 3 6" xfId="24468" xr:uid="{00000000-0005-0000-0000-000082560000}"/>
    <cellStyle name="40% - Énfasis5 11 4" xfId="24469" xr:uid="{00000000-0005-0000-0000-000083560000}"/>
    <cellStyle name="40% - Énfasis5 11 4 2" xfId="24470" xr:uid="{00000000-0005-0000-0000-000084560000}"/>
    <cellStyle name="40% - Énfasis5 11 4 3" xfId="24471" xr:uid="{00000000-0005-0000-0000-000085560000}"/>
    <cellStyle name="40% - Énfasis5 11 4 4" xfId="24472" xr:uid="{00000000-0005-0000-0000-000086560000}"/>
    <cellStyle name="40% - Énfasis5 11 4 5" xfId="24473" xr:uid="{00000000-0005-0000-0000-000087560000}"/>
    <cellStyle name="40% - Énfasis5 11 4 6" xfId="24474" xr:uid="{00000000-0005-0000-0000-000088560000}"/>
    <cellStyle name="40% - Énfasis5 11 5" xfId="24475" xr:uid="{00000000-0005-0000-0000-000089560000}"/>
    <cellStyle name="40% - Énfasis5 11 5 2" xfId="24476" xr:uid="{00000000-0005-0000-0000-00008A560000}"/>
    <cellStyle name="40% - Énfasis5 11 5 3" xfId="24477" xr:uid="{00000000-0005-0000-0000-00008B560000}"/>
    <cellStyle name="40% - Énfasis5 11 5 4" xfId="24478" xr:uid="{00000000-0005-0000-0000-00008C560000}"/>
    <cellStyle name="40% - Énfasis5 11 5 5" xfId="24479" xr:uid="{00000000-0005-0000-0000-00008D560000}"/>
    <cellStyle name="40% - Énfasis5 11 5 6" xfId="24480" xr:uid="{00000000-0005-0000-0000-00008E560000}"/>
    <cellStyle name="40% - Énfasis5 11 6" xfId="24481" xr:uid="{00000000-0005-0000-0000-00008F560000}"/>
    <cellStyle name="40% - Énfasis5 11 6 2" xfId="24482" xr:uid="{00000000-0005-0000-0000-000090560000}"/>
    <cellStyle name="40% - Énfasis5 11 6 3" xfId="24483" xr:uid="{00000000-0005-0000-0000-000091560000}"/>
    <cellStyle name="40% - Énfasis5 11 6 4" xfId="24484" xr:uid="{00000000-0005-0000-0000-000092560000}"/>
    <cellStyle name="40% - Énfasis5 11 6 5" xfId="24485" xr:uid="{00000000-0005-0000-0000-000093560000}"/>
    <cellStyle name="40% - Énfasis5 11 6 6" xfId="24486" xr:uid="{00000000-0005-0000-0000-000094560000}"/>
    <cellStyle name="40% - Énfasis5 11 7" xfId="24487" xr:uid="{00000000-0005-0000-0000-000095560000}"/>
    <cellStyle name="40% - Énfasis5 11 7 2" xfId="24488" xr:uid="{00000000-0005-0000-0000-000096560000}"/>
    <cellStyle name="40% - Énfasis5 11 7 3" xfId="24489" xr:uid="{00000000-0005-0000-0000-000097560000}"/>
    <cellStyle name="40% - Énfasis5 11 7 4" xfId="24490" xr:uid="{00000000-0005-0000-0000-000098560000}"/>
    <cellStyle name="40% - Énfasis5 11 7 5" xfId="24491" xr:uid="{00000000-0005-0000-0000-000099560000}"/>
    <cellStyle name="40% - Énfasis5 11 7 6" xfId="24492" xr:uid="{00000000-0005-0000-0000-00009A560000}"/>
    <cellStyle name="40% - Énfasis5 11 8" xfId="24493" xr:uid="{00000000-0005-0000-0000-00009B560000}"/>
    <cellStyle name="40% - Énfasis5 11 8 2" xfId="24494" xr:uid="{00000000-0005-0000-0000-00009C560000}"/>
    <cellStyle name="40% - Énfasis5 11 8 3" xfId="24495" xr:uid="{00000000-0005-0000-0000-00009D560000}"/>
    <cellStyle name="40% - Énfasis5 11 8 4" xfId="24496" xr:uid="{00000000-0005-0000-0000-00009E560000}"/>
    <cellStyle name="40% - Énfasis5 11 8 5" xfId="24497" xr:uid="{00000000-0005-0000-0000-00009F560000}"/>
    <cellStyle name="40% - Énfasis5 11 8 6" xfId="24498" xr:uid="{00000000-0005-0000-0000-0000A0560000}"/>
    <cellStyle name="40% - Énfasis5 11 9" xfId="24499" xr:uid="{00000000-0005-0000-0000-0000A1560000}"/>
    <cellStyle name="40% - Énfasis5 11 9 2" xfId="24500" xr:uid="{00000000-0005-0000-0000-0000A2560000}"/>
    <cellStyle name="40% - Énfasis5 11 9 3" xfId="24501" xr:uid="{00000000-0005-0000-0000-0000A3560000}"/>
    <cellStyle name="40% - Énfasis5 11 9 4" xfId="24502" xr:uid="{00000000-0005-0000-0000-0000A4560000}"/>
    <cellStyle name="40% - Énfasis5 11 9 5" xfId="24503" xr:uid="{00000000-0005-0000-0000-0000A5560000}"/>
    <cellStyle name="40% - Énfasis5 11 9 6" xfId="24504" xr:uid="{00000000-0005-0000-0000-0000A6560000}"/>
    <cellStyle name="40% - Énfasis5 12" xfId="736" xr:uid="{00000000-0005-0000-0000-0000A7560000}"/>
    <cellStyle name="40% - Énfasis5 12 10" xfId="24505" xr:uid="{00000000-0005-0000-0000-0000A8560000}"/>
    <cellStyle name="40% - Énfasis5 12 11" xfId="24506" xr:uid="{00000000-0005-0000-0000-0000A9560000}"/>
    <cellStyle name="40% - Énfasis5 12 12" xfId="24507" xr:uid="{00000000-0005-0000-0000-0000AA560000}"/>
    <cellStyle name="40% - Énfasis5 12 13" xfId="24508" xr:uid="{00000000-0005-0000-0000-0000AB560000}"/>
    <cellStyle name="40% - Énfasis5 12 14" xfId="24509" xr:uid="{00000000-0005-0000-0000-0000AC560000}"/>
    <cellStyle name="40% - Énfasis5 12 15" xfId="40551" xr:uid="{00000000-0005-0000-0000-0000AD560000}"/>
    <cellStyle name="40% - Énfasis5 12 2" xfId="24510" xr:uid="{00000000-0005-0000-0000-0000AE560000}"/>
    <cellStyle name="40% - Énfasis5 12 2 2" xfId="24511" xr:uid="{00000000-0005-0000-0000-0000AF560000}"/>
    <cellStyle name="40% - Énfasis5 12 2 3" xfId="24512" xr:uid="{00000000-0005-0000-0000-0000B0560000}"/>
    <cellStyle name="40% - Énfasis5 12 2 4" xfId="24513" xr:uid="{00000000-0005-0000-0000-0000B1560000}"/>
    <cellStyle name="40% - Énfasis5 12 2 5" xfId="24514" xr:uid="{00000000-0005-0000-0000-0000B2560000}"/>
    <cellStyle name="40% - Énfasis5 12 2 6" xfId="24515" xr:uid="{00000000-0005-0000-0000-0000B3560000}"/>
    <cellStyle name="40% - Énfasis5 12 3" xfId="24516" xr:uid="{00000000-0005-0000-0000-0000B4560000}"/>
    <cellStyle name="40% - Énfasis5 12 3 2" xfId="24517" xr:uid="{00000000-0005-0000-0000-0000B5560000}"/>
    <cellStyle name="40% - Énfasis5 12 3 3" xfId="24518" xr:uid="{00000000-0005-0000-0000-0000B6560000}"/>
    <cellStyle name="40% - Énfasis5 12 3 4" xfId="24519" xr:uid="{00000000-0005-0000-0000-0000B7560000}"/>
    <cellStyle name="40% - Énfasis5 12 3 5" xfId="24520" xr:uid="{00000000-0005-0000-0000-0000B8560000}"/>
    <cellStyle name="40% - Énfasis5 12 3 6" xfId="24521" xr:uid="{00000000-0005-0000-0000-0000B9560000}"/>
    <cellStyle name="40% - Énfasis5 12 4" xfId="24522" xr:uid="{00000000-0005-0000-0000-0000BA560000}"/>
    <cellStyle name="40% - Énfasis5 12 4 2" xfId="24523" xr:uid="{00000000-0005-0000-0000-0000BB560000}"/>
    <cellStyle name="40% - Énfasis5 12 4 3" xfId="24524" xr:uid="{00000000-0005-0000-0000-0000BC560000}"/>
    <cellStyle name="40% - Énfasis5 12 4 4" xfId="24525" xr:uid="{00000000-0005-0000-0000-0000BD560000}"/>
    <cellStyle name="40% - Énfasis5 12 4 5" xfId="24526" xr:uid="{00000000-0005-0000-0000-0000BE560000}"/>
    <cellStyle name="40% - Énfasis5 12 4 6" xfId="24527" xr:uid="{00000000-0005-0000-0000-0000BF560000}"/>
    <cellStyle name="40% - Énfasis5 12 5" xfId="24528" xr:uid="{00000000-0005-0000-0000-0000C0560000}"/>
    <cellStyle name="40% - Énfasis5 12 5 2" xfId="24529" xr:uid="{00000000-0005-0000-0000-0000C1560000}"/>
    <cellStyle name="40% - Énfasis5 12 5 3" xfId="24530" xr:uid="{00000000-0005-0000-0000-0000C2560000}"/>
    <cellStyle name="40% - Énfasis5 12 5 4" xfId="24531" xr:uid="{00000000-0005-0000-0000-0000C3560000}"/>
    <cellStyle name="40% - Énfasis5 12 5 5" xfId="24532" xr:uid="{00000000-0005-0000-0000-0000C4560000}"/>
    <cellStyle name="40% - Énfasis5 12 5 6" xfId="24533" xr:uid="{00000000-0005-0000-0000-0000C5560000}"/>
    <cellStyle name="40% - Énfasis5 12 6" xfId="24534" xr:uid="{00000000-0005-0000-0000-0000C6560000}"/>
    <cellStyle name="40% - Énfasis5 12 6 2" xfId="24535" xr:uid="{00000000-0005-0000-0000-0000C7560000}"/>
    <cellStyle name="40% - Énfasis5 12 6 3" xfId="24536" xr:uid="{00000000-0005-0000-0000-0000C8560000}"/>
    <cellStyle name="40% - Énfasis5 12 6 4" xfId="24537" xr:uid="{00000000-0005-0000-0000-0000C9560000}"/>
    <cellStyle name="40% - Énfasis5 12 6 5" xfId="24538" xr:uid="{00000000-0005-0000-0000-0000CA560000}"/>
    <cellStyle name="40% - Énfasis5 12 6 6" xfId="24539" xr:uid="{00000000-0005-0000-0000-0000CB560000}"/>
    <cellStyle name="40% - Énfasis5 12 7" xfId="24540" xr:uid="{00000000-0005-0000-0000-0000CC560000}"/>
    <cellStyle name="40% - Énfasis5 12 7 2" xfId="24541" xr:uid="{00000000-0005-0000-0000-0000CD560000}"/>
    <cellStyle name="40% - Énfasis5 12 7 3" xfId="24542" xr:uid="{00000000-0005-0000-0000-0000CE560000}"/>
    <cellStyle name="40% - Énfasis5 12 7 4" xfId="24543" xr:uid="{00000000-0005-0000-0000-0000CF560000}"/>
    <cellStyle name="40% - Énfasis5 12 7 5" xfId="24544" xr:uid="{00000000-0005-0000-0000-0000D0560000}"/>
    <cellStyle name="40% - Énfasis5 12 7 6" xfId="24545" xr:uid="{00000000-0005-0000-0000-0000D1560000}"/>
    <cellStyle name="40% - Énfasis5 12 8" xfId="24546" xr:uid="{00000000-0005-0000-0000-0000D2560000}"/>
    <cellStyle name="40% - Énfasis5 12 8 2" xfId="24547" xr:uid="{00000000-0005-0000-0000-0000D3560000}"/>
    <cellStyle name="40% - Énfasis5 12 8 3" xfId="24548" xr:uid="{00000000-0005-0000-0000-0000D4560000}"/>
    <cellStyle name="40% - Énfasis5 12 8 4" xfId="24549" xr:uid="{00000000-0005-0000-0000-0000D5560000}"/>
    <cellStyle name="40% - Énfasis5 12 8 5" xfId="24550" xr:uid="{00000000-0005-0000-0000-0000D6560000}"/>
    <cellStyle name="40% - Énfasis5 12 8 6" xfId="24551" xr:uid="{00000000-0005-0000-0000-0000D7560000}"/>
    <cellStyle name="40% - Énfasis5 12 9" xfId="24552" xr:uid="{00000000-0005-0000-0000-0000D8560000}"/>
    <cellStyle name="40% - Énfasis5 12 9 2" xfId="24553" xr:uid="{00000000-0005-0000-0000-0000D9560000}"/>
    <cellStyle name="40% - Énfasis5 12 9 3" xfId="24554" xr:uid="{00000000-0005-0000-0000-0000DA560000}"/>
    <cellStyle name="40% - Énfasis5 12 9 4" xfId="24555" xr:uid="{00000000-0005-0000-0000-0000DB560000}"/>
    <cellStyle name="40% - Énfasis5 12 9 5" xfId="24556" xr:uid="{00000000-0005-0000-0000-0000DC560000}"/>
    <cellStyle name="40% - Énfasis5 12 9 6" xfId="24557" xr:uid="{00000000-0005-0000-0000-0000DD560000}"/>
    <cellStyle name="40% - Énfasis5 13" xfId="737" xr:uid="{00000000-0005-0000-0000-0000DE560000}"/>
    <cellStyle name="40% - Énfasis5 13 10" xfId="24558" xr:uid="{00000000-0005-0000-0000-0000DF560000}"/>
    <cellStyle name="40% - Énfasis5 13 11" xfId="24559" xr:uid="{00000000-0005-0000-0000-0000E0560000}"/>
    <cellStyle name="40% - Énfasis5 13 12" xfId="24560" xr:uid="{00000000-0005-0000-0000-0000E1560000}"/>
    <cellStyle name="40% - Énfasis5 13 13" xfId="24561" xr:uid="{00000000-0005-0000-0000-0000E2560000}"/>
    <cellStyle name="40% - Énfasis5 13 14" xfId="24562" xr:uid="{00000000-0005-0000-0000-0000E3560000}"/>
    <cellStyle name="40% - Énfasis5 13 15" xfId="40552" xr:uid="{00000000-0005-0000-0000-0000E4560000}"/>
    <cellStyle name="40% - Énfasis5 13 2" xfId="24563" xr:uid="{00000000-0005-0000-0000-0000E5560000}"/>
    <cellStyle name="40% - Énfasis5 13 2 2" xfId="24564" xr:uid="{00000000-0005-0000-0000-0000E6560000}"/>
    <cellStyle name="40% - Énfasis5 13 2 3" xfId="24565" xr:uid="{00000000-0005-0000-0000-0000E7560000}"/>
    <cellStyle name="40% - Énfasis5 13 2 4" xfId="24566" xr:uid="{00000000-0005-0000-0000-0000E8560000}"/>
    <cellStyle name="40% - Énfasis5 13 2 5" xfId="24567" xr:uid="{00000000-0005-0000-0000-0000E9560000}"/>
    <cellStyle name="40% - Énfasis5 13 2 6" xfId="24568" xr:uid="{00000000-0005-0000-0000-0000EA560000}"/>
    <cellStyle name="40% - Énfasis5 13 3" xfId="24569" xr:uid="{00000000-0005-0000-0000-0000EB560000}"/>
    <cellStyle name="40% - Énfasis5 13 3 2" xfId="24570" xr:uid="{00000000-0005-0000-0000-0000EC560000}"/>
    <cellStyle name="40% - Énfasis5 13 3 3" xfId="24571" xr:uid="{00000000-0005-0000-0000-0000ED560000}"/>
    <cellStyle name="40% - Énfasis5 13 3 4" xfId="24572" xr:uid="{00000000-0005-0000-0000-0000EE560000}"/>
    <cellStyle name="40% - Énfasis5 13 3 5" xfId="24573" xr:uid="{00000000-0005-0000-0000-0000EF560000}"/>
    <cellStyle name="40% - Énfasis5 13 3 6" xfId="24574" xr:uid="{00000000-0005-0000-0000-0000F0560000}"/>
    <cellStyle name="40% - Énfasis5 13 4" xfId="24575" xr:uid="{00000000-0005-0000-0000-0000F1560000}"/>
    <cellStyle name="40% - Énfasis5 13 4 2" xfId="24576" xr:uid="{00000000-0005-0000-0000-0000F2560000}"/>
    <cellStyle name="40% - Énfasis5 13 4 3" xfId="24577" xr:uid="{00000000-0005-0000-0000-0000F3560000}"/>
    <cellStyle name="40% - Énfasis5 13 4 4" xfId="24578" xr:uid="{00000000-0005-0000-0000-0000F4560000}"/>
    <cellStyle name="40% - Énfasis5 13 4 5" xfId="24579" xr:uid="{00000000-0005-0000-0000-0000F5560000}"/>
    <cellStyle name="40% - Énfasis5 13 4 6" xfId="24580" xr:uid="{00000000-0005-0000-0000-0000F6560000}"/>
    <cellStyle name="40% - Énfasis5 13 5" xfId="24581" xr:uid="{00000000-0005-0000-0000-0000F7560000}"/>
    <cellStyle name="40% - Énfasis5 13 5 2" xfId="24582" xr:uid="{00000000-0005-0000-0000-0000F8560000}"/>
    <cellStyle name="40% - Énfasis5 13 5 3" xfId="24583" xr:uid="{00000000-0005-0000-0000-0000F9560000}"/>
    <cellStyle name="40% - Énfasis5 13 5 4" xfId="24584" xr:uid="{00000000-0005-0000-0000-0000FA560000}"/>
    <cellStyle name="40% - Énfasis5 13 5 5" xfId="24585" xr:uid="{00000000-0005-0000-0000-0000FB560000}"/>
    <cellStyle name="40% - Énfasis5 13 5 6" xfId="24586" xr:uid="{00000000-0005-0000-0000-0000FC560000}"/>
    <cellStyle name="40% - Énfasis5 13 6" xfId="24587" xr:uid="{00000000-0005-0000-0000-0000FD560000}"/>
    <cellStyle name="40% - Énfasis5 13 6 2" xfId="24588" xr:uid="{00000000-0005-0000-0000-0000FE560000}"/>
    <cellStyle name="40% - Énfasis5 13 6 3" xfId="24589" xr:uid="{00000000-0005-0000-0000-0000FF560000}"/>
    <cellStyle name="40% - Énfasis5 13 6 4" xfId="24590" xr:uid="{00000000-0005-0000-0000-000000570000}"/>
    <cellStyle name="40% - Énfasis5 13 6 5" xfId="24591" xr:uid="{00000000-0005-0000-0000-000001570000}"/>
    <cellStyle name="40% - Énfasis5 13 6 6" xfId="24592" xr:uid="{00000000-0005-0000-0000-000002570000}"/>
    <cellStyle name="40% - Énfasis5 13 7" xfId="24593" xr:uid="{00000000-0005-0000-0000-000003570000}"/>
    <cellStyle name="40% - Énfasis5 13 7 2" xfId="24594" xr:uid="{00000000-0005-0000-0000-000004570000}"/>
    <cellStyle name="40% - Énfasis5 13 7 3" xfId="24595" xr:uid="{00000000-0005-0000-0000-000005570000}"/>
    <cellStyle name="40% - Énfasis5 13 7 4" xfId="24596" xr:uid="{00000000-0005-0000-0000-000006570000}"/>
    <cellStyle name="40% - Énfasis5 13 7 5" xfId="24597" xr:uid="{00000000-0005-0000-0000-000007570000}"/>
    <cellStyle name="40% - Énfasis5 13 7 6" xfId="24598" xr:uid="{00000000-0005-0000-0000-000008570000}"/>
    <cellStyle name="40% - Énfasis5 13 8" xfId="24599" xr:uid="{00000000-0005-0000-0000-000009570000}"/>
    <cellStyle name="40% - Énfasis5 13 8 2" xfId="24600" xr:uid="{00000000-0005-0000-0000-00000A570000}"/>
    <cellStyle name="40% - Énfasis5 13 8 3" xfId="24601" xr:uid="{00000000-0005-0000-0000-00000B570000}"/>
    <cellStyle name="40% - Énfasis5 13 8 4" xfId="24602" xr:uid="{00000000-0005-0000-0000-00000C570000}"/>
    <cellStyle name="40% - Énfasis5 13 8 5" xfId="24603" xr:uid="{00000000-0005-0000-0000-00000D570000}"/>
    <cellStyle name="40% - Énfasis5 13 8 6" xfId="24604" xr:uid="{00000000-0005-0000-0000-00000E570000}"/>
    <cellStyle name="40% - Énfasis5 13 9" xfId="24605" xr:uid="{00000000-0005-0000-0000-00000F570000}"/>
    <cellStyle name="40% - Énfasis5 13 9 2" xfId="24606" xr:uid="{00000000-0005-0000-0000-000010570000}"/>
    <cellStyle name="40% - Énfasis5 13 9 3" xfId="24607" xr:uid="{00000000-0005-0000-0000-000011570000}"/>
    <cellStyle name="40% - Énfasis5 13 9 4" xfId="24608" xr:uid="{00000000-0005-0000-0000-000012570000}"/>
    <cellStyle name="40% - Énfasis5 13 9 5" xfId="24609" xr:uid="{00000000-0005-0000-0000-000013570000}"/>
    <cellStyle name="40% - Énfasis5 13 9 6" xfId="24610" xr:uid="{00000000-0005-0000-0000-000014570000}"/>
    <cellStyle name="40% - Énfasis5 14" xfId="738" xr:uid="{00000000-0005-0000-0000-000015570000}"/>
    <cellStyle name="40% - Énfasis5 14 10" xfId="24611" xr:uid="{00000000-0005-0000-0000-000016570000}"/>
    <cellStyle name="40% - Énfasis5 14 11" xfId="24612" xr:uid="{00000000-0005-0000-0000-000017570000}"/>
    <cellStyle name="40% - Énfasis5 14 12" xfId="24613" xr:uid="{00000000-0005-0000-0000-000018570000}"/>
    <cellStyle name="40% - Énfasis5 14 13" xfId="24614" xr:uid="{00000000-0005-0000-0000-000019570000}"/>
    <cellStyle name="40% - Énfasis5 14 14" xfId="24615" xr:uid="{00000000-0005-0000-0000-00001A570000}"/>
    <cellStyle name="40% - Énfasis5 14 2" xfId="24616" xr:uid="{00000000-0005-0000-0000-00001B570000}"/>
    <cellStyle name="40% - Énfasis5 14 2 2" xfId="24617" xr:uid="{00000000-0005-0000-0000-00001C570000}"/>
    <cellStyle name="40% - Énfasis5 14 2 3" xfId="24618" xr:uid="{00000000-0005-0000-0000-00001D570000}"/>
    <cellStyle name="40% - Énfasis5 14 2 4" xfId="24619" xr:uid="{00000000-0005-0000-0000-00001E570000}"/>
    <cellStyle name="40% - Énfasis5 14 2 5" xfId="24620" xr:uid="{00000000-0005-0000-0000-00001F570000}"/>
    <cellStyle name="40% - Énfasis5 14 2 6" xfId="24621" xr:uid="{00000000-0005-0000-0000-000020570000}"/>
    <cellStyle name="40% - Énfasis5 14 3" xfId="24622" xr:uid="{00000000-0005-0000-0000-000021570000}"/>
    <cellStyle name="40% - Énfasis5 14 3 2" xfId="24623" xr:uid="{00000000-0005-0000-0000-000022570000}"/>
    <cellStyle name="40% - Énfasis5 14 3 3" xfId="24624" xr:uid="{00000000-0005-0000-0000-000023570000}"/>
    <cellStyle name="40% - Énfasis5 14 3 4" xfId="24625" xr:uid="{00000000-0005-0000-0000-000024570000}"/>
    <cellStyle name="40% - Énfasis5 14 3 5" xfId="24626" xr:uid="{00000000-0005-0000-0000-000025570000}"/>
    <cellStyle name="40% - Énfasis5 14 3 6" xfId="24627" xr:uid="{00000000-0005-0000-0000-000026570000}"/>
    <cellStyle name="40% - Énfasis5 14 4" xfId="24628" xr:uid="{00000000-0005-0000-0000-000027570000}"/>
    <cellStyle name="40% - Énfasis5 14 4 2" xfId="24629" xr:uid="{00000000-0005-0000-0000-000028570000}"/>
    <cellStyle name="40% - Énfasis5 14 4 3" xfId="24630" xr:uid="{00000000-0005-0000-0000-000029570000}"/>
    <cellStyle name="40% - Énfasis5 14 4 4" xfId="24631" xr:uid="{00000000-0005-0000-0000-00002A570000}"/>
    <cellStyle name="40% - Énfasis5 14 4 5" xfId="24632" xr:uid="{00000000-0005-0000-0000-00002B570000}"/>
    <cellStyle name="40% - Énfasis5 14 4 6" xfId="24633" xr:uid="{00000000-0005-0000-0000-00002C570000}"/>
    <cellStyle name="40% - Énfasis5 14 5" xfId="24634" xr:uid="{00000000-0005-0000-0000-00002D570000}"/>
    <cellStyle name="40% - Énfasis5 14 5 2" xfId="24635" xr:uid="{00000000-0005-0000-0000-00002E570000}"/>
    <cellStyle name="40% - Énfasis5 14 5 3" xfId="24636" xr:uid="{00000000-0005-0000-0000-00002F570000}"/>
    <cellStyle name="40% - Énfasis5 14 5 4" xfId="24637" xr:uid="{00000000-0005-0000-0000-000030570000}"/>
    <cellStyle name="40% - Énfasis5 14 5 5" xfId="24638" xr:uid="{00000000-0005-0000-0000-000031570000}"/>
    <cellStyle name="40% - Énfasis5 14 5 6" xfId="24639" xr:uid="{00000000-0005-0000-0000-000032570000}"/>
    <cellStyle name="40% - Énfasis5 14 6" xfId="24640" xr:uid="{00000000-0005-0000-0000-000033570000}"/>
    <cellStyle name="40% - Énfasis5 14 6 2" xfId="24641" xr:uid="{00000000-0005-0000-0000-000034570000}"/>
    <cellStyle name="40% - Énfasis5 14 6 3" xfId="24642" xr:uid="{00000000-0005-0000-0000-000035570000}"/>
    <cellStyle name="40% - Énfasis5 14 6 4" xfId="24643" xr:uid="{00000000-0005-0000-0000-000036570000}"/>
    <cellStyle name="40% - Énfasis5 14 6 5" xfId="24644" xr:uid="{00000000-0005-0000-0000-000037570000}"/>
    <cellStyle name="40% - Énfasis5 14 6 6" xfId="24645" xr:uid="{00000000-0005-0000-0000-000038570000}"/>
    <cellStyle name="40% - Énfasis5 14 7" xfId="24646" xr:uid="{00000000-0005-0000-0000-000039570000}"/>
    <cellStyle name="40% - Énfasis5 14 7 2" xfId="24647" xr:uid="{00000000-0005-0000-0000-00003A570000}"/>
    <cellStyle name="40% - Énfasis5 14 7 3" xfId="24648" xr:uid="{00000000-0005-0000-0000-00003B570000}"/>
    <cellStyle name="40% - Énfasis5 14 7 4" xfId="24649" xr:uid="{00000000-0005-0000-0000-00003C570000}"/>
    <cellStyle name="40% - Énfasis5 14 7 5" xfId="24650" xr:uid="{00000000-0005-0000-0000-00003D570000}"/>
    <cellStyle name="40% - Énfasis5 14 7 6" xfId="24651" xr:uid="{00000000-0005-0000-0000-00003E570000}"/>
    <cellStyle name="40% - Énfasis5 14 8" xfId="24652" xr:uid="{00000000-0005-0000-0000-00003F570000}"/>
    <cellStyle name="40% - Énfasis5 14 8 2" xfId="24653" xr:uid="{00000000-0005-0000-0000-000040570000}"/>
    <cellStyle name="40% - Énfasis5 14 8 3" xfId="24654" xr:uid="{00000000-0005-0000-0000-000041570000}"/>
    <cellStyle name="40% - Énfasis5 14 8 4" xfId="24655" xr:uid="{00000000-0005-0000-0000-000042570000}"/>
    <cellStyle name="40% - Énfasis5 14 8 5" xfId="24656" xr:uid="{00000000-0005-0000-0000-000043570000}"/>
    <cellStyle name="40% - Énfasis5 14 8 6" xfId="24657" xr:uid="{00000000-0005-0000-0000-000044570000}"/>
    <cellStyle name="40% - Énfasis5 14 9" xfId="24658" xr:uid="{00000000-0005-0000-0000-000045570000}"/>
    <cellStyle name="40% - Énfasis5 14 9 2" xfId="24659" xr:uid="{00000000-0005-0000-0000-000046570000}"/>
    <cellStyle name="40% - Énfasis5 14 9 3" xfId="24660" xr:uid="{00000000-0005-0000-0000-000047570000}"/>
    <cellStyle name="40% - Énfasis5 14 9 4" xfId="24661" xr:uid="{00000000-0005-0000-0000-000048570000}"/>
    <cellStyle name="40% - Énfasis5 14 9 5" xfId="24662" xr:uid="{00000000-0005-0000-0000-000049570000}"/>
    <cellStyle name="40% - Énfasis5 14 9 6" xfId="24663" xr:uid="{00000000-0005-0000-0000-00004A570000}"/>
    <cellStyle name="40% - Énfasis5 15" xfId="739" xr:uid="{00000000-0005-0000-0000-00004B570000}"/>
    <cellStyle name="40% - Énfasis5 15 10" xfId="24664" xr:uid="{00000000-0005-0000-0000-00004C570000}"/>
    <cellStyle name="40% - Énfasis5 15 11" xfId="24665" xr:uid="{00000000-0005-0000-0000-00004D570000}"/>
    <cellStyle name="40% - Énfasis5 15 12" xfId="24666" xr:uid="{00000000-0005-0000-0000-00004E570000}"/>
    <cellStyle name="40% - Énfasis5 15 13" xfId="24667" xr:uid="{00000000-0005-0000-0000-00004F570000}"/>
    <cellStyle name="40% - Énfasis5 15 14" xfId="24668" xr:uid="{00000000-0005-0000-0000-000050570000}"/>
    <cellStyle name="40% - Énfasis5 15 2" xfId="24669" xr:uid="{00000000-0005-0000-0000-000051570000}"/>
    <cellStyle name="40% - Énfasis5 15 2 2" xfId="24670" xr:uid="{00000000-0005-0000-0000-000052570000}"/>
    <cellStyle name="40% - Énfasis5 15 2 3" xfId="24671" xr:uid="{00000000-0005-0000-0000-000053570000}"/>
    <cellStyle name="40% - Énfasis5 15 2 4" xfId="24672" xr:uid="{00000000-0005-0000-0000-000054570000}"/>
    <cellStyle name="40% - Énfasis5 15 2 5" xfId="24673" xr:uid="{00000000-0005-0000-0000-000055570000}"/>
    <cellStyle name="40% - Énfasis5 15 2 6" xfId="24674" xr:uid="{00000000-0005-0000-0000-000056570000}"/>
    <cellStyle name="40% - Énfasis5 15 3" xfId="24675" xr:uid="{00000000-0005-0000-0000-000057570000}"/>
    <cellStyle name="40% - Énfasis5 15 3 2" xfId="24676" xr:uid="{00000000-0005-0000-0000-000058570000}"/>
    <cellStyle name="40% - Énfasis5 15 3 3" xfId="24677" xr:uid="{00000000-0005-0000-0000-000059570000}"/>
    <cellStyle name="40% - Énfasis5 15 3 4" xfId="24678" xr:uid="{00000000-0005-0000-0000-00005A570000}"/>
    <cellStyle name="40% - Énfasis5 15 3 5" xfId="24679" xr:uid="{00000000-0005-0000-0000-00005B570000}"/>
    <cellStyle name="40% - Énfasis5 15 3 6" xfId="24680" xr:uid="{00000000-0005-0000-0000-00005C570000}"/>
    <cellStyle name="40% - Énfasis5 15 4" xfId="24681" xr:uid="{00000000-0005-0000-0000-00005D570000}"/>
    <cellStyle name="40% - Énfasis5 15 4 2" xfId="24682" xr:uid="{00000000-0005-0000-0000-00005E570000}"/>
    <cellStyle name="40% - Énfasis5 15 4 3" xfId="24683" xr:uid="{00000000-0005-0000-0000-00005F570000}"/>
    <cellStyle name="40% - Énfasis5 15 4 4" xfId="24684" xr:uid="{00000000-0005-0000-0000-000060570000}"/>
    <cellStyle name="40% - Énfasis5 15 4 5" xfId="24685" xr:uid="{00000000-0005-0000-0000-000061570000}"/>
    <cellStyle name="40% - Énfasis5 15 4 6" xfId="24686" xr:uid="{00000000-0005-0000-0000-000062570000}"/>
    <cellStyle name="40% - Énfasis5 15 5" xfId="24687" xr:uid="{00000000-0005-0000-0000-000063570000}"/>
    <cellStyle name="40% - Énfasis5 15 5 2" xfId="24688" xr:uid="{00000000-0005-0000-0000-000064570000}"/>
    <cellStyle name="40% - Énfasis5 15 5 3" xfId="24689" xr:uid="{00000000-0005-0000-0000-000065570000}"/>
    <cellStyle name="40% - Énfasis5 15 5 4" xfId="24690" xr:uid="{00000000-0005-0000-0000-000066570000}"/>
    <cellStyle name="40% - Énfasis5 15 5 5" xfId="24691" xr:uid="{00000000-0005-0000-0000-000067570000}"/>
    <cellStyle name="40% - Énfasis5 15 5 6" xfId="24692" xr:uid="{00000000-0005-0000-0000-000068570000}"/>
    <cellStyle name="40% - Énfasis5 15 6" xfId="24693" xr:uid="{00000000-0005-0000-0000-000069570000}"/>
    <cellStyle name="40% - Énfasis5 15 6 2" xfId="24694" xr:uid="{00000000-0005-0000-0000-00006A570000}"/>
    <cellStyle name="40% - Énfasis5 15 6 3" xfId="24695" xr:uid="{00000000-0005-0000-0000-00006B570000}"/>
    <cellStyle name="40% - Énfasis5 15 6 4" xfId="24696" xr:uid="{00000000-0005-0000-0000-00006C570000}"/>
    <cellStyle name="40% - Énfasis5 15 6 5" xfId="24697" xr:uid="{00000000-0005-0000-0000-00006D570000}"/>
    <cellStyle name="40% - Énfasis5 15 6 6" xfId="24698" xr:uid="{00000000-0005-0000-0000-00006E570000}"/>
    <cellStyle name="40% - Énfasis5 15 7" xfId="24699" xr:uid="{00000000-0005-0000-0000-00006F570000}"/>
    <cellStyle name="40% - Énfasis5 15 7 2" xfId="24700" xr:uid="{00000000-0005-0000-0000-000070570000}"/>
    <cellStyle name="40% - Énfasis5 15 7 3" xfId="24701" xr:uid="{00000000-0005-0000-0000-000071570000}"/>
    <cellStyle name="40% - Énfasis5 15 7 4" xfId="24702" xr:uid="{00000000-0005-0000-0000-000072570000}"/>
    <cellStyle name="40% - Énfasis5 15 7 5" xfId="24703" xr:uid="{00000000-0005-0000-0000-000073570000}"/>
    <cellStyle name="40% - Énfasis5 15 7 6" xfId="24704" xr:uid="{00000000-0005-0000-0000-000074570000}"/>
    <cellStyle name="40% - Énfasis5 15 8" xfId="24705" xr:uid="{00000000-0005-0000-0000-000075570000}"/>
    <cellStyle name="40% - Énfasis5 15 8 2" xfId="24706" xr:uid="{00000000-0005-0000-0000-000076570000}"/>
    <cellStyle name="40% - Énfasis5 15 8 3" xfId="24707" xr:uid="{00000000-0005-0000-0000-000077570000}"/>
    <cellStyle name="40% - Énfasis5 15 8 4" xfId="24708" xr:uid="{00000000-0005-0000-0000-000078570000}"/>
    <cellStyle name="40% - Énfasis5 15 8 5" xfId="24709" xr:uid="{00000000-0005-0000-0000-000079570000}"/>
    <cellStyle name="40% - Énfasis5 15 8 6" xfId="24710" xr:uid="{00000000-0005-0000-0000-00007A570000}"/>
    <cellStyle name="40% - Énfasis5 15 9" xfId="24711" xr:uid="{00000000-0005-0000-0000-00007B570000}"/>
    <cellStyle name="40% - Énfasis5 15 9 2" xfId="24712" xr:uid="{00000000-0005-0000-0000-00007C570000}"/>
    <cellStyle name="40% - Énfasis5 15 9 3" xfId="24713" xr:uid="{00000000-0005-0000-0000-00007D570000}"/>
    <cellStyle name="40% - Énfasis5 15 9 4" xfId="24714" xr:uid="{00000000-0005-0000-0000-00007E570000}"/>
    <cellStyle name="40% - Énfasis5 15 9 5" xfId="24715" xr:uid="{00000000-0005-0000-0000-00007F570000}"/>
    <cellStyle name="40% - Énfasis5 15 9 6" xfId="24716" xr:uid="{00000000-0005-0000-0000-000080570000}"/>
    <cellStyle name="40% - Énfasis5 16" xfId="740" xr:uid="{00000000-0005-0000-0000-000081570000}"/>
    <cellStyle name="40% - Énfasis5 16 10" xfId="24717" xr:uid="{00000000-0005-0000-0000-000082570000}"/>
    <cellStyle name="40% - Énfasis5 16 11" xfId="24718" xr:uid="{00000000-0005-0000-0000-000083570000}"/>
    <cellStyle name="40% - Énfasis5 16 12" xfId="24719" xr:uid="{00000000-0005-0000-0000-000084570000}"/>
    <cellStyle name="40% - Énfasis5 16 13" xfId="24720" xr:uid="{00000000-0005-0000-0000-000085570000}"/>
    <cellStyle name="40% - Énfasis5 16 14" xfId="24721" xr:uid="{00000000-0005-0000-0000-000086570000}"/>
    <cellStyle name="40% - Énfasis5 16 2" xfId="24722" xr:uid="{00000000-0005-0000-0000-000087570000}"/>
    <cellStyle name="40% - Énfasis5 16 2 2" xfId="24723" xr:uid="{00000000-0005-0000-0000-000088570000}"/>
    <cellStyle name="40% - Énfasis5 16 2 3" xfId="24724" xr:uid="{00000000-0005-0000-0000-000089570000}"/>
    <cellStyle name="40% - Énfasis5 16 2 4" xfId="24725" xr:uid="{00000000-0005-0000-0000-00008A570000}"/>
    <cellStyle name="40% - Énfasis5 16 2 5" xfId="24726" xr:uid="{00000000-0005-0000-0000-00008B570000}"/>
    <cellStyle name="40% - Énfasis5 16 2 6" xfId="24727" xr:uid="{00000000-0005-0000-0000-00008C570000}"/>
    <cellStyle name="40% - Énfasis5 16 3" xfId="24728" xr:uid="{00000000-0005-0000-0000-00008D570000}"/>
    <cellStyle name="40% - Énfasis5 16 3 2" xfId="24729" xr:uid="{00000000-0005-0000-0000-00008E570000}"/>
    <cellStyle name="40% - Énfasis5 16 3 3" xfId="24730" xr:uid="{00000000-0005-0000-0000-00008F570000}"/>
    <cellStyle name="40% - Énfasis5 16 3 4" xfId="24731" xr:uid="{00000000-0005-0000-0000-000090570000}"/>
    <cellStyle name="40% - Énfasis5 16 3 5" xfId="24732" xr:uid="{00000000-0005-0000-0000-000091570000}"/>
    <cellStyle name="40% - Énfasis5 16 3 6" xfId="24733" xr:uid="{00000000-0005-0000-0000-000092570000}"/>
    <cellStyle name="40% - Énfasis5 16 4" xfId="24734" xr:uid="{00000000-0005-0000-0000-000093570000}"/>
    <cellStyle name="40% - Énfasis5 16 4 2" xfId="24735" xr:uid="{00000000-0005-0000-0000-000094570000}"/>
    <cellStyle name="40% - Énfasis5 16 4 3" xfId="24736" xr:uid="{00000000-0005-0000-0000-000095570000}"/>
    <cellStyle name="40% - Énfasis5 16 4 4" xfId="24737" xr:uid="{00000000-0005-0000-0000-000096570000}"/>
    <cellStyle name="40% - Énfasis5 16 4 5" xfId="24738" xr:uid="{00000000-0005-0000-0000-000097570000}"/>
    <cellStyle name="40% - Énfasis5 16 4 6" xfId="24739" xr:uid="{00000000-0005-0000-0000-000098570000}"/>
    <cellStyle name="40% - Énfasis5 16 5" xfId="24740" xr:uid="{00000000-0005-0000-0000-000099570000}"/>
    <cellStyle name="40% - Énfasis5 16 5 2" xfId="24741" xr:uid="{00000000-0005-0000-0000-00009A570000}"/>
    <cellStyle name="40% - Énfasis5 16 5 3" xfId="24742" xr:uid="{00000000-0005-0000-0000-00009B570000}"/>
    <cellStyle name="40% - Énfasis5 16 5 4" xfId="24743" xr:uid="{00000000-0005-0000-0000-00009C570000}"/>
    <cellStyle name="40% - Énfasis5 16 5 5" xfId="24744" xr:uid="{00000000-0005-0000-0000-00009D570000}"/>
    <cellStyle name="40% - Énfasis5 16 5 6" xfId="24745" xr:uid="{00000000-0005-0000-0000-00009E570000}"/>
    <cellStyle name="40% - Énfasis5 16 6" xfId="24746" xr:uid="{00000000-0005-0000-0000-00009F570000}"/>
    <cellStyle name="40% - Énfasis5 16 6 2" xfId="24747" xr:uid="{00000000-0005-0000-0000-0000A0570000}"/>
    <cellStyle name="40% - Énfasis5 16 6 3" xfId="24748" xr:uid="{00000000-0005-0000-0000-0000A1570000}"/>
    <cellStyle name="40% - Énfasis5 16 6 4" xfId="24749" xr:uid="{00000000-0005-0000-0000-0000A2570000}"/>
    <cellStyle name="40% - Énfasis5 16 6 5" xfId="24750" xr:uid="{00000000-0005-0000-0000-0000A3570000}"/>
    <cellStyle name="40% - Énfasis5 16 6 6" xfId="24751" xr:uid="{00000000-0005-0000-0000-0000A4570000}"/>
    <cellStyle name="40% - Énfasis5 16 7" xfId="24752" xr:uid="{00000000-0005-0000-0000-0000A5570000}"/>
    <cellStyle name="40% - Énfasis5 16 7 2" xfId="24753" xr:uid="{00000000-0005-0000-0000-0000A6570000}"/>
    <cellStyle name="40% - Énfasis5 16 7 3" xfId="24754" xr:uid="{00000000-0005-0000-0000-0000A7570000}"/>
    <cellStyle name="40% - Énfasis5 16 7 4" xfId="24755" xr:uid="{00000000-0005-0000-0000-0000A8570000}"/>
    <cellStyle name="40% - Énfasis5 16 7 5" xfId="24756" xr:uid="{00000000-0005-0000-0000-0000A9570000}"/>
    <cellStyle name="40% - Énfasis5 16 7 6" xfId="24757" xr:uid="{00000000-0005-0000-0000-0000AA570000}"/>
    <cellStyle name="40% - Énfasis5 16 8" xfId="24758" xr:uid="{00000000-0005-0000-0000-0000AB570000}"/>
    <cellStyle name="40% - Énfasis5 16 8 2" xfId="24759" xr:uid="{00000000-0005-0000-0000-0000AC570000}"/>
    <cellStyle name="40% - Énfasis5 16 8 3" xfId="24760" xr:uid="{00000000-0005-0000-0000-0000AD570000}"/>
    <cellStyle name="40% - Énfasis5 16 8 4" xfId="24761" xr:uid="{00000000-0005-0000-0000-0000AE570000}"/>
    <cellStyle name="40% - Énfasis5 16 8 5" xfId="24762" xr:uid="{00000000-0005-0000-0000-0000AF570000}"/>
    <cellStyle name="40% - Énfasis5 16 8 6" xfId="24763" xr:uid="{00000000-0005-0000-0000-0000B0570000}"/>
    <cellStyle name="40% - Énfasis5 16 9" xfId="24764" xr:uid="{00000000-0005-0000-0000-0000B1570000}"/>
    <cellStyle name="40% - Énfasis5 16 9 2" xfId="24765" xr:uid="{00000000-0005-0000-0000-0000B2570000}"/>
    <cellStyle name="40% - Énfasis5 16 9 3" xfId="24766" xr:uid="{00000000-0005-0000-0000-0000B3570000}"/>
    <cellStyle name="40% - Énfasis5 16 9 4" xfId="24767" xr:uid="{00000000-0005-0000-0000-0000B4570000}"/>
    <cellStyle name="40% - Énfasis5 16 9 5" xfId="24768" xr:uid="{00000000-0005-0000-0000-0000B5570000}"/>
    <cellStyle name="40% - Énfasis5 16 9 6" xfId="24769" xr:uid="{00000000-0005-0000-0000-0000B6570000}"/>
    <cellStyle name="40% - Énfasis5 17" xfId="741" xr:uid="{00000000-0005-0000-0000-0000B7570000}"/>
    <cellStyle name="40% - Énfasis5 17 10" xfId="24770" xr:uid="{00000000-0005-0000-0000-0000B8570000}"/>
    <cellStyle name="40% - Énfasis5 17 11" xfId="24771" xr:uid="{00000000-0005-0000-0000-0000B9570000}"/>
    <cellStyle name="40% - Énfasis5 17 12" xfId="24772" xr:uid="{00000000-0005-0000-0000-0000BA570000}"/>
    <cellStyle name="40% - Énfasis5 17 13" xfId="24773" xr:uid="{00000000-0005-0000-0000-0000BB570000}"/>
    <cellStyle name="40% - Énfasis5 17 14" xfId="24774" xr:uid="{00000000-0005-0000-0000-0000BC570000}"/>
    <cellStyle name="40% - Énfasis5 17 2" xfId="24775" xr:uid="{00000000-0005-0000-0000-0000BD570000}"/>
    <cellStyle name="40% - Énfasis5 17 2 2" xfId="24776" xr:uid="{00000000-0005-0000-0000-0000BE570000}"/>
    <cellStyle name="40% - Énfasis5 17 2 3" xfId="24777" xr:uid="{00000000-0005-0000-0000-0000BF570000}"/>
    <cellStyle name="40% - Énfasis5 17 2 4" xfId="24778" xr:uid="{00000000-0005-0000-0000-0000C0570000}"/>
    <cellStyle name="40% - Énfasis5 17 2 5" xfId="24779" xr:uid="{00000000-0005-0000-0000-0000C1570000}"/>
    <cellStyle name="40% - Énfasis5 17 2 6" xfId="24780" xr:uid="{00000000-0005-0000-0000-0000C2570000}"/>
    <cellStyle name="40% - Énfasis5 17 3" xfId="24781" xr:uid="{00000000-0005-0000-0000-0000C3570000}"/>
    <cellStyle name="40% - Énfasis5 17 3 2" xfId="24782" xr:uid="{00000000-0005-0000-0000-0000C4570000}"/>
    <cellStyle name="40% - Énfasis5 17 3 3" xfId="24783" xr:uid="{00000000-0005-0000-0000-0000C5570000}"/>
    <cellStyle name="40% - Énfasis5 17 3 4" xfId="24784" xr:uid="{00000000-0005-0000-0000-0000C6570000}"/>
    <cellStyle name="40% - Énfasis5 17 3 5" xfId="24785" xr:uid="{00000000-0005-0000-0000-0000C7570000}"/>
    <cellStyle name="40% - Énfasis5 17 3 6" xfId="24786" xr:uid="{00000000-0005-0000-0000-0000C8570000}"/>
    <cellStyle name="40% - Énfasis5 17 4" xfId="24787" xr:uid="{00000000-0005-0000-0000-0000C9570000}"/>
    <cellStyle name="40% - Énfasis5 17 4 2" xfId="24788" xr:uid="{00000000-0005-0000-0000-0000CA570000}"/>
    <cellStyle name="40% - Énfasis5 17 4 3" xfId="24789" xr:uid="{00000000-0005-0000-0000-0000CB570000}"/>
    <cellStyle name="40% - Énfasis5 17 4 4" xfId="24790" xr:uid="{00000000-0005-0000-0000-0000CC570000}"/>
    <cellStyle name="40% - Énfasis5 17 4 5" xfId="24791" xr:uid="{00000000-0005-0000-0000-0000CD570000}"/>
    <cellStyle name="40% - Énfasis5 17 4 6" xfId="24792" xr:uid="{00000000-0005-0000-0000-0000CE570000}"/>
    <cellStyle name="40% - Énfasis5 17 5" xfId="24793" xr:uid="{00000000-0005-0000-0000-0000CF570000}"/>
    <cellStyle name="40% - Énfasis5 17 5 2" xfId="24794" xr:uid="{00000000-0005-0000-0000-0000D0570000}"/>
    <cellStyle name="40% - Énfasis5 17 5 3" xfId="24795" xr:uid="{00000000-0005-0000-0000-0000D1570000}"/>
    <cellStyle name="40% - Énfasis5 17 5 4" xfId="24796" xr:uid="{00000000-0005-0000-0000-0000D2570000}"/>
    <cellStyle name="40% - Énfasis5 17 5 5" xfId="24797" xr:uid="{00000000-0005-0000-0000-0000D3570000}"/>
    <cellStyle name="40% - Énfasis5 17 5 6" xfId="24798" xr:uid="{00000000-0005-0000-0000-0000D4570000}"/>
    <cellStyle name="40% - Énfasis5 17 6" xfId="24799" xr:uid="{00000000-0005-0000-0000-0000D5570000}"/>
    <cellStyle name="40% - Énfasis5 17 6 2" xfId="24800" xr:uid="{00000000-0005-0000-0000-0000D6570000}"/>
    <cellStyle name="40% - Énfasis5 17 6 3" xfId="24801" xr:uid="{00000000-0005-0000-0000-0000D7570000}"/>
    <cellStyle name="40% - Énfasis5 17 6 4" xfId="24802" xr:uid="{00000000-0005-0000-0000-0000D8570000}"/>
    <cellStyle name="40% - Énfasis5 17 6 5" xfId="24803" xr:uid="{00000000-0005-0000-0000-0000D9570000}"/>
    <cellStyle name="40% - Énfasis5 17 6 6" xfId="24804" xr:uid="{00000000-0005-0000-0000-0000DA570000}"/>
    <cellStyle name="40% - Énfasis5 17 7" xfId="24805" xr:uid="{00000000-0005-0000-0000-0000DB570000}"/>
    <cellStyle name="40% - Énfasis5 17 7 2" xfId="24806" xr:uid="{00000000-0005-0000-0000-0000DC570000}"/>
    <cellStyle name="40% - Énfasis5 17 7 3" xfId="24807" xr:uid="{00000000-0005-0000-0000-0000DD570000}"/>
    <cellStyle name="40% - Énfasis5 17 7 4" xfId="24808" xr:uid="{00000000-0005-0000-0000-0000DE570000}"/>
    <cellStyle name="40% - Énfasis5 17 7 5" xfId="24809" xr:uid="{00000000-0005-0000-0000-0000DF570000}"/>
    <cellStyle name="40% - Énfasis5 17 7 6" xfId="24810" xr:uid="{00000000-0005-0000-0000-0000E0570000}"/>
    <cellStyle name="40% - Énfasis5 17 8" xfId="24811" xr:uid="{00000000-0005-0000-0000-0000E1570000}"/>
    <cellStyle name="40% - Énfasis5 17 8 2" xfId="24812" xr:uid="{00000000-0005-0000-0000-0000E2570000}"/>
    <cellStyle name="40% - Énfasis5 17 8 3" xfId="24813" xr:uid="{00000000-0005-0000-0000-0000E3570000}"/>
    <cellStyle name="40% - Énfasis5 17 8 4" xfId="24814" xr:uid="{00000000-0005-0000-0000-0000E4570000}"/>
    <cellStyle name="40% - Énfasis5 17 8 5" xfId="24815" xr:uid="{00000000-0005-0000-0000-0000E5570000}"/>
    <cellStyle name="40% - Énfasis5 17 8 6" xfId="24816" xr:uid="{00000000-0005-0000-0000-0000E6570000}"/>
    <cellStyle name="40% - Énfasis5 17 9" xfId="24817" xr:uid="{00000000-0005-0000-0000-0000E7570000}"/>
    <cellStyle name="40% - Énfasis5 17 9 2" xfId="24818" xr:uid="{00000000-0005-0000-0000-0000E8570000}"/>
    <cellStyle name="40% - Énfasis5 17 9 3" xfId="24819" xr:uid="{00000000-0005-0000-0000-0000E9570000}"/>
    <cellStyle name="40% - Énfasis5 17 9 4" xfId="24820" xr:uid="{00000000-0005-0000-0000-0000EA570000}"/>
    <cellStyle name="40% - Énfasis5 17 9 5" xfId="24821" xr:uid="{00000000-0005-0000-0000-0000EB570000}"/>
    <cellStyle name="40% - Énfasis5 17 9 6" xfId="24822" xr:uid="{00000000-0005-0000-0000-0000EC570000}"/>
    <cellStyle name="40% - Énfasis5 18" xfId="742" xr:uid="{00000000-0005-0000-0000-0000ED570000}"/>
    <cellStyle name="40% - Énfasis5 18 10" xfId="24823" xr:uid="{00000000-0005-0000-0000-0000EE570000}"/>
    <cellStyle name="40% - Énfasis5 18 11" xfId="24824" xr:uid="{00000000-0005-0000-0000-0000EF570000}"/>
    <cellStyle name="40% - Énfasis5 18 12" xfId="24825" xr:uid="{00000000-0005-0000-0000-0000F0570000}"/>
    <cellStyle name="40% - Énfasis5 18 13" xfId="24826" xr:uid="{00000000-0005-0000-0000-0000F1570000}"/>
    <cellStyle name="40% - Énfasis5 18 14" xfId="24827" xr:uid="{00000000-0005-0000-0000-0000F2570000}"/>
    <cellStyle name="40% - Énfasis5 18 2" xfId="24828" xr:uid="{00000000-0005-0000-0000-0000F3570000}"/>
    <cellStyle name="40% - Énfasis5 18 2 2" xfId="24829" xr:uid="{00000000-0005-0000-0000-0000F4570000}"/>
    <cellStyle name="40% - Énfasis5 18 2 3" xfId="24830" xr:uid="{00000000-0005-0000-0000-0000F5570000}"/>
    <cellStyle name="40% - Énfasis5 18 2 4" xfId="24831" xr:uid="{00000000-0005-0000-0000-0000F6570000}"/>
    <cellStyle name="40% - Énfasis5 18 2 5" xfId="24832" xr:uid="{00000000-0005-0000-0000-0000F7570000}"/>
    <cellStyle name="40% - Énfasis5 18 2 6" xfId="24833" xr:uid="{00000000-0005-0000-0000-0000F8570000}"/>
    <cellStyle name="40% - Énfasis5 18 3" xfId="24834" xr:uid="{00000000-0005-0000-0000-0000F9570000}"/>
    <cellStyle name="40% - Énfasis5 18 3 2" xfId="24835" xr:uid="{00000000-0005-0000-0000-0000FA570000}"/>
    <cellStyle name="40% - Énfasis5 18 3 3" xfId="24836" xr:uid="{00000000-0005-0000-0000-0000FB570000}"/>
    <cellStyle name="40% - Énfasis5 18 3 4" xfId="24837" xr:uid="{00000000-0005-0000-0000-0000FC570000}"/>
    <cellStyle name="40% - Énfasis5 18 3 5" xfId="24838" xr:uid="{00000000-0005-0000-0000-0000FD570000}"/>
    <cellStyle name="40% - Énfasis5 18 3 6" xfId="24839" xr:uid="{00000000-0005-0000-0000-0000FE570000}"/>
    <cellStyle name="40% - Énfasis5 18 4" xfId="24840" xr:uid="{00000000-0005-0000-0000-0000FF570000}"/>
    <cellStyle name="40% - Énfasis5 18 4 2" xfId="24841" xr:uid="{00000000-0005-0000-0000-000000580000}"/>
    <cellStyle name="40% - Énfasis5 18 4 3" xfId="24842" xr:uid="{00000000-0005-0000-0000-000001580000}"/>
    <cellStyle name="40% - Énfasis5 18 4 4" xfId="24843" xr:uid="{00000000-0005-0000-0000-000002580000}"/>
    <cellStyle name="40% - Énfasis5 18 4 5" xfId="24844" xr:uid="{00000000-0005-0000-0000-000003580000}"/>
    <cellStyle name="40% - Énfasis5 18 4 6" xfId="24845" xr:uid="{00000000-0005-0000-0000-000004580000}"/>
    <cellStyle name="40% - Énfasis5 18 5" xfId="24846" xr:uid="{00000000-0005-0000-0000-000005580000}"/>
    <cellStyle name="40% - Énfasis5 18 5 2" xfId="24847" xr:uid="{00000000-0005-0000-0000-000006580000}"/>
    <cellStyle name="40% - Énfasis5 18 5 3" xfId="24848" xr:uid="{00000000-0005-0000-0000-000007580000}"/>
    <cellStyle name="40% - Énfasis5 18 5 4" xfId="24849" xr:uid="{00000000-0005-0000-0000-000008580000}"/>
    <cellStyle name="40% - Énfasis5 18 5 5" xfId="24850" xr:uid="{00000000-0005-0000-0000-000009580000}"/>
    <cellStyle name="40% - Énfasis5 18 5 6" xfId="24851" xr:uid="{00000000-0005-0000-0000-00000A580000}"/>
    <cellStyle name="40% - Énfasis5 18 6" xfId="24852" xr:uid="{00000000-0005-0000-0000-00000B580000}"/>
    <cellStyle name="40% - Énfasis5 18 6 2" xfId="24853" xr:uid="{00000000-0005-0000-0000-00000C580000}"/>
    <cellStyle name="40% - Énfasis5 18 6 3" xfId="24854" xr:uid="{00000000-0005-0000-0000-00000D580000}"/>
    <cellStyle name="40% - Énfasis5 18 6 4" xfId="24855" xr:uid="{00000000-0005-0000-0000-00000E580000}"/>
    <cellStyle name="40% - Énfasis5 18 6 5" xfId="24856" xr:uid="{00000000-0005-0000-0000-00000F580000}"/>
    <cellStyle name="40% - Énfasis5 18 6 6" xfId="24857" xr:uid="{00000000-0005-0000-0000-000010580000}"/>
    <cellStyle name="40% - Énfasis5 18 7" xfId="24858" xr:uid="{00000000-0005-0000-0000-000011580000}"/>
    <cellStyle name="40% - Énfasis5 18 7 2" xfId="24859" xr:uid="{00000000-0005-0000-0000-000012580000}"/>
    <cellStyle name="40% - Énfasis5 18 7 3" xfId="24860" xr:uid="{00000000-0005-0000-0000-000013580000}"/>
    <cellStyle name="40% - Énfasis5 18 7 4" xfId="24861" xr:uid="{00000000-0005-0000-0000-000014580000}"/>
    <cellStyle name="40% - Énfasis5 18 7 5" xfId="24862" xr:uid="{00000000-0005-0000-0000-000015580000}"/>
    <cellStyle name="40% - Énfasis5 18 7 6" xfId="24863" xr:uid="{00000000-0005-0000-0000-000016580000}"/>
    <cellStyle name="40% - Énfasis5 18 8" xfId="24864" xr:uid="{00000000-0005-0000-0000-000017580000}"/>
    <cellStyle name="40% - Énfasis5 18 8 2" xfId="24865" xr:uid="{00000000-0005-0000-0000-000018580000}"/>
    <cellStyle name="40% - Énfasis5 18 8 3" xfId="24866" xr:uid="{00000000-0005-0000-0000-000019580000}"/>
    <cellStyle name="40% - Énfasis5 18 8 4" xfId="24867" xr:uid="{00000000-0005-0000-0000-00001A580000}"/>
    <cellStyle name="40% - Énfasis5 18 8 5" xfId="24868" xr:uid="{00000000-0005-0000-0000-00001B580000}"/>
    <cellStyle name="40% - Énfasis5 18 8 6" xfId="24869" xr:uid="{00000000-0005-0000-0000-00001C580000}"/>
    <cellStyle name="40% - Énfasis5 18 9" xfId="24870" xr:uid="{00000000-0005-0000-0000-00001D580000}"/>
    <cellStyle name="40% - Énfasis5 18 9 2" xfId="24871" xr:uid="{00000000-0005-0000-0000-00001E580000}"/>
    <cellStyle name="40% - Énfasis5 18 9 3" xfId="24872" xr:uid="{00000000-0005-0000-0000-00001F580000}"/>
    <cellStyle name="40% - Énfasis5 18 9 4" xfId="24873" xr:uid="{00000000-0005-0000-0000-000020580000}"/>
    <cellStyle name="40% - Énfasis5 18 9 5" xfId="24874" xr:uid="{00000000-0005-0000-0000-000021580000}"/>
    <cellStyle name="40% - Énfasis5 18 9 6" xfId="24875" xr:uid="{00000000-0005-0000-0000-000022580000}"/>
    <cellStyle name="40% - Énfasis5 19" xfId="743" xr:uid="{00000000-0005-0000-0000-000023580000}"/>
    <cellStyle name="40% - Énfasis5 19 10" xfId="24876" xr:uid="{00000000-0005-0000-0000-000024580000}"/>
    <cellStyle name="40% - Énfasis5 19 11" xfId="24877" xr:uid="{00000000-0005-0000-0000-000025580000}"/>
    <cellStyle name="40% - Énfasis5 19 12" xfId="24878" xr:uid="{00000000-0005-0000-0000-000026580000}"/>
    <cellStyle name="40% - Énfasis5 19 13" xfId="24879" xr:uid="{00000000-0005-0000-0000-000027580000}"/>
    <cellStyle name="40% - Énfasis5 19 14" xfId="24880" xr:uid="{00000000-0005-0000-0000-000028580000}"/>
    <cellStyle name="40% - Énfasis5 19 2" xfId="24881" xr:uid="{00000000-0005-0000-0000-000029580000}"/>
    <cellStyle name="40% - Énfasis5 19 2 2" xfId="24882" xr:uid="{00000000-0005-0000-0000-00002A580000}"/>
    <cellStyle name="40% - Énfasis5 19 2 3" xfId="24883" xr:uid="{00000000-0005-0000-0000-00002B580000}"/>
    <cellStyle name="40% - Énfasis5 19 2 4" xfId="24884" xr:uid="{00000000-0005-0000-0000-00002C580000}"/>
    <cellStyle name="40% - Énfasis5 19 2 5" xfId="24885" xr:uid="{00000000-0005-0000-0000-00002D580000}"/>
    <cellStyle name="40% - Énfasis5 19 2 6" xfId="24886" xr:uid="{00000000-0005-0000-0000-00002E580000}"/>
    <cellStyle name="40% - Énfasis5 19 3" xfId="24887" xr:uid="{00000000-0005-0000-0000-00002F580000}"/>
    <cellStyle name="40% - Énfasis5 19 3 2" xfId="24888" xr:uid="{00000000-0005-0000-0000-000030580000}"/>
    <cellStyle name="40% - Énfasis5 19 3 3" xfId="24889" xr:uid="{00000000-0005-0000-0000-000031580000}"/>
    <cellStyle name="40% - Énfasis5 19 3 4" xfId="24890" xr:uid="{00000000-0005-0000-0000-000032580000}"/>
    <cellStyle name="40% - Énfasis5 19 3 5" xfId="24891" xr:uid="{00000000-0005-0000-0000-000033580000}"/>
    <cellStyle name="40% - Énfasis5 19 3 6" xfId="24892" xr:uid="{00000000-0005-0000-0000-000034580000}"/>
    <cellStyle name="40% - Énfasis5 19 4" xfId="24893" xr:uid="{00000000-0005-0000-0000-000035580000}"/>
    <cellStyle name="40% - Énfasis5 19 4 2" xfId="24894" xr:uid="{00000000-0005-0000-0000-000036580000}"/>
    <cellStyle name="40% - Énfasis5 19 4 3" xfId="24895" xr:uid="{00000000-0005-0000-0000-000037580000}"/>
    <cellStyle name="40% - Énfasis5 19 4 4" xfId="24896" xr:uid="{00000000-0005-0000-0000-000038580000}"/>
    <cellStyle name="40% - Énfasis5 19 4 5" xfId="24897" xr:uid="{00000000-0005-0000-0000-000039580000}"/>
    <cellStyle name="40% - Énfasis5 19 4 6" xfId="24898" xr:uid="{00000000-0005-0000-0000-00003A580000}"/>
    <cellStyle name="40% - Énfasis5 19 5" xfId="24899" xr:uid="{00000000-0005-0000-0000-00003B580000}"/>
    <cellStyle name="40% - Énfasis5 19 5 2" xfId="24900" xr:uid="{00000000-0005-0000-0000-00003C580000}"/>
    <cellStyle name="40% - Énfasis5 19 5 3" xfId="24901" xr:uid="{00000000-0005-0000-0000-00003D580000}"/>
    <cellStyle name="40% - Énfasis5 19 5 4" xfId="24902" xr:uid="{00000000-0005-0000-0000-00003E580000}"/>
    <cellStyle name="40% - Énfasis5 19 5 5" xfId="24903" xr:uid="{00000000-0005-0000-0000-00003F580000}"/>
    <cellStyle name="40% - Énfasis5 19 5 6" xfId="24904" xr:uid="{00000000-0005-0000-0000-000040580000}"/>
    <cellStyle name="40% - Énfasis5 19 6" xfId="24905" xr:uid="{00000000-0005-0000-0000-000041580000}"/>
    <cellStyle name="40% - Énfasis5 19 6 2" xfId="24906" xr:uid="{00000000-0005-0000-0000-000042580000}"/>
    <cellStyle name="40% - Énfasis5 19 6 3" xfId="24907" xr:uid="{00000000-0005-0000-0000-000043580000}"/>
    <cellStyle name="40% - Énfasis5 19 6 4" xfId="24908" xr:uid="{00000000-0005-0000-0000-000044580000}"/>
    <cellStyle name="40% - Énfasis5 19 6 5" xfId="24909" xr:uid="{00000000-0005-0000-0000-000045580000}"/>
    <cellStyle name="40% - Énfasis5 19 6 6" xfId="24910" xr:uid="{00000000-0005-0000-0000-000046580000}"/>
    <cellStyle name="40% - Énfasis5 19 7" xfId="24911" xr:uid="{00000000-0005-0000-0000-000047580000}"/>
    <cellStyle name="40% - Énfasis5 19 7 2" xfId="24912" xr:uid="{00000000-0005-0000-0000-000048580000}"/>
    <cellStyle name="40% - Énfasis5 19 7 3" xfId="24913" xr:uid="{00000000-0005-0000-0000-000049580000}"/>
    <cellStyle name="40% - Énfasis5 19 7 4" xfId="24914" xr:uid="{00000000-0005-0000-0000-00004A580000}"/>
    <cellStyle name="40% - Énfasis5 19 7 5" xfId="24915" xr:uid="{00000000-0005-0000-0000-00004B580000}"/>
    <cellStyle name="40% - Énfasis5 19 7 6" xfId="24916" xr:uid="{00000000-0005-0000-0000-00004C580000}"/>
    <cellStyle name="40% - Énfasis5 19 8" xfId="24917" xr:uid="{00000000-0005-0000-0000-00004D580000}"/>
    <cellStyle name="40% - Énfasis5 19 8 2" xfId="24918" xr:uid="{00000000-0005-0000-0000-00004E580000}"/>
    <cellStyle name="40% - Énfasis5 19 8 3" xfId="24919" xr:uid="{00000000-0005-0000-0000-00004F580000}"/>
    <cellStyle name="40% - Énfasis5 19 8 4" xfId="24920" xr:uid="{00000000-0005-0000-0000-000050580000}"/>
    <cellStyle name="40% - Énfasis5 19 8 5" xfId="24921" xr:uid="{00000000-0005-0000-0000-000051580000}"/>
    <cellStyle name="40% - Énfasis5 19 8 6" xfId="24922" xr:uid="{00000000-0005-0000-0000-000052580000}"/>
    <cellStyle name="40% - Énfasis5 19 9" xfId="24923" xr:uid="{00000000-0005-0000-0000-000053580000}"/>
    <cellStyle name="40% - Énfasis5 19 9 2" xfId="24924" xr:uid="{00000000-0005-0000-0000-000054580000}"/>
    <cellStyle name="40% - Énfasis5 19 9 3" xfId="24925" xr:uid="{00000000-0005-0000-0000-000055580000}"/>
    <cellStyle name="40% - Énfasis5 19 9 4" xfId="24926" xr:uid="{00000000-0005-0000-0000-000056580000}"/>
    <cellStyle name="40% - Énfasis5 19 9 5" xfId="24927" xr:uid="{00000000-0005-0000-0000-000057580000}"/>
    <cellStyle name="40% - Énfasis5 19 9 6" xfId="24928" xr:uid="{00000000-0005-0000-0000-000058580000}"/>
    <cellStyle name="40% - Énfasis5 2" xfId="744" xr:uid="{00000000-0005-0000-0000-000059580000}"/>
    <cellStyle name="40% - Énfasis5 2 10" xfId="24929" xr:uid="{00000000-0005-0000-0000-00005A580000}"/>
    <cellStyle name="40% - Énfasis5 2 10 2" xfId="24930" xr:uid="{00000000-0005-0000-0000-00005B580000}"/>
    <cellStyle name="40% - Énfasis5 2 10 3" xfId="24931" xr:uid="{00000000-0005-0000-0000-00005C580000}"/>
    <cellStyle name="40% - Énfasis5 2 10 4" xfId="24932" xr:uid="{00000000-0005-0000-0000-00005D580000}"/>
    <cellStyle name="40% - Énfasis5 2 10 5" xfId="24933" xr:uid="{00000000-0005-0000-0000-00005E580000}"/>
    <cellStyle name="40% - Énfasis5 2 10 6" xfId="24934" xr:uid="{00000000-0005-0000-0000-00005F580000}"/>
    <cellStyle name="40% - Énfasis5 2 11" xfId="24935" xr:uid="{00000000-0005-0000-0000-000060580000}"/>
    <cellStyle name="40% - Énfasis5 2 11 2" xfId="24936" xr:uid="{00000000-0005-0000-0000-000061580000}"/>
    <cellStyle name="40% - Énfasis5 2 11 3" xfId="24937" xr:uid="{00000000-0005-0000-0000-000062580000}"/>
    <cellStyle name="40% - Énfasis5 2 11 4" xfId="24938" xr:uid="{00000000-0005-0000-0000-000063580000}"/>
    <cellStyle name="40% - Énfasis5 2 11 5" xfId="24939" xr:uid="{00000000-0005-0000-0000-000064580000}"/>
    <cellStyle name="40% - Énfasis5 2 11 6" xfId="24940" xr:uid="{00000000-0005-0000-0000-000065580000}"/>
    <cellStyle name="40% - Énfasis5 2 12" xfId="24941" xr:uid="{00000000-0005-0000-0000-000066580000}"/>
    <cellStyle name="40% - Énfasis5 2 12 2" xfId="24942" xr:uid="{00000000-0005-0000-0000-000067580000}"/>
    <cellStyle name="40% - Énfasis5 2 12 3" xfId="24943" xr:uid="{00000000-0005-0000-0000-000068580000}"/>
    <cellStyle name="40% - Énfasis5 2 12 4" xfId="24944" xr:uid="{00000000-0005-0000-0000-000069580000}"/>
    <cellStyle name="40% - Énfasis5 2 12 5" xfId="24945" xr:uid="{00000000-0005-0000-0000-00006A580000}"/>
    <cellStyle name="40% - Énfasis5 2 12 6" xfId="24946" xr:uid="{00000000-0005-0000-0000-00006B580000}"/>
    <cellStyle name="40% - Énfasis5 2 13" xfId="24947" xr:uid="{00000000-0005-0000-0000-00006C580000}"/>
    <cellStyle name="40% - Énfasis5 2 13 2" xfId="24948" xr:uid="{00000000-0005-0000-0000-00006D580000}"/>
    <cellStyle name="40% - Énfasis5 2 13 3" xfId="24949" xr:uid="{00000000-0005-0000-0000-00006E580000}"/>
    <cellStyle name="40% - Énfasis5 2 13 4" xfId="24950" xr:uid="{00000000-0005-0000-0000-00006F580000}"/>
    <cellStyle name="40% - Énfasis5 2 13 5" xfId="24951" xr:uid="{00000000-0005-0000-0000-000070580000}"/>
    <cellStyle name="40% - Énfasis5 2 13 6" xfId="24952" xr:uid="{00000000-0005-0000-0000-000071580000}"/>
    <cellStyle name="40% - Énfasis5 2 14" xfId="24953" xr:uid="{00000000-0005-0000-0000-000072580000}"/>
    <cellStyle name="40% - Énfasis5 2 14 2" xfId="24954" xr:uid="{00000000-0005-0000-0000-000073580000}"/>
    <cellStyle name="40% - Énfasis5 2 14 3" xfId="24955" xr:uid="{00000000-0005-0000-0000-000074580000}"/>
    <cellStyle name="40% - Énfasis5 2 14 4" xfId="24956" xr:uid="{00000000-0005-0000-0000-000075580000}"/>
    <cellStyle name="40% - Énfasis5 2 14 5" xfId="24957" xr:uid="{00000000-0005-0000-0000-000076580000}"/>
    <cellStyle name="40% - Énfasis5 2 14 6" xfId="24958" xr:uid="{00000000-0005-0000-0000-000077580000}"/>
    <cellStyle name="40% - Énfasis5 2 15" xfId="24959" xr:uid="{00000000-0005-0000-0000-000078580000}"/>
    <cellStyle name="40% - Énfasis5 2 16" xfId="24960" xr:uid="{00000000-0005-0000-0000-000079580000}"/>
    <cellStyle name="40% - Énfasis5 2 17" xfId="24961" xr:uid="{00000000-0005-0000-0000-00007A580000}"/>
    <cellStyle name="40% - Énfasis5 2 18" xfId="24962" xr:uid="{00000000-0005-0000-0000-00007B580000}"/>
    <cellStyle name="40% - Énfasis5 2 19" xfId="24963" xr:uid="{00000000-0005-0000-0000-00007C580000}"/>
    <cellStyle name="40% - Énfasis5 2 2" xfId="745" xr:uid="{00000000-0005-0000-0000-00007D580000}"/>
    <cellStyle name="40% - Énfasis5 2 2 10" xfId="24964" xr:uid="{00000000-0005-0000-0000-00007E580000}"/>
    <cellStyle name="40% - Énfasis5 2 2 11" xfId="24965" xr:uid="{00000000-0005-0000-0000-00007F580000}"/>
    <cellStyle name="40% - Énfasis5 2 2 12" xfId="24966" xr:uid="{00000000-0005-0000-0000-000080580000}"/>
    <cellStyle name="40% - Énfasis5 2 2 13" xfId="24967" xr:uid="{00000000-0005-0000-0000-000081580000}"/>
    <cellStyle name="40% - Énfasis5 2 2 14" xfId="24968" xr:uid="{00000000-0005-0000-0000-000082580000}"/>
    <cellStyle name="40% - Énfasis5 2 2 2" xfId="24969" xr:uid="{00000000-0005-0000-0000-000083580000}"/>
    <cellStyle name="40% - Énfasis5 2 2 2 2" xfId="24970" xr:uid="{00000000-0005-0000-0000-000084580000}"/>
    <cellStyle name="40% - Énfasis5 2 2 2 3" xfId="24971" xr:uid="{00000000-0005-0000-0000-000085580000}"/>
    <cellStyle name="40% - Énfasis5 2 2 2 4" xfId="24972" xr:uid="{00000000-0005-0000-0000-000086580000}"/>
    <cellStyle name="40% - Énfasis5 2 2 2 5" xfId="24973" xr:uid="{00000000-0005-0000-0000-000087580000}"/>
    <cellStyle name="40% - Énfasis5 2 2 2 6" xfId="24974" xr:uid="{00000000-0005-0000-0000-000088580000}"/>
    <cellStyle name="40% - Énfasis5 2 2 3" xfId="24975" xr:uid="{00000000-0005-0000-0000-000089580000}"/>
    <cellStyle name="40% - Énfasis5 2 2 3 2" xfId="24976" xr:uid="{00000000-0005-0000-0000-00008A580000}"/>
    <cellStyle name="40% - Énfasis5 2 2 3 3" xfId="24977" xr:uid="{00000000-0005-0000-0000-00008B580000}"/>
    <cellStyle name="40% - Énfasis5 2 2 3 4" xfId="24978" xr:uid="{00000000-0005-0000-0000-00008C580000}"/>
    <cellStyle name="40% - Énfasis5 2 2 3 5" xfId="24979" xr:uid="{00000000-0005-0000-0000-00008D580000}"/>
    <cellStyle name="40% - Énfasis5 2 2 3 6" xfId="24980" xr:uid="{00000000-0005-0000-0000-00008E580000}"/>
    <cellStyle name="40% - Énfasis5 2 2 4" xfId="24981" xr:uid="{00000000-0005-0000-0000-00008F580000}"/>
    <cellStyle name="40% - Énfasis5 2 2 4 2" xfId="24982" xr:uid="{00000000-0005-0000-0000-000090580000}"/>
    <cellStyle name="40% - Énfasis5 2 2 4 3" xfId="24983" xr:uid="{00000000-0005-0000-0000-000091580000}"/>
    <cellStyle name="40% - Énfasis5 2 2 4 4" xfId="24984" xr:uid="{00000000-0005-0000-0000-000092580000}"/>
    <cellStyle name="40% - Énfasis5 2 2 4 5" xfId="24985" xr:uid="{00000000-0005-0000-0000-000093580000}"/>
    <cellStyle name="40% - Énfasis5 2 2 4 6" xfId="24986" xr:uid="{00000000-0005-0000-0000-000094580000}"/>
    <cellStyle name="40% - Énfasis5 2 2 5" xfId="24987" xr:uid="{00000000-0005-0000-0000-000095580000}"/>
    <cellStyle name="40% - Énfasis5 2 2 5 2" xfId="24988" xr:uid="{00000000-0005-0000-0000-000096580000}"/>
    <cellStyle name="40% - Énfasis5 2 2 5 3" xfId="24989" xr:uid="{00000000-0005-0000-0000-000097580000}"/>
    <cellStyle name="40% - Énfasis5 2 2 5 4" xfId="24990" xr:uid="{00000000-0005-0000-0000-000098580000}"/>
    <cellStyle name="40% - Énfasis5 2 2 5 5" xfId="24991" xr:uid="{00000000-0005-0000-0000-000099580000}"/>
    <cellStyle name="40% - Énfasis5 2 2 5 6" xfId="24992" xr:uid="{00000000-0005-0000-0000-00009A580000}"/>
    <cellStyle name="40% - Énfasis5 2 2 6" xfId="24993" xr:uid="{00000000-0005-0000-0000-00009B580000}"/>
    <cellStyle name="40% - Énfasis5 2 2 6 2" xfId="24994" xr:uid="{00000000-0005-0000-0000-00009C580000}"/>
    <cellStyle name="40% - Énfasis5 2 2 6 3" xfId="24995" xr:uid="{00000000-0005-0000-0000-00009D580000}"/>
    <cellStyle name="40% - Énfasis5 2 2 6 4" xfId="24996" xr:uid="{00000000-0005-0000-0000-00009E580000}"/>
    <cellStyle name="40% - Énfasis5 2 2 6 5" xfId="24997" xr:uid="{00000000-0005-0000-0000-00009F580000}"/>
    <cellStyle name="40% - Énfasis5 2 2 6 6" xfId="24998" xr:uid="{00000000-0005-0000-0000-0000A0580000}"/>
    <cellStyle name="40% - Énfasis5 2 2 7" xfId="24999" xr:uid="{00000000-0005-0000-0000-0000A1580000}"/>
    <cellStyle name="40% - Énfasis5 2 2 7 2" xfId="25000" xr:uid="{00000000-0005-0000-0000-0000A2580000}"/>
    <cellStyle name="40% - Énfasis5 2 2 7 3" xfId="25001" xr:uid="{00000000-0005-0000-0000-0000A3580000}"/>
    <cellStyle name="40% - Énfasis5 2 2 7 4" xfId="25002" xr:uid="{00000000-0005-0000-0000-0000A4580000}"/>
    <cellStyle name="40% - Énfasis5 2 2 7 5" xfId="25003" xr:uid="{00000000-0005-0000-0000-0000A5580000}"/>
    <cellStyle name="40% - Énfasis5 2 2 7 6" xfId="25004" xr:uid="{00000000-0005-0000-0000-0000A6580000}"/>
    <cellStyle name="40% - Énfasis5 2 2 8" xfId="25005" xr:uid="{00000000-0005-0000-0000-0000A7580000}"/>
    <cellStyle name="40% - Énfasis5 2 2 8 2" xfId="25006" xr:uid="{00000000-0005-0000-0000-0000A8580000}"/>
    <cellStyle name="40% - Énfasis5 2 2 8 3" xfId="25007" xr:uid="{00000000-0005-0000-0000-0000A9580000}"/>
    <cellStyle name="40% - Énfasis5 2 2 8 4" xfId="25008" xr:uid="{00000000-0005-0000-0000-0000AA580000}"/>
    <cellStyle name="40% - Énfasis5 2 2 8 5" xfId="25009" xr:uid="{00000000-0005-0000-0000-0000AB580000}"/>
    <cellStyle name="40% - Énfasis5 2 2 8 6" xfId="25010" xr:uid="{00000000-0005-0000-0000-0000AC580000}"/>
    <cellStyle name="40% - Énfasis5 2 2 9" xfId="25011" xr:uid="{00000000-0005-0000-0000-0000AD580000}"/>
    <cellStyle name="40% - Énfasis5 2 2 9 2" xfId="25012" xr:uid="{00000000-0005-0000-0000-0000AE580000}"/>
    <cellStyle name="40% - Énfasis5 2 2 9 3" xfId="25013" xr:uid="{00000000-0005-0000-0000-0000AF580000}"/>
    <cellStyle name="40% - Énfasis5 2 2 9 4" xfId="25014" xr:uid="{00000000-0005-0000-0000-0000B0580000}"/>
    <cellStyle name="40% - Énfasis5 2 2 9 5" xfId="25015" xr:uid="{00000000-0005-0000-0000-0000B1580000}"/>
    <cellStyle name="40% - Énfasis5 2 2 9 6" xfId="25016" xr:uid="{00000000-0005-0000-0000-0000B2580000}"/>
    <cellStyle name="40% - Énfasis5 2 20" xfId="40553" xr:uid="{00000000-0005-0000-0000-0000B3580000}"/>
    <cellStyle name="40% - Énfasis5 2 3" xfId="746" xr:uid="{00000000-0005-0000-0000-0000B4580000}"/>
    <cellStyle name="40% - Énfasis5 2 3 10" xfId="25017" xr:uid="{00000000-0005-0000-0000-0000B5580000}"/>
    <cellStyle name="40% - Énfasis5 2 3 11" xfId="25018" xr:uid="{00000000-0005-0000-0000-0000B6580000}"/>
    <cellStyle name="40% - Énfasis5 2 3 12" xfId="25019" xr:uid="{00000000-0005-0000-0000-0000B7580000}"/>
    <cellStyle name="40% - Énfasis5 2 3 13" xfId="25020" xr:uid="{00000000-0005-0000-0000-0000B8580000}"/>
    <cellStyle name="40% - Énfasis5 2 3 14" xfId="25021" xr:uid="{00000000-0005-0000-0000-0000B9580000}"/>
    <cellStyle name="40% - Énfasis5 2 3 2" xfId="25022" xr:uid="{00000000-0005-0000-0000-0000BA580000}"/>
    <cellStyle name="40% - Énfasis5 2 3 2 2" xfId="25023" xr:uid="{00000000-0005-0000-0000-0000BB580000}"/>
    <cellStyle name="40% - Énfasis5 2 3 2 3" xfId="25024" xr:uid="{00000000-0005-0000-0000-0000BC580000}"/>
    <cellStyle name="40% - Énfasis5 2 3 2 4" xfId="25025" xr:uid="{00000000-0005-0000-0000-0000BD580000}"/>
    <cellStyle name="40% - Énfasis5 2 3 2 5" xfId="25026" xr:uid="{00000000-0005-0000-0000-0000BE580000}"/>
    <cellStyle name="40% - Énfasis5 2 3 2 6" xfId="25027" xr:uid="{00000000-0005-0000-0000-0000BF580000}"/>
    <cellStyle name="40% - Énfasis5 2 3 3" xfId="25028" xr:uid="{00000000-0005-0000-0000-0000C0580000}"/>
    <cellStyle name="40% - Énfasis5 2 3 3 2" xfId="25029" xr:uid="{00000000-0005-0000-0000-0000C1580000}"/>
    <cellStyle name="40% - Énfasis5 2 3 3 3" xfId="25030" xr:uid="{00000000-0005-0000-0000-0000C2580000}"/>
    <cellStyle name="40% - Énfasis5 2 3 3 4" xfId="25031" xr:uid="{00000000-0005-0000-0000-0000C3580000}"/>
    <cellStyle name="40% - Énfasis5 2 3 3 5" xfId="25032" xr:uid="{00000000-0005-0000-0000-0000C4580000}"/>
    <cellStyle name="40% - Énfasis5 2 3 3 6" xfId="25033" xr:uid="{00000000-0005-0000-0000-0000C5580000}"/>
    <cellStyle name="40% - Énfasis5 2 3 4" xfId="25034" xr:uid="{00000000-0005-0000-0000-0000C6580000}"/>
    <cellStyle name="40% - Énfasis5 2 3 4 2" xfId="25035" xr:uid="{00000000-0005-0000-0000-0000C7580000}"/>
    <cellStyle name="40% - Énfasis5 2 3 4 3" xfId="25036" xr:uid="{00000000-0005-0000-0000-0000C8580000}"/>
    <cellStyle name="40% - Énfasis5 2 3 4 4" xfId="25037" xr:uid="{00000000-0005-0000-0000-0000C9580000}"/>
    <cellStyle name="40% - Énfasis5 2 3 4 5" xfId="25038" xr:uid="{00000000-0005-0000-0000-0000CA580000}"/>
    <cellStyle name="40% - Énfasis5 2 3 4 6" xfId="25039" xr:uid="{00000000-0005-0000-0000-0000CB580000}"/>
    <cellStyle name="40% - Énfasis5 2 3 5" xfId="25040" xr:uid="{00000000-0005-0000-0000-0000CC580000}"/>
    <cellStyle name="40% - Énfasis5 2 3 5 2" xfId="25041" xr:uid="{00000000-0005-0000-0000-0000CD580000}"/>
    <cellStyle name="40% - Énfasis5 2 3 5 3" xfId="25042" xr:uid="{00000000-0005-0000-0000-0000CE580000}"/>
    <cellStyle name="40% - Énfasis5 2 3 5 4" xfId="25043" xr:uid="{00000000-0005-0000-0000-0000CF580000}"/>
    <cellStyle name="40% - Énfasis5 2 3 5 5" xfId="25044" xr:uid="{00000000-0005-0000-0000-0000D0580000}"/>
    <cellStyle name="40% - Énfasis5 2 3 5 6" xfId="25045" xr:uid="{00000000-0005-0000-0000-0000D1580000}"/>
    <cellStyle name="40% - Énfasis5 2 3 6" xfId="25046" xr:uid="{00000000-0005-0000-0000-0000D2580000}"/>
    <cellStyle name="40% - Énfasis5 2 3 6 2" xfId="25047" xr:uid="{00000000-0005-0000-0000-0000D3580000}"/>
    <cellStyle name="40% - Énfasis5 2 3 6 3" xfId="25048" xr:uid="{00000000-0005-0000-0000-0000D4580000}"/>
    <cellStyle name="40% - Énfasis5 2 3 6 4" xfId="25049" xr:uid="{00000000-0005-0000-0000-0000D5580000}"/>
    <cellStyle name="40% - Énfasis5 2 3 6 5" xfId="25050" xr:uid="{00000000-0005-0000-0000-0000D6580000}"/>
    <cellStyle name="40% - Énfasis5 2 3 6 6" xfId="25051" xr:uid="{00000000-0005-0000-0000-0000D7580000}"/>
    <cellStyle name="40% - Énfasis5 2 3 7" xfId="25052" xr:uid="{00000000-0005-0000-0000-0000D8580000}"/>
    <cellStyle name="40% - Énfasis5 2 3 7 2" xfId="25053" xr:uid="{00000000-0005-0000-0000-0000D9580000}"/>
    <cellStyle name="40% - Énfasis5 2 3 7 3" xfId="25054" xr:uid="{00000000-0005-0000-0000-0000DA580000}"/>
    <cellStyle name="40% - Énfasis5 2 3 7 4" xfId="25055" xr:uid="{00000000-0005-0000-0000-0000DB580000}"/>
    <cellStyle name="40% - Énfasis5 2 3 7 5" xfId="25056" xr:uid="{00000000-0005-0000-0000-0000DC580000}"/>
    <cellStyle name="40% - Énfasis5 2 3 7 6" xfId="25057" xr:uid="{00000000-0005-0000-0000-0000DD580000}"/>
    <cellStyle name="40% - Énfasis5 2 3 8" xfId="25058" xr:uid="{00000000-0005-0000-0000-0000DE580000}"/>
    <cellStyle name="40% - Énfasis5 2 3 8 2" xfId="25059" xr:uid="{00000000-0005-0000-0000-0000DF580000}"/>
    <cellStyle name="40% - Énfasis5 2 3 8 3" xfId="25060" xr:uid="{00000000-0005-0000-0000-0000E0580000}"/>
    <cellStyle name="40% - Énfasis5 2 3 8 4" xfId="25061" xr:uid="{00000000-0005-0000-0000-0000E1580000}"/>
    <cellStyle name="40% - Énfasis5 2 3 8 5" xfId="25062" xr:uid="{00000000-0005-0000-0000-0000E2580000}"/>
    <cellStyle name="40% - Énfasis5 2 3 8 6" xfId="25063" xr:uid="{00000000-0005-0000-0000-0000E3580000}"/>
    <cellStyle name="40% - Énfasis5 2 3 9" xfId="25064" xr:uid="{00000000-0005-0000-0000-0000E4580000}"/>
    <cellStyle name="40% - Énfasis5 2 3 9 2" xfId="25065" xr:uid="{00000000-0005-0000-0000-0000E5580000}"/>
    <cellStyle name="40% - Énfasis5 2 3 9 3" xfId="25066" xr:uid="{00000000-0005-0000-0000-0000E6580000}"/>
    <cellStyle name="40% - Énfasis5 2 3 9 4" xfId="25067" xr:uid="{00000000-0005-0000-0000-0000E7580000}"/>
    <cellStyle name="40% - Énfasis5 2 3 9 5" xfId="25068" xr:uid="{00000000-0005-0000-0000-0000E8580000}"/>
    <cellStyle name="40% - Énfasis5 2 3 9 6" xfId="25069" xr:uid="{00000000-0005-0000-0000-0000E9580000}"/>
    <cellStyle name="40% - Énfasis5 2 4" xfId="747" xr:uid="{00000000-0005-0000-0000-0000EA580000}"/>
    <cellStyle name="40% - Énfasis5 2 4 10" xfId="25070" xr:uid="{00000000-0005-0000-0000-0000EB580000}"/>
    <cellStyle name="40% - Énfasis5 2 4 11" xfId="25071" xr:uid="{00000000-0005-0000-0000-0000EC580000}"/>
    <cellStyle name="40% - Énfasis5 2 4 12" xfId="25072" xr:uid="{00000000-0005-0000-0000-0000ED580000}"/>
    <cellStyle name="40% - Énfasis5 2 4 13" xfId="25073" xr:uid="{00000000-0005-0000-0000-0000EE580000}"/>
    <cellStyle name="40% - Énfasis5 2 4 14" xfId="25074" xr:uid="{00000000-0005-0000-0000-0000EF580000}"/>
    <cellStyle name="40% - Énfasis5 2 4 2" xfId="25075" xr:uid="{00000000-0005-0000-0000-0000F0580000}"/>
    <cellStyle name="40% - Énfasis5 2 4 2 2" xfId="25076" xr:uid="{00000000-0005-0000-0000-0000F1580000}"/>
    <cellStyle name="40% - Énfasis5 2 4 2 3" xfId="25077" xr:uid="{00000000-0005-0000-0000-0000F2580000}"/>
    <cellStyle name="40% - Énfasis5 2 4 2 4" xfId="25078" xr:uid="{00000000-0005-0000-0000-0000F3580000}"/>
    <cellStyle name="40% - Énfasis5 2 4 2 5" xfId="25079" xr:uid="{00000000-0005-0000-0000-0000F4580000}"/>
    <cellStyle name="40% - Énfasis5 2 4 2 6" xfId="25080" xr:uid="{00000000-0005-0000-0000-0000F5580000}"/>
    <cellStyle name="40% - Énfasis5 2 4 3" xfId="25081" xr:uid="{00000000-0005-0000-0000-0000F6580000}"/>
    <cellStyle name="40% - Énfasis5 2 4 3 2" xfId="25082" xr:uid="{00000000-0005-0000-0000-0000F7580000}"/>
    <cellStyle name="40% - Énfasis5 2 4 3 3" xfId="25083" xr:uid="{00000000-0005-0000-0000-0000F8580000}"/>
    <cellStyle name="40% - Énfasis5 2 4 3 4" xfId="25084" xr:uid="{00000000-0005-0000-0000-0000F9580000}"/>
    <cellStyle name="40% - Énfasis5 2 4 3 5" xfId="25085" xr:uid="{00000000-0005-0000-0000-0000FA580000}"/>
    <cellStyle name="40% - Énfasis5 2 4 3 6" xfId="25086" xr:uid="{00000000-0005-0000-0000-0000FB580000}"/>
    <cellStyle name="40% - Énfasis5 2 4 4" xfId="25087" xr:uid="{00000000-0005-0000-0000-0000FC580000}"/>
    <cellStyle name="40% - Énfasis5 2 4 4 2" xfId="25088" xr:uid="{00000000-0005-0000-0000-0000FD580000}"/>
    <cellStyle name="40% - Énfasis5 2 4 4 3" xfId="25089" xr:uid="{00000000-0005-0000-0000-0000FE580000}"/>
    <cellStyle name="40% - Énfasis5 2 4 4 4" xfId="25090" xr:uid="{00000000-0005-0000-0000-0000FF580000}"/>
    <cellStyle name="40% - Énfasis5 2 4 4 5" xfId="25091" xr:uid="{00000000-0005-0000-0000-000000590000}"/>
    <cellStyle name="40% - Énfasis5 2 4 4 6" xfId="25092" xr:uid="{00000000-0005-0000-0000-000001590000}"/>
    <cellStyle name="40% - Énfasis5 2 4 5" xfId="25093" xr:uid="{00000000-0005-0000-0000-000002590000}"/>
    <cellStyle name="40% - Énfasis5 2 4 5 2" xfId="25094" xr:uid="{00000000-0005-0000-0000-000003590000}"/>
    <cellStyle name="40% - Énfasis5 2 4 5 3" xfId="25095" xr:uid="{00000000-0005-0000-0000-000004590000}"/>
    <cellStyle name="40% - Énfasis5 2 4 5 4" xfId="25096" xr:uid="{00000000-0005-0000-0000-000005590000}"/>
    <cellStyle name="40% - Énfasis5 2 4 5 5" xfId="25097" xr:uid="{00000000-0005-0000-0000-000006590000}"/>
    <cellStyle name="40% - Énfasis5 2 4 5 6" xfId="25098" xr:uid="{00000000-0005-0000-0000-000007590000}"/>
    <cellStyle name="40% - Énfasis5 2 4 6" xfId="25099" xr:uid="{00000000-0005-0000-0000-000008590000}"/>
    <cellStyle name="40% - Énfasis5 2 4 6 2" xfId="25100" xr:uid="{00000000-0005-0000-0000-000009590000}"/>
    <cellStyle name="40% - Énfasis5 2 4 6 3" xfId="25101" xr:uid="{00000000-0005-0000-0000-00000A590000}"/>
    <cellStyle name="40% - Énfasis5 2 4 6 4" xfId="25102" xr:uid="{00000000-0005-0000-0000-00000B590000}"/>
    <cellStyle name="40% - Énfasis5 2 4 6 5" xfId="25103" xr:uid="{00000000-0005-0000-0000-00000C590000}"/>
    <cellStyle name="40% - Énfasis5 2 4 6 6" xfId="25104" xr:uid="{00000000-0005-0000-0000-00000D590000}"/>
    <cellStyle name="40% - Énfasis5 2 4 7" xfId="25105" xr:uid="{00000000-0005-0000-0000-00000E590000}"/>
    <cellStyle name="40% - Énfasis5 2 4 7 2" xfId="25106" xr:uid="{00000000-0005-0000-0000-00000F590000}"/>
    <cellStyle name="40% - Énfasis5 2 4 7 3" xfId="25107" xr:uid="{00000000-0005-0000-0000-000010590000}"/>
    <cellStyle name="40% - Énfasis5 2 4 7 4" xfId="25108" xr:uid="{00000000-0005-0000-0000-000011590000}"/>
    <cellStyle name="40% - Énfasis5 2 4 7 5" xfId="25109" xr:uid="{00000000-0005-0000-0000-000012590000}"/>
    <cellStyle name="40% - Énfasis5 2 4 7 6" xfId="25110" xr:uid="{00000000-0005-0000-0000-000013590000}"/>
    <cellStyle name="40% - Énfasis5 2 4 8" xfId="25111" xr:uid="{00000000-0005-0000-0000-000014590000}"/>
    <cellStyle name="40% - Énfasis5 2 4 8 2" xfId="25112" xr:uid="{00000000-0005-0000-0000-000015590000}"/>
    <cellStyle name="40% - Énfasis5 2 4 8 3" xfId="25113" xr:uid="{00000000-0005-0000-0000-000016590000}"/>
    <cellStyle name="40% - Énfasis5 2 4 8 4" xfId="25114" xr:uid="{00000000-0005-0000-0000-000017590000}"/>
    <cellStyle name="40% - Énfasis5 2 4 8 5" xfId="25115" xr:uid="{00000000-0005-0000-0000-000018590000}"/>
    <cellStyle name="40% - Énfasis5 2 4 8 6" xfId="25116" xr:uid="{00000000-0005-0000-0000-000019590000}"/>
    <cellStyle name="40% - Énfasis5 2 4 9" xfId="25117" xr:uid="{00000000-0005-0000-0000-00001A590000}"/>
    <cellStyle name="40% - Énfasis5 2 4 9 2" xfId="25118" xr:uid="{00000000-0005-0000-0000-00001B590000}"/>
    <cellStyle name="40% - Énfasis5 2 4 9 3" xfId="25119" xr:uid="{00000000-0005-0000-0000-00001C590000}"/>
    <cellStyle name="40% - Énfasis5 2 4 9 4" xfId="25120" xr:uid="{00000000-0005-0000-0000-00001D590000}"/>
    <cellStyle name="40% - Énfasis5 2 4 9 5" xfId="25121" xr:uid="{00000000-0005-0000-0000-00001E590000}"/>
    <cellStyle name="40% - Énfasis5 2 4 9 6" xfId="25122" xr:uid="{00000000-0005-0000-0000-00001F590000}"/>
    <cellStyle name="40% - Énfasis5 2 5" xfId="748" xr:uid="{00000000-0005-0000-0000-000020590000}"/>
    <cellStyle name="40% - Énfasis5 2 5 10" xfId="25123" xr:uid="{00000000-0005-0000-0000-000021590000}"/>
    <cellStyle name="40% - Énfasis5 2 5 11" xfId="25124" xr:uid="{00000000-0005-0000-0000-000022590000}"/>
    <cellStyle name="40% - Énfasis5 2 5 12" xfId="25125" xr:uid="{00000000-0005-0000-0000-000023590000}"/>
    <cellStyle name="40% - Énfasis5 2 5 13" xfId="25126" xr:uid="{00000000-0005-0000-0000-000024590000}"/>
    <cellStyle name="40% - Énfasis5 2 5 14" xfId="25127" xr:uid="{00000000-0005-0000-0000-000025590000}"/>
    <cellStyle name="40% - Énfasis5 2 5 2" xfId="25128" xr:uid="{00000000-0005-0000-0000-000026590000}"/>
    <cellStyle name="40% - Énfasis5 2 5 2 2" xfId="25129" xr:uid="{00000000-0005-0000-0000-000027590000}"/>
    <cellStyle name="40% - Énfasis5 2 5 2 3" xfId="25130" xr:uid="{00000000-0005-0000-0000-000028590000}"/>
    <cellStyle name="40% - Énfasis5 2 5 2 4" xfId="25131" xr:uid="{00000000-0005-0000-0000-000029590000}"/>
    <cellStyle name="40% - Énfasis5 2 5 2 5" xfId="25132" xr:uid="{00000000-0005-0000-0000-00002A590000}"/>
    <cellStyle name="40% - Énfasis5 2 5 2 6" xfId="25133" xr:uid="{00000000-0005-0000-0000-00002B590000}"/>
    <cellStyle name="40% - Énfasis5 2 5 3" xfId="25134" xr:uid="{00000000-0005-0000-0000-00002C590000}"/>
    <cellStyle name="40% - Énfasis5 2 5 3 2" xfId="25135" xr:uid="{00000000-0005-0000-0000-00002D590000}"/>
    <cellStyle name="40% - Énfasis5 2 5 3 3" xfId="25136" xr:uid="{00000000-0005-0000-0000-00002E590000}"/>
    <cellStyle name="40% - Énfasis5 2 5 3 4" xfId="25137" xr:uid="{00000000-0005-0000-0000-00002F590000}"/>
    <cellStyle name="40% - Énfasis5 2 5 3 5" xfId="25138" xr:uid="{00000000-0005-0000-0000-000030590000}"/>
    <cellStyle name="40% - Énfasis5 2 5 3 6" xfId="25139" xr:uid="{00000000-0005-0000-0000-000031590000}"/>
    <cellStyle name="40% - Énfasis5 2 5 4" xfId="25140" xr:uid="{00000000-0005-0000-0000-000032590000}"/>
    <cellStyle name="40% - Énfasis5 2 5 4 2" xfId="25141" xr:uid="{00000000-0005-0000-0000-000033590000}"/>
    <cellStyle name="40% - Énfasis5 2 5 4 3" xfId="25142" xr:uid="{00000000-0005-0000-0000-000034590000}"/>
    <cellStyle name="40% - Énfasis5 2 5 4 4" xfId="25143" xr:uid="{00000000-0005-0000-0000-000035590000}"/>
    <cellStyle name="40% - Énfasis5 2 5 4 5" xfId="25144" xr:uid="{00000000-0005-0000-0000-000036590000}"/>
    <cellStyle name="40% - Énfasis5 2 5 4 6" xfId="25145" xr:uid="{00000000-0005-0000-0000-000037590000}"/>
    <cellStyle name="40% - Énfasis5 2 5 5" xfId="25146" xr:uid="{00000000-0005-0000-0000-000038590000}"/>
    <cellStyle name="40% - Énfasis5 2 5 5 2" xfId="25147" xr:uid="{00000000-0005-0000-0000-000039590000}"/>
    <cellStyle name="40% - Énfasis5 2 5 5 3" xfId="25148" xr:uid="{00000000-0005-0000-0000-00003A590000}"/>
    <cellStyle name="40% - Énfasis5 2 5 5 4" xfId="25149" xr:uid="{00000000-0005-0000-0000-00003B590000}"/>
    <cellStyle name="40% - Énfasis5 2 5 5 5" xfId="25150" xr:uid="{00000000-0005-0000-0000-00003C590000}"/>
    <cellStyle name="40% - Énfasis5 2 5 5 6" xfId="25151" xr:uid="{00000000-0005-0000-0000-00003D590000}"/>
    <cellStyle name="40% - Énfasis5 2 5 6" xfId="25152" xr:uid="{00000000-0005-0000-0000-00003E590000}"/>
    <cellStyle name="40% - Énfasis5 2 5 6 2" xfId="25153" xr:uid="{00000000-0005-0000-0000-00003F590000}"/>
    <cellStyle name="40% - Énfasis5 2 5 6 3" xfId="25154" xr:uid="{00000000-0005-0000-0000-000040590000}"/>
    <cellStyle name="40% - Énfasis5 2 5 6 4" xfId="25155" xr:uid="{00000000-0005-0000-0000-000041590000}"/>
    <cellStyle name="40% - Énfasis5 2 5 6 5" xfId="25156" xr:uid="{00000000-0005-0000-0000-000042590000}"/>
    <cellStyle name="40% - Énfasis5 2 5 6 6" xfId="25157" xr:uid="{00000000-0005-0000-0000-000043590000}"/>
    <cellStyle name="40% - Énfasis5 2 5 7" xfId="25158" xr:uid="{00000000-0005-0000-0000-000044590000}"/>
    <cellStyle name="40% - Énfasis5 2 5 7 2" xfId="25159" xr:uid="{00000000-0005-0000-0000-000045590000}"/>
    <cellStyle name="40% - Énfasis5 2 5 7 3" xfId="25160" xr:uid="{00000000-0005-0000-0000-000046590000}"/>
    <cellStyle name="40% - Énfasis5 2 5 7 4" xfId="25161" xr:uid="{00000000-0005-0000-0000-000047590000}"/>
    <cellStyle name="40% - Énfasis5 2 5 7 5" xfId="25162" xr:uid="{00000000-0005-0000-0000-000048590000}"/>
    <cellStyle name="40% - Énfasis5 2 5 7 6" xfId="25163" xr:uid="{00000000-0005-0000-0000-000049590000}"/>
    <cellStyle name="40% - Énfasis5 2 5 8" xfId="25164" xr:uid="{00000000-0005-0000-0000-00004A590000}"/>
    <cellStyle name="40% - Énfasis5 2 5 8 2" xfId="25165" xr:uid="{00000000-0005-0000-0000-00004B590000}"/>
    <cellStyle name="40% - Énfasis5 2 5 8 3" xfId="25166" xr:uid="{00000000-0005-0000-0000-00004C590000}"/>
    <cellStyle name="40% - Énfasis5 2 5 8 4" xfId="25167" xr:uid="{00000000-0005-0000-0000-00004D590000}"/>
    <cellStyle name="40% - Énfasis5 2 5 8 5" xfId="25168" xr:uid="{00000000-0005-0000-0000-00004E590000}"/>
    <cellStyle name="40% - Énfasis5 2 5 8 6" xfId="25169" xr:uid="{00000000-0005-0000-0000-00004F590000}"/>
    <cellStyle name="40% - Énfasis5 2 5 9" xfId="25170" xr:uid="{00000000-0005-0000-0000-000050590000}"/>
    <cellStyle name="40% - Énfasis5 2 5 9 2" xfId="25171" xr:uid="{00000000-0005-0000-0000-000051590000}"/>
    <cellStyle name="40% - Énfasis5 2 5 9 3" xfId="25172" xr:uid="{00000000-0005-0000-0000-000052590000}"/>
    <cellStyle name="40% - Énfasis5 2 5 9 4" xfId="25173" xr:uid="{00000000-0005-0000-0000-000053590000}"/>
    <cellStyle name="40% - Énfasis5 2 5 9 5" xfId="25174" xr:uid="{00000000-0005-0000-0000-000054590000}"/>
    <cellStyle name="40% - Énfasis5 2 5 9 6" xfId="25175" xr:uid="{00000000-0005-0000-0000-000055590000}"/>
    <cellStyle name="40% - Énfasis5 2 6" xfId="25176" xr:uid="{00000000-0005-0000-0000-000056590000}"/>
    <cellStyle name="40% - Énfasis5 2 6 10" xfId="25177" xr:uid="{00000000-0005-0000-0000-000057590000}"/>
    <cellStyle name="40% - Énfasis5 2 6 11" xfId="25178" xr:uid="{00000000-0005-0000-0000-000058590000}"/>
    <cellStyle name="40% - Énfasis5 2 6 12" xfId="25179" xr:uid="{00000000-0005-0000-0000-000059590000}"/>
    <cellStyle name="40% - Énfasis5 2 6 13" xfId="25180" xr:uid="{00000000-0005-0000-0000-00005A590000}"/>
    <cellStyle name="40% - Énfasis5 2 6 14" xfId="25181" xr:uid="{00000000-0005-0000-0000-00005B590000}"/>
    <cellStyle name="40% - Énfasis5 2 6 2" xfId="25182" xr:uid="{00000000-0005-0000-0000-00005C590000}"/>
    <cellStyle name="40% - Énfasis5 2 6 2 2" xfId="25183" xr:uid="{00000000-0005-0000-0000-00005D590000}"/>
    <cellStyle name="40% - Énfasis5 2 6 2 3" xfId="25184" xr:uid="{00000000-0005-0000-0000-00005E590000}"/>
    <cellStyle name="40% - Énfasis5 2 6 2 4" xfId="25185" xr:uid="{00000000-0005-0000-0000-00005F590000}"/>
    <cellStyle name="40% - Énfasis5 2 6 2 5" xfId="25186" xr:uid="{00000000-0005-0000-0000-000060590000}"/>
    <cellStyle name="40% - Énfasis5 2 6 2 6" xfId="25187" xr:uid="{00000000-0005-0000-0000-000061590000}"/>
    <cellStyle name="40% - Énfasis5 2 6 3" xfId="25188" xr:uid="{00000000-0005-0000-0000-000062590000}"/>
    <cellStyle name="40% - Énfasis5 2 6 3 2" xfId="25189" xr:uid="{00000000-0005-0000-0000-000063590000}"/>
    <cellStyle name="40% - Énfasis5 2 6 3 3" xfId="25190" xr:uid="{00000000-0005-0000-0000-000064590000}"/>
    <cellStyle name="40% - Énfasis5 2 6 3 4" xfId="25191" xr:uid="{00000000-0005-0000-0000-000065590000}"/>
    <cellStyle name="40% - Énfasis5 2 6 3 5" xfId="25192" xr:uid="{00000000-0005-0000-0000-000066590000}"/>
    <cellStyle name="40% - Énfasis5 2 6 3 6" xfId="25193" xr:uid="{00000000-0005-0000-0000-000067590000}"/>
    <cellStyle name="40% - Énfasis5 2 6 4" xfId="25194" xr:uid="{00000000-0005-0000-0000-000068590000}"/>
    <cellStyle name="40% - Énfasis5 2 6 4 2" xfId="25195" xr:uid="{00000000-0005-0000-0000-000069590000}"/>
    <cellStyle name="40% - Énfasis5 2 6 4 3" xfId="25196" xr:uid="{00000000-0005-0000-0000-00006A590000}"/>
    <cellStyle name="40% - Énfasis5 2 6 4 4" xfId="25197" xr:uid="{00000000-0005-0000-0000-00006B590000}"/>
    <cellStyle name="40% - Énfasis5 2 6 4 5" xfId="25198" xr:uid="{00000000-0005-0000-0000-00006C590000}"/>
    <cellStyle name="40% - Énfasis5 2 6 4 6" xfId="25199" xr:uid="{00000000-0005-0000-0000-00006D590000}"/>
    <cellStyle name="40% - Énfasis5 2 6 5" xfId="25200" xr:uid="{00000000-0005-0000-0000-00006E590000}"/>
    <cellStyle name="40% - Énfasis5 2 6 5 2" xfId="25201" xr:uid="{00000000-0005-0000-0000-00006F590000}"/>
    <cellStyle name="40% - Énfasis5 2 6 5 3" xfId="25202" xr:uid="{00000000-0005-0000-0000-000070590000}"/>
    <cellStyle name="40% - Énfasis5 2 6 5 4" xfId="25203" xr:uid="{00000000-0005-0000-0000-000071590000}"/>
    <cellStyle name="40% - Énfasis5 2 6 5 5" xfId="25204" xr:uid="{00000000-0005-0000-0000-000072590000}"/>
    <cellStyle name="40% - Énfasis5 2 6 5 6" xfId="25205" xr:uid="{00000000-0005-0000-0000-000073590000}"/>
    <cellStyle name="40% - Énfasis5 2 6 6" xfId="25206" xr:uid="{00000000-0005-0000-0000-000074590000}"/>
    <cellStyle name="40% - Énfasis5 2 6 6 2" xfId="25207" xr:uid="{00000000-0005-0000-0000-000075590000}"/>
    <cellStyle name="40% - Énfasis5 2 6 6 3" xfId="25208" xr:uid="{00000000-0005-0000-0000-000076590000}"/>
    <cellStyle name="40% - Énfasis5 2 6 6 4" xfId="25209" xr:uid="{00000000-0005-0000-0000-000077590000}"/>
    <cellStyle name="40% - Énfasis5 2 6 6 5" xfId="25210" xr:uid="{00000000-0005-0000-0000-000078590000}"/>
    <cellStyle name="40% - Énfasis5 2 6 6 6" xfId="25211" xr:uid="{00000000-0005-0000-0000-000079590000}"/>
    <cellStyle name="40% - Énfasis5 2 6 7" xfId="25212" xr:uid="{00000000-0005-0000-0000-00007A590000}"/>
    <cellStyle name="40% - Énfasis5 2 6 7 2" xfId="25213" xr:uid="{00000000-0005-0000-0000-00007B590000}"/>
    <cellStyle name="40% - Énfasis5 2 6 7 3" xfId="25214" xr:uid="{00000000-0005-0000-0000-00007C590000}"/>
    <cellStyle name="40% - Énfasis5 2 6 7 4" xfId="25215" xr:uid="{00000000-0005-0000-0000-00007D590000}"/>
    <cellStyle name="40% - Énfasis5 2 6 7 5" xfId="25216" xr:uid="{00000000-0005-0000-0000-00007E590000}"/>
    <cellStyle name="40% - Énfasis5 2 6 7 6" xfId="25217" xr:uid="{00000000-0005-0000-0000-00007F590000}"/>
    <cellStyle name="40% - Énfasis5 2 6 8" xfId="25218" xr:uid="{00000000-0005-0000-0000-000080590000}"/>
    <cellStyle name="40% - Énfasis5 2 6 8 2" xfId="25219" xr:uid="{00000000-0005-0000-0000-000081590000}"/>
    <cellStyle name="40% - Énfasis5 2 6 8 3" xfId="25220" xr:uid="{00000000-0005-0000-0000-000082590000}"/>
    <cellStyle name="40% - Énfasis5 2 6 8 4" xfId="25221" xr:uid="{00000000-0005-0000-0000-000083590000}"/>
    <cellStyle name="40% - Énfasis5 2 6 8 5" xfId="25222" xr:uid="{00000000-0005-0000-0000-000084590000}"/>
    <cellStyle name="40% - Énfasis5 2 6 8 6" xfId="25223" xr:uid="{00000000-0005-0000-0000-000085590000}"/>
    <cellStyle name="40% - Énfasis5 2 6 9" xfId="25224" xr:uid="{00000000-0005-0000-0000-000086590000}"/>
    <cellStyle name="40% - Énfasis5 2 6 9 2" xfId="25225" xr:uid="{00000000-0005-0000-0000-000087590000}"/>
    <cellStyle name="40% - Énfasis5 2 6 9 3" xfId="25226" xr:uid="{00000000-0005-0000-0000-000088590000}"/>
    <cellStyle name="40% - Énfasis5 2 6 9 4" xfId="25227" xr:uid="{00000000-0005-0000-0000-000089590000}"/>
    <cellStyle name="40% - Énfasis5 2 6 9 5" xfId="25228" xr:uid="{00000000-0005-0000-0000-00008A590000}"/>
    <cellStyle name="40% - Énfasis5 2 6 9 6" xfId="25229" xr:uid="{00000000-0005-0000-0000-00008B590000}"/>
    <cellStyle name="40% - Énfasis5 2 7" xfId="25230" xr:uid="{00000000-0005-0000-0000-00008C590000}"/>
    <cellStyle name="40% - Énfasis5 2 7 2" xfId="25231" xr:uid="{00000000-0005-0000-0000-00008D590000}"/>
    <cellStyle name="40% - Énfasis5 2 7 3" xfId="25232" xr:uid="{00000000-0005-0000-0000-00008E590000}"/>
    <cellStyle name="40% - Énfasis5 2 7 4" xfId="25233" xr:uid="{00000000-0005-0000-0000-00008F590000}"/>
    <cellStyle name="40% - Énfasis5 2 7 5" xfId="25234" xr:uid="{00000000-0005-0000-0000-000090590000}"/>
    <cellStyle name="40% - Énfasis5 2 7 6" xfId="25235" xr:uid="{00000000-0005-0000-0000-000091590000}"/>
    <cellStyle name="40% - Énfasis5 2 8" xfId="25236" xr:uid="{00000000-0005-0000-0000-000092590000}"/>
    <cellStyle name="40% - Énfasis5 2 8 2" xfId="25237" xr:uid="{00000000-0005-0000-0000-000093590000}"/>
    <cellStyle name="40% - Énfasis5 2 8 3" xfId="25238" xr:uid="{00000000-0005-0000-0000-000094590000}"/>
    <cellStyle name="40% - Énfasis5 2 8 4" xfId="25239" xr:uid="{00000000-0005-0000-0000-000095590000}"/>
    <cellStyle name="40% - Énfasis5 2 8 5" xfId="25240" xr:uid="{00000000-0005-0000-0000-000096590000}"/>
    <cellStyle name="40% - Énfasis5 2 8 6" xfId="25241" xr:uid="{00000000-0005-0000-0000-000097590000}"/>
    <cellStyle name="40% - Énfasis5 2 9" xfId="25242" xr:uid="{00000000-0005-0000-0000-000098590000}"/>
    <cellStyle name="40% - Énfasis5 2 9 2" xfId="25243" xr:uid="{00000000-0005-0000-0000-000099590000}"/>
    <cellStyle name="40% - Énfasis5 2 9 3" xfId="25244" xr:uid="{00000000-0005-0000-0000-00009A590000}"/>
    <cellStyle name="40% - Énfasis5 2 9 4" xfId="25245" xr:uid="{00000000-0005-0000-0000-00009B590000}"/>
    <cellStyle name="40% - Énfasis5 2 9 5" xfId="25246" xr:uid="{00000000-0005-0000-0000-00009C590000}"/>
    <cellStyle name="40% - Énfasis5 2 9 6" xfId="25247" xr:uid="{00000000-0005-0000-0000-00009D590000}"/>
    <cellStyle name="40% - Énfasis5 20" xfId="749" xr:uid="{00000000-0005-0000-0000-00009E590000}"/>
    <cellStyle name="40% - Énfasis5 20 10" xfId="25248" xr:uid="{00000000-0005-0000-0000-00009F590000}"/>
    <cellStyle name="40% - Énfasis5 20 11" xfId="25249" xr:uid="{00000000-0005-0000-0000-0000A0590000}"/>
    <cellStyle name="40% - Énfasis5 20 12" xfId="25250" xr:uid="{00000000-0005-0000-0000-0000A1590000}"/>
    <cellStyle name="40% - Énfasis5 20 13" xfId="25251" xr:uid="{00000000-0005-0000-0000-0000A2590000}"/>
    <cellStyle name="40% - Énfasis5 20 14" xfId="25252" xr:uid="{00000000-0005-0000-0000-0000A3590000}"/>
    <cellStyle name="40% - Énfasis5 20 2" xfId="25253" xr:uid="{00000000-0005-0000-0000-0000A4590000}"/>
    <cellStyle name="40% - Énfasis5 20 2 2" xfId="25254" xr:uid="{00000000-0005-0000-0000-0000A5590000}"/>
    <cellStyle name="40% - Énfasis5 20 2 3" xfId="25255" xr:uid="{00000000-0005-0000-0000-0000A6590000}"/>
    <cellStyle name="40% - Énfasis5 20 2 4" xfId="25256" xr:uid="{00000000-0005-0000-0000-0000A7590000}"/>
    <cellStyle name="40% - Énfasis5 20 2 5" xfId="25257" xr:uid="{00000000-0005-0000-0000-0000A8590000}"/>
    <cellStyle name="40% - Énfasis5 20 2 6" xfId="25258" xr:uid="{00000000-0005-0000-0000-0000A9590000}"/>
    <cellStyle name="40% - Énfasis5 20 3" xfId="25259" xr:uid="{00000000-0005-0000-0000-0000AA590000}"/>
    <cellStyle name="40% - Énfasis5 20 3 2" xfId="25260" xr:uid="{00000000-0005-0000-0000-0000AB590000}"/>
    <cellStyle name="40% - Énfasis5 20 3 3" xfId="25261" xr:uid="{00000000-0005-0000-0000-0000AC590000}"/>
    <cellStyle name="40% - Énfasis5 20 3 4" xfId="25262" xr:uid="{00000000-0005-0000-0000-0000AD590000}"/>
    <cellStyle name="40% - Énfasis5 20 3 5" xfId="25263" xr:uid="{00000000-0005-0000-0000-0000AE590000}"/>
    <cellStyle name="40% - Énfasis5 20 3 6" xfId="25264" xr:uid="{00000000-0005-0000-0000-0000AF590000}"/>
    <cellStyle name="40% - Énfasis5 20 4" xfId="25265" xr:uid="{00000000-0005-0000-0000-0000B0590000}"/>
    <cellStyle name="40% - Énfasis5 20 4 2" xfId="25266" xr:uid="{00000000-0005-0000-0000-0000B1590000}"/>
    <cellStyle name="40% - Énfasis5 20 4 3" xfId="25267" xr:uid="{00000000-0005-0000-0000-0000B2590000}"/>
    <cellStyle name="40% - Énfasis5 20 4 4" xfId="25268" xr:uid="{00000000-0005-0000-0000-0000B3590000}"/>
    <cellStyle name="40% - Énfasis5 20 4 5" xfId="25269" xr:uid="{00000000-0005-0000-0000-0000B4590000}"/>
    <cellStyle name="40% - Énfasis5 20 4 6" xfId="25270" xr:uid="{00000000-0005-0000-0000-0000B5590000}"/>
    <cellStyle name="40% - Énfasis5 20 5" xfId="25271" xr:uid="{00000000-0005-0000-0000-0000B6590000}"/>
    <cellStyle name="40% - Énfasis5 20 5 2" xfId="25272" xr:uid="{00000000-0005-0000-0000-0000B7590000}"/>
    <cellStyle name="40% - Énfasis5 20 5 3" xfId="25273" xr:uid="{00000000-0005-0000-0000-0000B8590000}"/>
    <cellStyle name="40% - Énfasis5 20 5 4" xfId="25274" xr:uid="{00000000-0005-0000-0000-0000B9590000}"/>
    <cellStyle name="40% - Énfasis5 20 5 5" xfId="25275" xr:uid="{00000000-0005-0000-0000-0000BA590000}"/>
    <cellStyle name="40% - Énfasis5 20 5 6" xfId="25276" xr:uid="{00000000-0005-0000-0000-0000BB590000}"/>
    <cellStyle name="40% - Énfasis5 20 6" xfId="25277" xr:uid="{00000000-0005-0000-0000-0000BC590000}"/>
    <cellStyle name="40% - Énfasis5 20 6 2" xfId="25278" xr:uid="{00000000-0005-0000-0000-0000BD590000}"/>
    <cellStyle name="40% - Énfasis5 20 6 3" xfId="25279" xr:uid="{00000000-0005-0000-0000-0000BE590000}"/>
    <cellStyle name="40% - Énfasis5 20 6 4" xfId="25280" xr:uid="{00000000-0005-0000-0000-0000BF590000}"/>
    <cellStyle name="40% - Énfasis5 20 6 5" xfId="25281" xr:uid="{00000000-0005-0000-0000-0000C0590000}"/>
    <cellStyle name="40% - Énfasis5 20 6 6" xfId="25282" xr:uid="{00000000-0005-0000-0000-0000C1590000}"/>
    <cellStyle name="40% - Énfasis5 20 7" xfId="25283" xr:uid="{00000000-0005-0000-0000-0000C2590000}"/>
    <cellStyle name="40% - Énfasis5 20 7 2" xfId="25284" xr:uid="{00000000-0005-0000-0000-0000C3590000}"/>
    <cellStyle name="40% - Énfasis5 20 7 3" xfId="25285" xr:uid="{00000000-0005-0000-0000-0000C4590000}"/>
    <cellStyle name="40% - Énfasis5 20 7 4" xfId="25286" xr:uid="{00000000-0005-0000-0000-0000C5590000}"/>
    <cellStyle name="40% - Énfasis5 20 7 5" xfId="25287" xr:uid="{00000000-0005-0000-0000-0000C6590000}"/>
    <cellStyle name="40% - Énfasis5 20 7 6" xfId="25288" xr:uid="{00000000-0005-0000-0000-0000C7590000}"/>
    <cellStyle name="40% - Énfasis5 20 8" xfId="25289" xr:uid="{00000000-0005-0000-0000-0000C8590000}"/>
    <cellStyle name="40% - Énfasis5 20 8 2" xfId="25290" xr:uid="{00000000-0005-0000-0000-0000C9590000}"/>
    <cellStyle name="40% - Énfasis5 20 8 3" xfId="25291" xr:uid="{00000000-0005-0000-0000-0000CA590000}"/>
    <cellStyle name="40% - Énfasis5 20 8 4" xfId="25292" xr:uid="{00000000-0005-0000-0000-0000CB590000}"/>
    <cellStyle name="40% - Énfasis5 20 8 5" xfId="25293" xr:uid="{00000000-0005-0000-0000-0000CC590000}"/>
    <cellStyle name="40% - Énfasis5 20 8 6" xfId="25294" xr:uid="{00000000-0005-0000-0000-0000CD590000}"/>
    <cellStyle name="40% - Énfasis5 20 9" xfId="25295" xr:uid="{00000000-0005-0000-0000-0000CE590000}"/>
    <cellStyle name="40% - Énfasis5 20 9 2" xfId="25296" xr:uid="{00000000-0005-0000-0000-0000CF590000}"/>
    <cellStyle name="40% - Énfasis5 20 9 3" xfId="25297" xr:uid="{00000000-0005-0000-0000-0000D0590000}"/>
    <cellStyle name="40% - Énfasis5 20 9 4" xfId="25298" xr:uid="{00000000-0005-0000-0000-0000D1590000}"/>
    <cellStyle name="40% - Énfasis5 20 9 5" xfId="25299" xr:uid="{00000000-0005-0000-0000-0000D2590000}"/>
    <cellStyle name="40% - Énfasis5 20 9 6" xfId="25300" xr:uid="{00000000-0005-0000-0000-0000D3590000}"/>
    <cellStyle name="40% - Énfasis5 21" xfId="750" xr:uid="{00000000-0005-0000-0000-0000D4590000}"/>
    <cellStyle name="40% - Énfasis5 21 10" xfId="25301" xr:uid="{00000000-0005-0000-0000-0000D5590000}"/>
    <cellStyle name="40% - Énfasis5 21 11" xfId="25302" xr:uid="{00000000-0005-0000-0000-0000D6590000}"/>
    <cellStyle name="40% - Énfasis5 21 12" xfId="25303" xr:uid="{00000000-0005-0000-0000-0000D7590000}"/>
    <cellStyle name="40% - Énfasis5 21 13" xfId="25304" xr:uid="{00000000-0005-0000-0000-0000D8590000}"/>
    <cellStyle name="40% - Énfasis5 21 14" xfId="25305" xr:uid="{00000000-0005-0000-0000-0000D9590000}"/>
    <cellStyle name="40% - Énfasis5 21 2" xfId="25306" xr:uid="{00000000-0005-0000-0000-0000DA590000}"/>
    <cellStyle name="40% - Énfasis5 21 2 2" xfId="25307" xr:uid="{00000000-0005-0000-0000-0000DB590000}"/>
    <cellStyle name="40% - Énfasis5 21 2 3" xfId="25308" xr:uid="{00000000-0005-0000-0000-0000DC590000}"/>
    <cellStyle name="40% - Énfasis5 21 2 4" xfId="25309" xr:uid="{00000000-0005-0000-0000-0000DD590000}"/>
    <cellStyle name="40% - Énfasis5 21 2 5" xfId="25310" xr:uid="{00000000-0005-0000-0000-0000DE590000}"/>
    <cellStyle name="40% - Énfasis5 21 2 6" xfId="25311" xr:uid="{00000000-0005-0000-0000-0000DF590000}"/>
    <cellStyle name="40% - Énfasis5 21 3" xfId="25312" xr:uid="{00000000-0005-0000-0000-0000E0590000}"/>
    <cellStyle name="40% - Énfasis5 21 3 2" xfId="25313" xr:uid="{00000000-0005-0000-0000-0000E1590000}"/>
    <cellStyle name="40% - Énfasis5 21 3 3" xfId="25314" xr:uid="{00000000-0005-0000-0000-0000E2590000}"/>
    <cellStyle name="40% - Énfasis5 21 3 4" xfId="25315" xr:uid="{00000000-0005-0000-0000-0000E3590000}"/>
    <cellStyle name="40% - Énfasis5 21 3 5" xfId="25316" xr:uid="{00000000-0005-0000-0000-0000E4590000}"/>
    <cellStyle name="40% - Énfasis5 21 3 6" xfId="25317" xr:uid="{00000000-0005-0000-0000-0000E5590000}"/>
    <cellStyle name="40% - Énfasis5 21 4" xfId="25318" xr:uid="{00000000-0005-0000-0000-0000E6590000}"/>
    <cellStyle name="40% - Énfasis5 21 4 2" xfId="25319" xr:uid="{00000000-0005-0000-0000-0000E7590000}"/>
    <cellStyle name="40% - Énfasis5 21 4 3" xfId="25320" xr:uid="{00000000-0005-0000-0000-0000E8590000}"/>
    <cellStyle name="40% - Énfasis5 21 4 4" xfId="25321" xr:uid="{00000000-0005-0000-0000-0000E9590000}"/>
    <cellStyle name="40% - Énfasis5 21 4 5" xfId="25322" xr:uid="{00000000-0005-0000-0000-0000EA590000}"/>
    <cellStyle name="40% - Énfasis5 21 4 6" xfId="25323" xr:uid="{00000000-0005-0000-0000-0000EB590000}"/>
    <cellStyle name="40% - Énfasis5 21 5" xfId="25324" xr:uid="{00000000-0005-0000-0000-0000EC590000}"/>
    <cellStyle name="40% - Énfasis5 21 5 2" xfId="25325" xr:uid="{00000000-0005-0000-0000-0000ED590000}"/>
    <cellStyle name="40% - Énfasis5 21 5 3" xfId="25326" xr:uid="{00000000-0005-0000-0000-0000EE590000}"/>
    <cellStyle name="40% - Énfasis5 21 5 4" xfId="25327" xr:uid="{00000000-0005-0000-0000-0000EF590000}"/>
    <cellStyle name="40% - Énfasis5 21 5 5" xfId="25328" xr:uid="{00000000-0005-0000-0000-0000F0590000}"/>
    <cellStyle name="40% - Énfasis5 21 5 6" xfId="25329" xr:uid="{00000000-0005-0000-0000-0000F1590000}"/>
    <cellStyle name="40% - Énfasis5 21 6" xfId="25330" xr:uid="{00000000-0005-0000-0000-0000F2590000}"/>
    <cellStyle name="40% - Énfasis5 21 6 2" xfId="25331" xr:uid="{00000000-0005-0000-0000-0000F3590000}"/>
    <cellStyle name="40% - Énfasis5 21 6 3" xfId="25332" xr:uid="{00000000-0005-0000-0000-0000F4590000}"/>
    <cellStyle name="40% - Énfasis5 21 6 4" xfId="25333" xr:uid="{00000000-0005-0000-0000-0000F5590000}"/>
    <cellStyle name="40% - Énfasis5 21 6 5" xfId="25334" xr:uid="{00000000-0005-0000-0000-0000F6590000}"/>
    <cellStyle name="40% - Énfasis5 21 6 6" xfId="25335" xr:uid="{00000000-0005-0000-0000-0000F7590000}"/>
    <cellStyle name="40% - Énfasis5 21 7" xfId="25336" xr:uid="{00000000-0005-0000-0000-0000F8590000}"/>
    <cellStyle name="40% - Énfasis5 21 7 2" xfId="25337" xr:uid="{00000000-0005-0000-0000-0000F9590000}"/>
    <cellStyle name="40% - Énfasis5 21 7 3" xfId="25338" xr:uid="{00000000-0005-0000-0000-0000FA590000}"/>
    <cellStyle name="40% - Énfasis5 21 7 4" xfId="25339" xr:uid="{00000000-0005-0000-0000-0000FB590000}"/>
    <cellStyle name="40% - Énfasis5 21 7 5" xfId="25340" xr:uid="{00000000-0005-0000-0000-0000FC590000}"/>
    <cellStyle name="40% - Énfasis5 21 7 6" xfId="25341" xr:uid="{00000000-0005-0000-0000-0000FD590000}"/>
    <cellStyle name="40% - Énfasis5 21 8" xfId="25342" xr:uid="{00000000-0005-0000-0000-0000FE590000}"/>
    <cellStyle name="40% - Énfasis5 21 8 2" xfId="25343" xr:uid="{00000000-0005-0000-0000-0000FF590000}"/>
    <cellStyle name="40% - Énfasis5 21 8 3" xfId="25344" xr:uid="{00000000-0005-0000-0000-0000005A0000}"/>
    <cellStyle name="40% - Énfasis5 21 8 4" xfId="25345" xr:uid="{00000000-0005-0000-0000-0000015A0000}"/>
    <cellStyle name="40% - Énfasis5 21 8 5" xfId="25346" xr:uid="{00000000-0005-0000-0000-0000025A0000}"/>
    <cellStyle name="40% - Énfasis5 21 8 6" xfId="25347" xr:uid="{00000000-0005-0000-0000-0000035A0000}"/>
    <cellStyle name="40% - Énfasis5 21 9" xfId="25348" xr:uid="{00000000-0005-0000-0000-0000045A0000}"/>
    <cellStyle name="40% - Énfasis5 21 9 2" xfId="25349" xr:uid="{00000000-0005-0000-0000-0000055A0000}"/>
    <cellStyle name="40% - Énfasis5 21 9 3" xfId="25350" xr:uid="{00000000-0005-0000-0000-0000065A0000}"/>
    <cellStyle name="40% - Énfasis5 21 9 4" xfId="25351" xr:uid="{00000000-0005-0000-0000-0000075A0000}"/>
    <cellStyle name="40% - Énfasis5 21 9 5" xfId="25352" xr:uid="{00000000-0005-0000-0000-0000085A0000}"/>
    <cellStyle name="40% - Énfasis5 21 9 6" xfId="25353" xr:uid="{00000000-0005-0000-0000-0000095A0000}"/>
    <cellStyle name="40% - Énfasis5 22" xfId="751" xr:uid="{00000000-0005-0000-0000-00000A5A0000}"/>
    <cellStyle name="40% - Énfasis5 22 10" xfId="25354" xr:uid="{00000000-0005-0000-0000-00000B5A0000}"/>
    <cellStyle name="40% - Énfasis5 22 11" xfId="25355" xr:uid="{00000000-0005-0000-0000-00000C5A0000}"/>
    <cellStyle name="40% - Énfasis5 22 12" xfId="25356" xr:uid="{00000000-0005-0000-0000-00000D5A0000}"/>
    <cellStyle name="40% - Énfasis5 22 13" xfId="25357" xr:uid="{00000000-0005-0000-0000-00000E5A0000}"/>
    <cellStyle name="40% - Énfasis5 22 14" xfId="25358" xr:uid="{00000000-0005-0000-0000-00000F5A0000}"/>
    <cellStyle name="40% - Énfasis5 22 2" xfId="25359" xr:uid="{00000000-0005-0000-0000-0000105A0000}"/>
    <cellStyle name="40% - Énfasis5 22 2 2" xfId="25360" xr:uid="{00000000-0005-0000-0000-0000115A0000}"/>
    <cellStyle name="40% - Énfasis5 22 2 3" xfId="25361" xr:uid="{00000000-0005-0000-0000-0000125A0000}"/>
    <cellStyle name="40% - Énfasis5 22 2 4" xfId="25362" xr:uid="{00000000-0005-0000-0000-0000135A0000}"/>
    <cellStyle name="40% - Énfasis5 22 2 5" xfId="25363" xr:uid="{00000000-0005-0000-0000-0000145A0000}"/>
    <cellStyle name="40% - Énfasis5 22 2 6" xfId="25364" xr:uid="{00000000-0005-0000-0000-0000155A0000}"/>
    <cellStyle name="40% - Énfasis5 22 3" xfId="25365" xr:uid="{00000000-0005-0000-0000-0000165A0000}"/>
    <cellStyle name="40% - Énfasis5 22 3 2" xfId="25366" xr:uid="{00000000-0005-0000-0000-0000175A0000}"/>
    <cellStyle name="40% - Énfasis5 22 3 3" xfId="25367" xr:uid="{00000000-0005-0000-0000-0000185A0000}"/>
    <cellStyle name="40% - Énfasis5 22 3 4" xfId="25368" xr:uid="{00000000-0005-0000-0000-0000195A0000}"/>
    <cellStyle name="40% - Énfasis5 22 3 5" xfId="25369" xr:uid="{00000000-0005-0000-0000-00001A5A0000}"/>
    <cellStyle name="40% - Énfasis5 22 3 6" xfId="25370" xr:uid="{00000000-0005-0000-0000-00001B5A0000}"/>
    <cellStyle name="40% - Énfasis5 22 4" xfId="25371" xr:uid="{00000000-0005-0000-0000-00001C5A0000}"/>
    <cellStyle name="40% - Énfasis5 22 4 2" xfId="25372" xr:uid="{00000000-0005-0000-0000-00001D5A0000}"/>
    <cellStyle name="40% - Énfasis5 22 4 3" xfId="25373" xr:uid="{00000000-0005-0000-0000-00001E5A0000}"/>
    <cellStyle name="40% - Énfasis5 22 4 4" xfId="25374" xr:uid="{00000000-0005-0000-0000-00001F5A0000}"/>
    <cellStyle name="40% - Énfasis5 22 4 5" xfId="25375" xr:uid="{00000000-0005-0000-0000-0000205A0000}"/>
    <cellStyle name="40% - Énfasis5 22 4 6" xfId="25376" xr:uid="{00000000-0005-0000-0000-0000215A0000}"/>
    <cellStyle name="40% - Énfasis5 22 5" xfId="25377" xr:uid="{00000000-0005-0000-0000-0000225A0000}"/>
    <cellStyle name="40% - Énfasis5 22 5 2" xfId="25378" xr:uid="{00000000-0005-0000-0000-0000235A0000}"/>
    <cellStyle name="40% - Énfasis5 22 5 3" xfId="25379" xr:uid="{00000000-0005-0000-0000-0000245A0000}"/>
    <cellStyle name="40% - Énfasis5 22 5 4" xfId="25380" xr:uid="{00000000-0005-0000-0000-0000255A0000}"/>
    <cellStyle name="40% - Énfasis5 22 5 5" xfId="25381" xr:uid="{00000000-0005-0000-0000-0000265A0000}"/>
    <cellStyle name="40% - Énfasis5 22 5 6" xfId="25382" xr:uid="{00000000-0005-0000-0000-0000275A0000}"/>
    <cellStyle name="40% - Énfasis5 22 6" xfId="25383" xr:uid="{00000000-0005-0000-0000-0000285A0000}"/>
    <cellStyle name="40% - Énfasis5 22 6 2" xfId="25384" xr:uid="{00000000-0005-0000-0000-0000295A0000}"/>
    <cellStyle name="40% - Énfasis5 22 6 3" xfId="25385" xr:uid="{00000000-0005-0000-0000-00002A5A0000}"/>
    <cellStyle name="40% - Énfasis5 22 6 4" xfId="25386" xr:uid="{00000000-0005-0000-0000-00002B5A0000}"/>
    <cellStyle name="40% - Énfasis5 22 6 5" xfId="25387" xr:uid="{00000000-0005-0000-0000-00002C5A0000}"/>
    <cellStyle name="40% - Énfasis5 22 6 6" xfId="25388" xr:uid="{00000000-0005-0000-0000-00002D5A0000}"/>
    <cellStyle name="40% - Énfasis5 22 7" xfId="25389" xr:uid="{00000000-0005-0000-0000-00002E5A0000}"/>
    <cellStyle name="40% - Énfasis5 22 7 2" xfId="25390" xr:uid="{00000000-0005-0000-0000-00002F5A0000}"/>
    <cellStyle name="40% - Énfasis5 22 7 3" xfId="25391" xr:uid="{00000000-0005-0000-0000-0000305A0000}"/>
    <cellStyle name="40% - Énfasis5 22 7 4" xfId="25392" xr:uid="{00000000-0005-0000-0000-0000315A0000}"/>
    <cellStyle name="40% - Énfasis5 22 7 5" xfId="25393" xr:uid="{00000000-0005-0000-0000-0000325A0000}"/>
    <cellStyle name="40% - Énfasis5 22 7 6" xfId="25394" xr:uid="{00000000-0005-0000-0000-0000335A0000}"/>
    <cellStyle name="40% - Énfasis5 22 8" xfId="25395" xr:uid="{00000000-0005-0000-0000-0000345A0000}"/>
    <cellStyle name="40% - Énfasis5 22 8 2" xfId="25396" xr:uid="{00000000-0005-0000-0000-0000355A0000}"/>
    <cellStyle name="40% - Énfasis5 22 8 3" xfId="25397" xr:uid="{00000000-0005-0000-0000-0000365A0000}"/>
    <cellStyle name="40% - Énfasis5 22 8 4" xfId="25398" xr:uid="{00000000-0005-0000-0000-0000375A0000}"/>
    <cellStyle name="40% - Énfasis5 22 8 5" xfId="25399" xr:uid="{00000000-0005-0000-0000-0000385A0000}"/>
    <cellStyle name="40% - Énfasis5 22 8 6" xfId="25400" xr:uid="{00000000-0005-0000-0000-0000395A0000}"/>
    <cellStyle name="40% - Énfasis5 22 9" xfId="25401" xr:uid="{00000000-0005-0000-0000-00003A5A0000}"/>
    <cellStyle name="40% - Énfasis5 22 9 2" xfId="25402" xr:uid="{00000000-0005-0000-0000-00003B5A0000}"/>
    <cellStyle name="40% - Énfasis5 22 9 3" xfId="25403" xr:uid="{00000000-0005-0000-0000-00003C5A0000}"/>
    <cellStyle name="40% - Énfasis5 22 9 4" xfId="25404" xr:uid="{00000000-0005-0000-0000-00003D5A0000}"/>
    <cellStyle name="40% - Énfasis5 22 9 5" xfId="25405" xr:uid="{00000000-0005-0000-0000-00003E5A0000}"/>
    <cellStyle name="40% - Énfasis5 22 9 6" xfId="25406" xr:uid="{00000000-0005-0000-0000-00003F5A0000}"/>
    <cellStyle name="40% - Énfasis5 23" xfId="752" xr:uid="{00000000-0005-0000-0000-0000405A0000}"/>
    <cellStyle name="40% - Énfasis5 23 10" xfId="25407" xr:uid="{00000000-0005-0000-0000-0000415A0000}"/>
    <cellStyle name="40% - Énfasis5 23 11" xfId="25408" xr:uid="{00000000-0005-0000-0000-0000425A0000}"/>
    <cellStyle name="40% - Énfasis5 23 12" xfId="25409" xr:uid="{00000000-0005-0000-0000-0000435A0000}"/>
    <cellStyle name="40% - Énfasis5 23 13" xfId="25410" xr:uid="{00000000-0005-0000-0000-0000445A0000}"/>
    <cellStyle name="40% - Énfasis5 23 14" xfId="25411" xr:uid="{00000000-0005-0000-0000-0000455A0000}"/>
    <cellStyle name="40% - Énfasis5 23 2" xfId="25412" xr:uid="{00000000-0005-0000-0000-0000465A0000}"/>
    <cellStyle name="40% - Énfasis5 23 2 2" xfId="25413" xr:uid="{00000000-0005-0000-0000-0000475A0000}"/>
    <cellStyle name="40% - Énfasis5 23 2 3" xfId="25414" xr:uid="{00000000-0005-0000-0000-0000485A0000}"/>
    <cellStyle name="40% - Énfasis5 23 2 4" xfId="25415" xr:uid="{00000000-0005-0000-0000-0000495A0000}"/>
    <cellStyle name="40% - Énfasis5 23 2 5" xfId="25416" xr:uid="{00000000-0005-0000-0000-00004A5A0000}"/>
    <cellStyle name="40% - Énfasis5 23 2 6" xfId="25417" xr:uid="{00000000-0005-0000-0000-00004B5A0000}"/>
    <cellStyle name="40% - Énfasis5 23 3" xfId="25418" xr:uid="{00000000-0005-0000-0000-00004C5A0000}"/>
    <cellStyle name="40% - Énfasis5 23 3 2" xfId="25419" xr:uid="{00000000-0005-0000-0000-00004D5A0000}"/>
    <cellStyle name="40% - Énfasis5 23 3 3" xfId="25420" xr:uid="{00000000-0005-0000-0000-00004E5A0000}"/>
    <cellStyle name="40% - Énfasis5 23 3 4" xfId="25421" xr:uid="{00000000-0005-0000-0000-00004F5A0000}"/>
    <cellStyle name="40% - Énfasis5 23 3 5" xfId="25422" xr:uid="{00000000-0005-0000-0000-0000505A0000}"/>
    <cellStyle name="40% - Énfasis5 23 3 6" xfId="25423" xr:uid="{00000000-0005-0000-0000-0000515A0000}"/>
    <cellStyle name="40% - Énfasis5 23 4" xfId="25424" xr:uid="{00000000-0005-0000-0000-0000525A0000}"/>
    <cellStyle name="40% - Énfasis5 23 4 2" xfId="25425" xr:uid="{00000000-0005-0000-0000-0000535A0000}"/>
    <cellStyle name="40% - Énfasis5 23 4 3" xfId="25426" xr:uid="{00000000-0005-0000-0000-0000545A0000}"/>
    <cellStyle name="40% - Énfasis5 23 4 4" xfId="25427" xr:uid="{00000000-0005-0000-0000-0000555A0000}"/>
    <cellStyle name="40% - Énfasis5 23 4 5" xfId="25428" xr:uid="{00000000-0005-0000-0000-0000565A0000}"/>
    <cellStyle name="40% - Énfasis5 23 4 6" xfId="25429" xr:uid="{00000000-0005-0000-0000-0000575A0000}"/>
    <cellStyle name="40% - Énfasis5 23 5" xfId="25430" xr:uid="{00000000-0005-0000-0000-0000585A0000}"/>
    <cellStyle name="40% - Énfasis5 23 5 2" xfId="25431" xr:uid="{00000000-0005-0000-0000-0000595A0000}"/>
    <cellStyle name="40% - Énfasis5 23 5 3" xfId="25432" xr:uid="{00000000-0005-0000-0000-00005A5A0000}"/>
    <cellStyle name="40% - Énfasis5 23 5 4" xfId="25433" xr:uid="{00000000-0005-0000-0000-00005B5A0000}"/>
    <cellStyle name="40% - Énfasis5 23 5 5" xfId="25434" xr:uid="{00000000-0005-0000-0000-00005C5A0000}"/>
    <cellStyle name="40% - Énfasis5 23 5 6" xfId="25435" xr:uid="{00000000-0005-0000-0000-00005D5A0000}"/>
    <cellStyle name="40% - Énfasis5 23 6" xfId="25436" xr:uid="{00000000-0005-0000-0000-00005E5A0000}"/>
    <cellStyle name="40% - Énfasis5 23 6 2" xfId="25437" xr:uid="{00000000-0005-0000-0000-00005F5A0000}"/>
    <cellStyle name="40% - Énfasis5 23 6 3" xfId="25438" xr:uid="{00000000-0005-0000-0000-0000605A0000}"/>
    <cellStyle name="40% - Énfasis5 23 6 4" xfId="25439" xr:uid="{00000000-0005-0000-0000-0000615A0000}"/>
    <cellStyle name="40% - Énfasis5 23 6 5" xfId="25440" xr:uid="{00000000-0005-0000-0000-0000625A0000}"/>
    <cellStyle name="40% - Énfasis5 23 6 6" xfId="25441" xr:uid="{00000000-0005-0000-0000-0000635A0000}"/>
    <cellStyle name="40% - Énfasis5 23 7" xfId="25442" xr:uid="{00000000-0005-0000-0000-0000645A0000}"/>
    <cellStyle name="40% - Énfasis5 23 7 2" xfId="25443" xr:uid="{00000000-0005-0000-0000-0000655A0000}"/>
    <cellStyle name="40% - Énfasis5 23 7 3" xfId="25444" xr:uid="{00000000-0005-0000-0000-0000665A0000}"/>
    <cellStyle name="40% - Énfasis5 23 7 4" xfId="25445" xr:uid="{00000000-0005-0000-0000-0000675A0000}"/>
    <cellStyle name="40% - Énfasis5 23 7 5" xfId="25446" xr:uid="{00000000-0005-0000-0000-0000685A0000}"/>
    <cellStyle name="40% - Énfasis5 23 7 6" xfId="25447" xr:uid="{00000000-0005-0000-0000-0000695A0000}"/>
    <cellStyle name="40% - Énfasis5 23 8" xfId="25448" xr:uid="{00000000-0005-0000-0000-00006A5A0000}"/>
    <cellStyle name="40% - Énfasis5 23 8 2" xfId="25449" xr:uid="{00000000-0005-0000-0000-00006B5A0000}"/>
    <cellStyle name="40% - Énfasis5 23 8 3" xfId="25450" xr:uid="{00000000-0005-0000-0000-00006C5A0000}"/>
    <cellStyle name="40% - Énfasis5 23 8 4" xfId="25451" xr:uid="{00000000-0005-0000-0000-00006D5A0000}"/>
    <cellStyle name="40% - Énfasis5 23 8 5" xfId="25452" xr:uid="{00000000-0005-0000-0000-00006E5A0000}"/>
    <cellStyle name="40% - Énfasis5 23 8 6" xfId="25453" xr:uid="{00000000-0005-0000-0000-00006F5A0000}"/>
    <cellStyle name="40% - Énfasis5 23 9" xfId="25454" xr:uid="{00000000-0005-0000-0000-0000705A0000}"/>
    <cellStyle name="40% - Énfasis5 23 9 2" xfId="25455" xr:uid="{00000000-0005-0000-0000-0000715A0000}"/>
    <cellStyle name="40% - Énfasis5 23 9 3" xfId="25456" xr:uid="{00000000-0005-0000-0000-0000725A0000}"/>
    <cellStyle name="40% - Énfasis5 23 9 4" xfId="25457" xr:uid="{00000000-0005-0000-0000-0000735A0000}"/>
    <cellStyle name="40% - Énfasis5 23 9 5" xfId="25458" xr:uid="{00000000-0005-0000-0000-0000745A0000}"/>
    <cellStyle name="40% - Énfasis5 23 9 6" xfId="25459" xr:uid="{00000000-0005-0000-0000-0000755A0000}"/>
    <cellStyle name="40% - Énfasis5 24" xfId="753" xr:uid="{00000000-0005-0000-0000-0000765A0000}"/>
    <cellStyle name="40% - Énfasis5 24 10" xfId="25460" xr:uid="{00000000-0005-0000-0000-0000775A0000}"/>
    <cellStyle name="40% - Énfasis5 24 11" xfId="25461" xr:uid="{00000000-0005-0000-0000-0000785A0000}"/>
    <cellStyle name="40% - Énfasis5 24 12" xfId="25462" xr:uid="{00000000-0005-0000-0000-0000795A0000}"/>
    <cellStyle name="40% - Énfasis5 24 13" xfId="25463" xr:uid="{00000000-0005-0000-0000-00007A5A0000}"/>
    <cellStyle name="40% - Énfasis5 24 14" xfId="25464" xr:uid="{00000000-0005-0000-0000-00007B5A0000}"/>
    <cellStyle name="40% - Énfasis5 24 2" xfId="25465" xr:uid="{00000000-0005-0000-0000-00007C5A0000}"/>
    <cellStyle name="40% - Énfasis5 24 2 2" xfId="25466" xr:uid="{00000000-0005-0000-0000-00007D5A0000}"/>
    <cellStyle name="40% - Énfasis5 24 2 3" xfId="25467" xr:uid="{00000000-0005-0000-0000-00007E5A0000}"/>
    <cellStyle name="40% - Énfasis5 24 2 4" xfId="25468" xr:uid="{00000000-0005-0000-0000-00007F5A0000}"/>
    <cellStyle name="40% - Énfasis5 24 2 5" xfId="25469" xr:uid="{00000000-0005-0000-0000-0000805A0000}"/>
    <cellStyle name="40% - Énfasis5 24 2 6" xfId="25470" xr:uid="{00000000-0005-0000-0000-0000815A0000}"/>
    <cellStyle name="40% - Énfasis5 24 3" xfId="25471" xr:uid="{00000000-0005-0000-0000-0000825A0000}"/>
    <cellStyle name="40% - Énfasis5 24 3 2" xfId="25472" xr:uid="{00000000-0005-0000-0000-0000835A0000}"/>
    <cellStyle name="40% - Énfasis5 24 3 3" xfId="25473" xr:uid="{00000000-0005-0000-0000-0000845A0000}"/>
    <cellStyle name="40% - Énfasis5 24 3 4" xfId="25474" xr:uid="{00000000-0005-0000-0000-0000855A0000}"/>
    <cellStyle name="40% - Énfasis5 24 3 5" xfId="25475" xr:uid="{00000000-0005-0000-0000-0000865A0000}"/>
    <cellStyle name="40% - Énfasis5 24 3 6" xfId="25476" xr:uid="{00000000-0005-0000-0000-0000875A0000}"/>
    <cellStyle name="40% - Énfasis5 24 4" xfId="25477" xr:uid="{00000000-0005-0000-0000-0000885A0000}"/>
    <cellStyle name="40% - Énfasis5 24 4 2" xfId="25478" xr:uid="{00000000-0005-0000-0000-0000895A0000}"/>
    <cellStyle name="40% - Énfasis5 24 4 3" xfId="25479" xr:uid="{00000000-0005-0000-0000-00008A5A0000}"/>
    <cellStyle name="40% - Énfasis5 24 4 4" xfId="25480" xr:uid="{00000000-0005-0000-0000-00008B5A0000}"/>
    <cellStyle name="40% - Énfasis5 24 4 5" xfId="25481" xr:uid="{00000000-0005-0000-0000-00008C5A0000}"/>
    <cellStyle name="40% - Énfasis5 24 4 6" xfId="25482" xr:uid="{00000000-0005-0000-0000-00008D5A0000}"/>
    <cellStyle name="40% - Énfasis5 24 5" xfId="25483" xr:uid="{00000000-0005-0000-0000-00008E5A0000}"/>
    <cellStyle name="40% - Énfasis5 24 5 2" xfId="25484" xr:uid="{00000000-0005-0000-0000-00008F5A0000}"/>
    <cellStyle name="40% - Énfasis5 24 5 3" xfId="25485" xr:uid="{00000000-0005-0000-0000-0000905A0000}"/>
    <cellStyle name="40% - Énfasis5 24 5 4" xfId="25486" xr:uid="{00000000-0005-0000-0000-0000915A0000}"/>
    <cellStyle name="40% - Énfasis5 24 5 5" xfId="25487" xr:uid="{00000000-0005-0000-0000-0000925A0000}"/>
    <cellStyle name="40% - Énfasis5 24 5 6" xfId="25488" xr:uid="{00000000-0005-0000-0000-0000935A0000}"/>
    <cellStyle name="40% - Énfasis5 24 6" xfId="25489" xr:uid="{00000000-0005-0000-0000-0000945A0000}"/>
    <cellStyle name="40% - Énfasis5 24 6 2" xfId="25490" xr:uid="{00000000-0005-0000-0000-0000955A0000}"/>
    <cellStyle name="40% - Énfasis5 24 6 3" xfId="25491" xr:uid="{00000000-0005-0000-0000-0000965A0000}"/>
    <cellStyle name="40% - Énfasis5 24 6 4" xfId="25492" xr:uid="{00000000-0005-0000-0000-0000975A0000}"/>
    <cellStyle name="40% - Énfasis5 24 6 5" xfId="25493" xr:uid="{00000000-0005-0000-0000-0000985A0000}"/>
    <cellStyle name="40% - Énfasis5 24 6 6" xfId="25494" xr:uid="{00000000-0005-0000-0000-0000995A0000}"/>
    <cellStyle name="40% - Énfasis5 24 7" xfId="25495" xr:uid="{00000000-0005-0000-0000-00009A5A0000}"/>
    <cellStyle name="40% - Énfasis5 24 7 2" xfId="25496" xr:uid="{00000000-0005-0000-0000-00009B5A0000}"/>
    <cellStyle name="40% - Énfasis5 24 7 3" xfId="25497" xr:uid="{00000000-0005-0000-0000-00009C5A0000}"/>
    <cellStyle name="40% - Énfasis5 24 7 4" xfId="25498" xr:uid="{00000000-0005-0000-0000-00009D5A0000}"/>
    <cellStyle name="40% - Énfasis5 24 7 5" xfId="25499" xr:uid="{00000000-0005-0000-0000-00009E5A0000}"/>
    <cellStyle name="40% - Énfasis5 24 7 6" xfId="25500" xr:uid="{00000000-0005-0000-0000-00009F5A0000}"/>
    <cellStyle name="40% - Énfasis5 24 8" xfId="25501" xr:uid="{00000000-0005-0000-0000-0000A05A0000}"/>
    <cellStyle name="40% - Énfasis5 24 8 2" xfId="25502" xr:uid="{00000000-0005-0000-0000-0000A15A0000}"/>
    <cellStyle name="40% - Énfasis5 24 8 3" xfId="25503" xr:uid="{00000000-0005-0000-0000-0000A25A0000}"/>
    <cellStyle name="40% - Énfasis5 24 8 4" xfId="25504" xr:uid="{00000000-0005-0000-0000-0000A35A0000}"/>
    <cellStyle name="40% - Énfasis5 24 8 5" xfId="25505" xr:uid="{00000000-0005-0000-0000-0000A45A0000}"/>
    <cellStyle name="40% - Énfasis5 24 8 6" xfId="25506" xr:uid="{00000000-0005-0000-0000-0000A55A0000}"/>
    <cellStyle name="40% - Énfasis5 24 9" xfId="25507" xr:uid="{00000000-0005-0000-0000-0000A65A0000}"/>
    <cellStyle name="40% - Énfasis5 24 9 2" xfId="25508" xr:uid="{00000000-0005-0000-0000-0000A75A0000}"/>
    <cellStyle name="40% - Énfasis5 24 9 3" xfId="25509" xr:uid="{00000000-0005-0000-0000-0000A85A0000}"/>
    <cellStyle name="40% - Énfasis5 24 9 4" xfId="25510" xr:uid="{00000000-0005-0000-0000-0000A95A0000}"/>
    <cellStyle name="40% - Énfasis5 24 9 5" xfId="25511" xr:uid="{00000000-0005-0000-0000-0000AA5A0000}"/>
    <cellStyle name="40% - Énfasis5 24 9 6" xfId="25512" xr:uid="{00000000-0005-0000-0000-0000AB5A0000}"/>
    <cellStyle name="40% - Énfasis5 25" xfId="754" xr:uid="{00000000-0005-0000-0000-0000AC5A0000}"/>
    <cellStyle name="40% - Énfasis5 25 10" xfId="25513" xr:uid="{00000000-0005-0000-0000-0000AD5A0000}"/>
    <cellStyle name="40% - Énfasis5 25 11" xfId="25514" xr:uid="{00000000-0005-0000-0000-0000AE5A0000}"/>
    <cellStyle name="40% - Énfasis5 25 12" xfId="25515" xr:uid="{00000000-0005-0000-0000-0000AF5A0000}"/>
    <cellStyle name="40% - Énfasis5 25 13" xfId="25516" xr:uid="{00000000-0005-0000-0000-0000B05A0000}"/>
    <cellStyle name="40% - Énfasis5 25 14" xfId="25517" xr:uid="{00000000-0005-0000-0000-0000B15A0000}"/>
    <cellStyle name="40% - Énfasis5 25 2" xfId="25518" xr:uid="{00000000-0005-0000-0000-0000B25A0000}"/>
    <cellStyle name="40% - Énfasis5 25 2 2" xfId="25519" xr:uid="{00000000-0005-0000-0000-0000B35A0000}"/>
    <cellStyle name="40% - Énfasis5 25 2 3" xfId="25520" xr:uid="{00000000-0005-0000-0000-0000B45A0000}"/>
    <cellStyle name="40% - Énfasis5 25 2 4" xfId="25521" xr:uid="{00000000-0005-0000-0000-0000B55A0000}"/>
    <cellStyle name="40% - Énfasis5 25 2 5" xfId="25522" xr:uid="{00000000-0005-0000-0000-0000B65A0000}"/>
    <cellStyle name="40% - Énfasis5 25 2 6" xfId="25523" xr:uid="{00000000-0005-0000-0000-0000B75A0000}"/>
    <cellStyle name="40% - Énfasis5 25 3" xfId="25524" xr:uid="{00000000-0005-0000-0000-0000B85A0000}"/>
    <cellStyle name="40% - Énfasis5 25 3 2" xfId="25525" xr:uid="{00000000-0005-0000-0000-0000B95A0000}"/>
    <cellStyle name="40% - Énfasis5 25 3 3" xfId="25526" xr:uid="{00000000-0005-0000-0000-0000BA5A0000}"/>
    <cellStyle name="40% - Énfasis5 25 3 4" xfId="25527" xr:uid="{00000000-0005-0000-0000-0000BB5A0000}"/>
    <cellStyle name="40% - Énfasis5 25 3 5" xfId="25528" xr:uid="{00000000-0005-0000-0000-0000BC5A0000}"/>
    <cellStyle name="40% - Énfasis5 25 3 6" xfId="25529" xr:uid="{00000000-0005-0000-0000-0000BD5A0000}"/>
    <cellStyle name="40% - Énfasis5 25 4" xfId="25530" xr:uid="{00000000-0005-0000-0000-0000BE5A0000}"/>
    <cellStyle name="40% - Énfasis5 25 4 2" xfId="25531" xr:uid="{00000000-0005-0000-0000-0000BF5A0000}"/>
    <cellStyle name="40% - Énfasis5 25 4 3" xfId="25532" xr:uid="{00000000-0005-0000-0000-0000C05A0000}"/>
    <cellStyle name="40% - Énfasis5 25 4 4" xfId="25533" xr:uid="{00000000-0005-0000-0000-0000C15A0000}"/>
    <cellStyle name="40% - Énfasis5 25 4 5" xfId="25534" xr:uid="{00000000-0005-0000-0000-0000C25A0000}"/>
    <cellStyle name="40% - Énfasis5 25 4 6" xfId="25535" xr:uid="{00000000-0005-0000-0000-0000C35A0000}"/>
    <cellStyle name="40% - Énfasis5 25 5" xfId="25536" xr:uid="{00000000-0005-0000-0000-0000C45A0000}"/>
    <cellStyle name="40% - Énfasis5 25 5 2" xfId="25537" xr:uid="{00000000-0005-0000-0000-0000C55A0000}"/>
    <cellStyle name="40% - Énfasis5 25 5 3" xfId="25538" xr:uid="{00000000-0005-0000-0000-0000C65A0000}"/>
    <cellStyle name="40% - Énfasis5 25 5 4" xfId="25539" xr:uid="{00000000-0005-0000-0000-0000C75A0000}"/>
    <cellStyle name="40% - Énfasis5 25 5 5" xfId="25540" xr:uid="{00000000-0005-0000-0000-0000C85A0000}"/>
    <cellStyle name="40% - Énfasis5 25 5 6" xfId="25541" xr:uid="{00000000-0005-0000-0000-0000C95A0000}"/>
    <cellStyle name="40% - Énfasis5 25 6" xfId="25542" xr:uid="{00000000-0005-0000-0000-0000CA5A0000}"/>
    <cellStyle name="40% - Énfasis5 25 6 2" xfId="25543" xr:uid="{00000000-0005-0000-0000-0000CB5A0000}"/>
    <cellStyle name="40% - Énfasis5 25 6 3" xfId="25544" xr:uid="{00000000-0005-0000-0000-0000CC5A0000}"/>
    <cellStyle name="40% - Énfasis5 25 6 4" xfId="25545" xr:uid="{00000000-0005-0000-0000-0000CD5A0000}"/>
    <cellStyle name="40% - Énfasis5 25 6 5" xfId="25546" xr:uid="{00000000-0005-0000-0000-0000CE5A0000}"/>
    <cellStyle name="40% - Énfasis5 25 6 6" xfId="25547" xr:uid="{00000000-0005-0000-0000-0000CF5A0000}"/>
    <cellStyle name="40% - Énfasis5 25 7" xfId="25548" xr:uid="{00000000-0005-0000-0000-0000D05A0000}"/>
    <cellStyle name="40% - Énfasis5 25 7 2" xfId="25549" xr:uid="{00000000-0005-0000-0000-0000D15A0000}"/>
    <cellStyle name="40% - Énfasis5 25 7 3" xfId="25550" xr:uid="{00000000-0005-0000-0000-0000D25A0000}"/>
    <cellStyle name="40% - Énfasis5 25 7 4" xfId="25551" xr:uid="{00000000-0005-0000-0000-0000D35A0000}"/>
    <cellStyle name="40% - Énfasis5 25 7 5" xfId="25552" xr:uid="{00000000-0005-0000-0000-0000D45A0000}"/>
    <cellStyle name="40% - Énfasis5 25 7 6" xfId="25553" xr:uid="{00000000-0005-0000-0000-0000D55A0000}"/>
    <cellStyle name="40% - Énfasis5 25 8" xfId="25554" xr:uid="{00000000-0005-0000-0000-0000D65A0000}"/>
    <cellStyle name="40% - Énfasis5 25 8 2" xfId="25555" xr:uid="{00000000-0005-0000-0000-0000D75A0000}"/>
    <cellStyle name="40% - Énfasis5 25 8 3" xfId="25556" xr:uid="{00000000-0005-0000-0000-0000D85A0000}"/>
    <cellStyle name="40% - Énfasis5 25 8 4" xfId="25557" xr:uid="{00000000-0005-0000-0000-0000D95A0000}"/>
    <cellStyle name="40% - Énfasis5 25 8 5" xfId="25558" xr:uid="{00000000-0005-0000-0000-0000DA5A0000}"/>
    <cellStyle name="40% - Énfasis5 25 8 6" xfId="25559" xr:uid="{00000000-0005-0000-0000-0000DB5A0000}"/>
    <cellStyle name="40% - Énfasis5 25 9" xfId="25560" xr:uid="{00000000-0005-0000-0000-0000DC5A0000}"/>
    <cellStyle name="40% - Énfasis5 25 9 2" xfId="25561" xr:uid="{00000000-0005-0000-0000-0000DD5A0000}"/>
    <cellStyle name="40% - Énfasis5 25 9 3" xfId="25562" xr:uid="{00000000-0005-0000-0000-0000DE5A0000}"/>
    <cellStyle name="40% - Énfasis5 25 9 4" xfId="25563" xr:uid="{00000000-0005-0000-0000-0000DF5A0000}"/>
    <cellStyle name="40% - Énfasis5 25 9 5" xfId="25564" xr:uid="{00000000-0005-0000-0000-0000E05A0000}"/>
    <cellStyle name="40% - Énfasis5 25 9 6" xfId="25565" xr:uid="{00000000-0005-0000-0000-0000E15A0000}"/>
    <cellStyle name="40% - Énfasis5 26" xfId="755" xr:uid="{00000000-0005-0000-0000-0000E25A0000}"/>
    <cellStyle name="40% - Énfasis5 26 10" xfId="25566" xr:uid="{00000000-0005-0000-0000-0000E35A0000}"/>
    <cellStyle name="40% - Énfasis5 26 11" xfId="25567" xr:uid="{00000000-0005-0000-0000-0000E45A0000}"/>
    <cellStyle name="40% - Énfasis5 26 12" xfId="25568" xr:uid="{00000000-0005-0000-0000-0000E55A0000}"/>
    <cellStyle name="40% - Énfasis5 26 13" xfId="25569" xr:uid="{00000000-0005-0000-0000-0000E65A0000}"/>
    <cellStyle name="40% - Énfasis5 26 14" xfId="25570" xr:uid="{00000000-0005-0000-0000-0000E75A0000}"/>
    <cellStyle name="40% - Énfasis5 26 2" xfId="25571" xr:uid="{00000000-0005-0000-0000-0000E85A0000}"/>
    <cellStyle name="40% - Énfasis5 26 2 2" xfId="25572" xr:uid="{00000000-0005-0000-0000-0000E95A0000}"/>
    <cellStyle name="40% - Énfasis5 26 2 3" xfId="25573" xr:uid="{00000000-0005-0000-0000-0000EA5A0000}"/>
    <cellStyle name="40% - Énfasis5 26 2 4" xfId="25574" xr:uid="{00000000-0005-0000-0000-0000EB5A0000}"/>
    <cellStyle name="40% - Énfasis5 26 2 5" xfId="25575" xr:uid="{00000000-0005-0000-0000-0000EC5A0000}"/>
    <cellStyle name="40% - Énfasis5 26 2 6" xfId="25576" xr:uid="{00000000-0005-0000-0000-0000ED5A0000}"/>
    <cellStyle name="40% - Énfasis5 26 3" xfId="25577" xr:uid="{00000000-0005-0000-0000-0000EE5A0000}"/>
    <cellStyle name="40% - Énfasis5 26 3 2" xfId="25578" xr:uid="{00000000-0005-0000-0000-0000EF5A0000}"/>
    <cellStyle name="40% - Énfasis5 26 3 3" xfId="25579" xr:uid="{00000000-0005-0000-0000-0000F05A0000}"/>
    <cellStyle name="40% - Énfasis5 26 3 4" xfId="25580" xr:uid="{00000000-0005-0000-0000-0000F15A0000}"/>
    <cellStyle name="40% - Énfasis5 26 3 5" xfId="25581" xr:uid="{00000000-0005-0000-0000-0000F25A0000}"/>
    <cellStyle name="40% - Énfasis5 26 3 6" xfId="25582" xr:uid="{00000000-0005-0000-0000-0000F35A0000}"/>
    <cellStyle name="40% - Énfasis5 26 4" xfId="25583" xr:uid="{00000000-0005-0000-0000-0000F45A0000}"/>
    <cellStyle name="40% - Énfasis5 26 4 2" xfId="25584" xr:uid="{00000000-0005-0000-0000-0000F55A0000}"/>
    <cellStyle name="40% - Énfasis5 26 4 3" xfId="25585" xr:uid="{00000000-0005-0000-0000-0000F65A0000}"/>
    <cellStyle name="40% - Énfasis5 26 4 4" xfId="25586" xr:uid="{00000000-0005-0000-0000-0000F75A0000}"/>
    <cellStyle name="40% - Énfasis5 26 4 5" xfId="25587" xr:uid="{00000000-0005-0000-0000-0000F85A0000}"/>
    <cellStyle name="40% - Énfasis5 26 4 6" xfId="25588" xr:uid="{00000000-0005-0000-0000-0000F95A0000}"/>
    <cellStyle name="40% - Énfasis5 26 5" xfId="25589" xr:uid="{00000000-0005-0000-0000-0000FA5A0000}"/>
    <cellStyle name="40% - Énfasis5 26 5 2" xfId="25590" xr:uid="{00000000-0005-0000-0000-0000FB5A0000}"/>
    <cellStyle name="40% - Énfasis5 26 5 3" xfId="25591" xr:uid="{00000000-0005-0000-0000-0000FC5A0000}"/>
    <cellStyle name="40% - Énfasis5 26 5 4" xfId="25592" xr:uid="{00000000-0005-0000-0000-0000FD5A0000}"/>
    <cellStyle name="40% - Énfasis5 26 5 5" xfId="25593" xr:uid="{00000000-0005-0000-0000-0000FE5A0000}"/>
    <cellStyle name="40% - Énfasis5 26 5 6" xfId="25594" xr:uid="{00000000-0005-0000-0000-0000FF5A0000}"/>
    <cellStyle name="40% - Énfasis5 26 6" xfId="25595" xr:uid="{00000000-0005-0000-0000-0000005B0000}"/>
    <cellStyle name="40% - Énfasis5 26 6 2" xfId="25596" xr:uid="{00000000-0005-0000-0000-0000015B0000}"/>
    <cellStyle name="40% - Énfasis5 26 6 3" xfId="25597" xr:uid="{00000000-0005-0000-0000-0000025B0000}"/>
    <cellStyle name="40% - Énfasis5 26 6 4" xfId="25598" xr:uid="{00000000-0005-0000-0000-0000035B0000}"/>
    <cellStyle name="40% - Énfasis5 26 6 5" xfId="25599" xr:uid="{00000000-0005-0000-0000-0000045B0000}"/>
    <cellStyle name="40% - Énfasis5 26 6 6" xfId="25600" xr:uid="{00000000-0005-0000-0000-0000055B0000}"/>
    <cellStyle name="40% - Énfasis5 26 7" xfId="25601" xr:uid="{00000000-0005-0000-0000-0000065B0000}"/>
    <cellStyle name="40% - Énfasis5 26 7 2" xfId="25602" xr:uid="{00000000-0005-0000-0000-0000075B0000}"/>
    <cellStyle name="40% - Énfasis5 26 7 3" xfId="25603" xr:uid="{00000000-0005-0000-0000-0000085B0000}"/>
    <cellStyle name="40% - Énfasis5 26 7 4" xfId="25604" xr:uid="{00000000-0005-0000-0000-0000095B0000}"/>
    <cellStyle name="40% - Énfasis5 26 7 5" xfId="25605" xr:uid="{00000000-0005-0000-0000-00000A5B0000}"/>
    <cellStyle name="40% - Énfasis5 26 7 6" xfId="25606" xr:uid="{00000000-0005-0000-0000-00000B5B0000}"/>
    <cellStyle name="40% - Énfasis5 26 8" xfId="25607" xr:uid="{00000000-0005-0000-0000-00000C5B0000}"/>
    <cellStyle name="40% - Énfasis5 26 8 2" xfId="25608" xr:uid="{00000000-0005-0000-0000-00000D5B0000}"/>
    <cellStyle name="40% - Énfasis5 26 8 3" xfId="25609" xr:uid="{00000000-0005-0000-0000-00000E5B0000}"/>
    <cellStyle name="40% - Énfasis5 26 8 4" xfId="25610" xr:uid="{00000000-0005-0000-0000-00000F5B0000}"/>
    <cellStyle name="40% - Énfasis5 26 8 5" xfId="25611" xr:uid="{00000000-0005-0000-0000-0000105B0000}"/>
    <cellStyle name="40% - Énfasis5 26 8 6" xfId="25612" xr:uid="{00000000-0005-0000-0000-0000115B0000}"/>
    <cellStyle name="40% - Énfasis5 26 9" xfId="25613" xr:uid="{00000000-0005-0000-0000-0000125B0000}"/>
    <cellStyle name="40% - Énfasis5 26 9 2" xfId="25614" xr:uid="{00000000-0005-0000-0000-0000135B0000}"/>
    <cellStyle name="40% - Énfasis5 26 9 3" xfId="25615" xr:uid="{00000000-0005-0000-0000-0000145B0000}"/>
    <cellStyle name="40% - Énfasis5 26 9 4" xfId="25616" xr:uid="{00000000-0005-0000-0000-0000155B0000}"/>
    <cellStyle name="40% - Énfasis5 26 9 5" xfId="25617" xr:uid="{00000000-0005-0000-0000-0000165B0000}"/>
    <cellStyle name="40% - Énfasis5 26 9 6" xfId="25618" xr:uid="{00000000-0005-0000-0000-0000175B0000}"/>
    <cellStyle name="40% - Énfasis5 27" xfId="756" xr:uid="{00000000-0005-0000-0000-0000185B0000}"/>
    <cellStyle name="40% - Énfasis5 27 10" xfId="25619" xr:uid="{00000000-0005-0000-0000-0000195B0000}"/>
    <cellStyle name="40% - Énfasis5 27 11" xfId="25620" xr:uid="{00000000-0005-0000-0000-00001A5B0000}"/>
    <cellStyle name="40% - Énfasis5 27 12" xfId="25621" xr:uid="{00000000-0005-0000-0000-00001B5B0000}"/>
    <cellStyle name="40% - Énfasis5 27 13" xfId="25622" xr:uid="{00000000-0005-0000-0000-00001C5B0000}"/>
    <cellStyle name="40% - Énfasis5 27 14" xfId="25623" xr:uid="{00000000-0005-0000-0000-00001D5B0000}"/>
    <cellStyle name="40% - Énfasis5 27 2" xfId="25624" xr:uid="{00000000-0005-0000-0000-00001E5B0000}"/>
    <cellStyle name="40% - Énfasis5 27 2 2" xfId="25625" xr:uid="{00000000-0005-0000-0000-00001F5B0000}"/>
    <cellStyle name="40% - Énfasis5 27 2 3" xfId="25626" xr:uid="{00000000-0005-0000-0000-0000205B0000}"/>
    <cellStyle name="40% - Énfasis5 27 2 4" xfId="25627" xr:uid="{00000000-0005-0000-0000-0000215B0000}"/>
    <cellStyle name="40% - Énfasis5 27 2 5" xfId="25628" xr:uid="{00000000-0005-0000-0000-0000225B0000}"/>
    <cellStyle name="40% - Énfasis5 27 2 6" xfId="25629" xr:uid="{00000000-0005-0000-0000-0000235B0000}"/>
    <cellStyle name="40% - Énfasis5 27 3" xfId="25630" xr:uid="{00000000-0005-0000-0000-0000245B0000}"/>
    <cellStyle name="40% - Énfasis5 27 3 2" xfId="25631" xr:uid="{00000000-0005-0000-0000-0000255B0000}"/>
    <cellStyle name="40% - Énfasis5 27 3 3" xfId="25632" xr:uid="{00000000-0005-0000-0000-0000265B0000}"/>
    <cellStyle name="40% - Énfasis5 27 3 4" xfId="25633" xr:uid="{00000000-0005-0000-0000-0000275B0000}"/>
    <cellStyle name="40% - Énfasis5 27 3 5" xfId="25634" xr:uid="{00000000-0005-0000-0000-0000285B0000}"/>
    <cellStyle name="40% - Énfasis5 27 3 6" xfId="25635" xr:uid="{00000000-0005-0000-0000-0000295B0000}"/>
    <cellStyle name="40% - Énfasis5 27 4" xfId="25636" xr:uid="{00000000-0005-0000-0000-00002A5B0000}"/>
    <cellStyle name="40% - Énfasis5 27 4 2" xfId="25637" xr:uid="{00000000-0005-0000-0000-00002B5B0000}"/>
    <cellStyle name="40% - Énfasis5 27 4 3" xfId="25638" xr:uid="{00000000-0005-0000-0000-00002C5B0000}"/>
    <cellStyle name="40% - Énfasis5 27 4 4" xfId="25639" xr:uid="{00000000-0005-0000-0000-00002D5B0000}"/>
    <cellStyle name="40% - Énfasis5 27 4 5" xfId="25640" xr:uid="{00000000-0005-0000-0000-00002E5B0000}"/>
    <cellStyle name="40% - Énfasis5 27 4 6" xfId="25641" xr:uid="{00000000-0005-0000-0000-00002F5B0000}"/>
    <cellStyle name="40% - Énfasis5 27 5" xfId="25642" xr:uid="{00000000-0005-0000-0000-0000305B0000}"/>
    <cellStyle name="40% - Énfasis5 27 5 2" xfId="25643" xr:uid="{00000000-0005-0000-0000-0000315B0000}"/>
    <cellStyle name="40% - Énfasis5 27 5 3" xfId="25644" xr:uid="{00000000-0005-0000-0000-0000325B0000}"/>
    <cellStyle name="40% - Énfasis5 27 5 4" xfId="25645" xr:uid="{00000000-0005-0000-0000-0000335B0000}"/>
    <cellStyle name="40% - Énfasis5 27 5 5" xfId="25646" xr:uid="{00000000-0005-0000-0000-0000345B0000}"/>
    <cellStyle name="40% - Énfasis5 27 5 6" xfId="25647" xr:uid="{00000000-0005-0000-0000-0000355B0000}"/>
    <cellStyle name="40% - Énfasis5 27 6" xfId="25648" xr:uid="{00000000-0005-0000-0000-0000365B0000}"/>
    <cellStyle name="40% - Énfasis5 27 6 2" xfId="25649" xr:uid="{00000000-0005-0000-0000-0000375B0000}"/>
    <cellStyle name="40% - Énfasis5 27 6 3" xfId="25650" xr:uid="{00000000-0005-0000-0000-0000385B0000}"/>
    <cellStyle name="40% - Énfasis5 27 6 4" xfId="25651" xr:uid="{00000000-0005-0000-0000-0000395B0000}"/>
    <cellStyle name="40% - Énfasis5 27 6 5" xfId="25652" xr:uid="{00000000-0005-0000-0000-00003A5B0000}"/>
    <cellStyle name="40% - Énfasis5 27 6 6" xfId="25653" xr:uid="{00000000-0005-0000-0000-00003B5B0000}"/>
    <cellStyle name="40% - Énfasis5 27 7" xfId="25654" xr:uid="{00000000-0005-0000-0000-00003C5B0000}"/>
    <cellStyle name="40% - Énfasis5 27 7 2" xfId="25655" xr:uid="{00000000-0005-0000-0000-00003D5B0000}"/>
    <cellStyle name="40% - Énfasis5 27 7 3" xfId="25656" xr:uid="{00000000-0005-0000-0000-00003E5B0000}"/>
    <cellStyle name="40% - Énfasis5 27 7 4" xfId="25657" xr:uid="{00000000-0005-0000-0000-00003F5B0000}"/>
    <cellStyle name="40% - Énfasis5 27 7 5" xfId="25658" xr:uid="{00000000-0005-0000-0000-0000405B0000}"/>
    <cellStyle name="40% - Énfasis5 27 7 6" xfId="25659" xr:uid="{00000000-0005-0000-0000-0000415B0000}"/>
    <cellStyle name="40% - Énfasis5 27 8" xfId="25660" xr:uid="{00000000-0005-0000-0000-0000425B0000}"/>
    <cellStyle name="40% - Énfasis5 27 8 2" xfId="25661" xr:uid="{00000000-0005-0000-0000-0000435B0000}"/>
    <cellStyle name="40% - Énfasis5 27 8 3" xfId="25662" xr:uid="{00000000-0005-0000-0000-0000445B0000}"/>
    <cellStyle name="40% - Énfasis5 27 8 4" xfId="25663" xr:uid="{00000000-0005-0000-0000-0000455B0000}"/>
    <cellStyle name="40% - Énfasis5 27 8 5" xfId="25664" xr:uid="{00000000-0005-0000-0000-0000465B0000}"/>
    <cellStyle name="40% - Énfasis5 27 8 6" xfId="25665" xr:uid="{00000000-0005-0000-0000-0000475B0000}"/>
    <cellStyle name="40% - Énfasis5 27 9" xfId="25666" xr:uid="{00000000-0005-0000-0000-0000485B0000}"/>
    <cellStyle name="40% - Énfasis5 27 9 2" xfId="25667" xr:uid="{00000000-0005-0000-0000-0000495B0000}"/>
    <cellStyle name="40% - Énfasis5 27 9 3" xfId="25668" xr:uid="{00000000-0005-0000-0000-00004A5B0000}"/>
    <cellStyle name="40% - Énfasis5 27 9 4" xfId="25669" xr:uid="{00000000-0005-0000-0000-00004B5B0000}"/>
    <cellStyle name="40% - Énfasis5 27 9 5" xfId="25670" xr:uid="{00000000-0005-0000-0000-00004C5B0000}"/>
    <cellStyle name="40% - Énfasis5 27 9 6" xfId="25671" xr:uid="{00000000-0005-0000-0000-00004D5B0000}"/>
    <cellStyle name="40% - Énfasis5 28" xfId="757" xr:uid="{00000000-0005-0000-0000-00004E5B0000}"/>
    <cellStyle name="40% - Énfasis5 28 10" xfId="25672" xr:uid="{00000000-0005-0000-0000-00004F5B0000}"/>
    <cellStyle name="40% - Énfasis5 28 11" xfId="25673" xr:uid="{00000000-0005-0000-0000-0000505B0000}"/>
    <cellStyle name="40% - Énfasis5 28 12" xfId="25674" xr:uid="{00000000-0005-0000-0000-0000515B0000}"/>
    <cellStyle name="40% - Énfasis5 28 13" xfId="25675" xr:uid="{00000000-0005-0000-0000-0000525B0000}"/>
    <cellStyle name="40% - Énfasis5 28 14" xfId="25676" xr:uid="{00000000-0005-0000-0000-0000535B0000}"/>
    <cellStyle name="40% - Énfasis5 28 2" xfId="25677" xr:uid="{00000000-0005-0000-0000-0000545B0000}"/>
    <cellStyle name="40% - Énfasis5 28 2 2" xfId="25678" xr:uid="{00000000-0005-0000-0000-0000555B0000}"/>
    <cellStyle name="40% - Énfasis5 28 2 3" xfId="25679" xr:uid="{00000000-0005-0000-0000-0000565B0000}"/>
    <cellStyle name="40% - Énfasis5 28 2 4" xfId="25680" xr:uid="{00000000-0005-0000-0000-0000575B0000}"/>
    <cellStyle name="40% - Énfasis5 28 2 5" xfId="25681" xr:uid="{00000000-0005-0000-0000-0000585B0000}"/>
    <cellStyle name="40% - Énfasis5 28 2 6" xfId="25682" xr:uid="{00000000-0005-0000-0000-0000595B0000}"/>
    <cellStyle name="40% - Énfasis5 28 3" xfId="25683" xr:uid="{00000000-0005-0000-0000-00005A5B0000}"/>
    <cellStyle name="40% - Énfasis5 28 3 2" xfId="25684" xr:uid="{00000000-0005-0000-0000-00005B5B0000}"/>
    <cellStyle name="40% - Énfasis5 28 3 3" xfId="25685" xr:uid="{00000000-0005-0000-0000-00005C5B0000}"/>
    <cellStyle name="40% - Énfasis5 28 3 4" xfId="25686" xr:uid="{00000000-0005-0000-0000-00005D5B0000}"/>
    <cellStyle name="40% - Énfasis5 28 3 5" xfId="25687" xr:uid="{00000000-0005-0000-0000-00005E5B0000}"/>
    <cellStyle name="40% - Énfasis5 28 3 6" xfId="25688" xr:uid="{00000000-0005-0000-0000-00005F5B0000}"/>
    <cellStyle name="40% - Énfasis5 28 4" xfId="25689" xr:uid="{00000000-0005-0000-0000-0000605B0000}"/>
    <cellStyle name="40% - Énfasis5 28 4 2" xfId="25690" xr:uid="{00000000-0005-0000-0000-0000615B0000}"/>
    <cellStyle name="40% - Énfasis5 28 4 3" xfId="25691" xr:uid="{00000000-0005-0000-0000-0000625B0000}"/>
    <cellStyle name="40% - Énfasis5 28 4 4" xfId="25692" xr:uid="{00000000-0005-0000-0000-0000635B0000}"/>
    <cellStyle name="40% - Énfasis5 28 4 5" xfId="25693" xr:uid="{00000000-0005-0000-0000-0000645B0000}"/>
    <cellStyle name="40% - Énfasis5 28 4 6" xfId="25694" xr:uid="{00000000-0005-0000-0000-0000655B0000}"/>
    <cellStyle name="40% - Énfasis5 28 5" xfId="25695" xr:uid="{00000000-0005-0000-0000-0000665B0000}"/>
    <cellStyle name="40% - Énfasis5 28 5 2" xfId="25696" xr:uid="{00000000-0005-0000-0000-0000675B0000}"/>
    <cellStyle name="40% - Énfasis5 28 5 3" xfId="25697" xr:uid="{00000000-0005-0000-0000-0000685B0000}"/>
    <cellStyle name="40% - Énfasis5 28 5 4" xfId="25698" xr:uid="{00000000-0005-0000-0000-0000695B0000}"/>
    <cellStyle name="40% - Énfasis5 28 5 5" xfId="25699" xr:uid="{00000000-0005-0000-0000-00006A5B0000}"/>
    <cellStyle name="40% - Énfasis5 28 5 6" xfId="25700" xr:uid="{00000000-0005-0000-0000-00006B5B0000}"/>
    <cellStyle name="40% - Énfasis5 28 6" xfId="25701" xr:uid="{00000000-0005-0000-0000-00006C5B0000}"/>
    <cellStyle name="40% - Énfasis5 28 6 2" xfId="25702" xr:uid="{00000000-0005-0000-0000-00006D5B0000}"/>
    <cellStyle name="40% - Énfasis5 28 6 3" xfId="25703" xr:uid="{00000000-0005-0000-0000-00006E5B0000}"/>
    <cellStyle name="40% - Énfasis5 28 6 4" xfId="25704" xr:uid="{00000000-0005-0000-0000-00006F5B0000}"/>
    <cellStyle name="40% - Énfasis5 28 6 5" xfId="25705" xr:uid="{00000000-0005-0000-0000-0000705B0000}"/>
    <cellStyle name="40% - Énfasis5 28 6 6" xfId="25706" xr:uid="{00000000-0005-0000-0000-0000715B0000}"/>
    <cellStyle name="40% - Énfasis5 28 7" xfId="25707" xr:uid="{00000000-0005-0000-0000-0000725B0000}"/>
    <cellStyle name="40% - Énfasis5 28 7 2" xfId="25708" xr:uid="{00000000-0005-0000-0000-0000735B0000}"/>
    <cellStyle name="40% - Énfasis5 28 7 3" xfId="25709" xr:uid="{00000000-0005-0000-0000-0000745B0000}"/>
    <cellStyle name="40% - Énfasis5 28 7 4" xfId="25710" xr:uid="{00000000-0005-0000-0000-0000755B0000}"/>
    <cellStyle name="40% - Énfasis5 28 7 5" xfId="25711" xr:uid="{00000000-0005-0000-0000-0000765B0000}"/>
    <cellStyle name="40% - Énfasis5 28 7 6" xfId="25712" xr:uid="{00000000-0005-0000-0000-0000775B0000}"/>
    <cellStyle name="40% - Énfasis5 28 8" xfId="25713" xr:uid="{00000000-0005-0000-0000-0000785B0000}"/>
    <cellStyle name="40% - Énfasis5 28 8 2" xfId="25714" xr:uid="{00000000-0005-0000-0000-0000795B0000}"/>
    <cellStyle name="40% - Énfasis5 28 8 3" xfId="25715" xr:uid="{00000000-0005-0000-0000-00007A5B0000}"/>
    <cellStyle name="40% - Énfasis5 28 8 4" xfId="25716" xr:uid="{00000000-0005-0000-0000-00007B5B0000}"/>
    <cellStyle name="40% - Énfasis5 28 8 5" xfId="25717" xr:uid="{00000000-0005-0000-0000-00007C5B0000}"/>
    <cellStyle name="40% - Énfasis5 28 8 6" xfId="25718" xr:uid="{00000000-0005-0000-0000-00007D5B0000}"/>
    <cellStyle name="40% - Énfasis5 28 9" xfId="25719" xr:uid="{00000000-0005-0000-0000-00007E5B0000}"/>
    <cellStyle name="40% - Énfasis5 28 9 2" xfId="25720" xr:uid="{00000000-0005-0000-0000-00007F5B0000}"/>
    <cellStyle name="40% - Énfasis5 28 9 3" xfId="25721" xr:uid="{00000000-0005-0000-0000-0000805B0000}"/>
    <cellStyle name="40% - Énfasis5 28 9 4" xfId="25722" xr:uid="{00000000-0005-0000-0000-0000815B0000}"/>
    <cellStyle name="40% - Énfasis5 28 9 5" xfId="25723" xr:uid="{00000000-0005-0000-0000-0000825B0000}"/>
    <cellStyle name="40% - Énfasis5 28 9 6" xfId="25724" xr:uid="{00000000-0005-0000-0000-0000835B0000}"/>
    <cellStyle name="40% - Énfasis5 29" xfId="758" xr:uid="{00000000-0005-0000-0000-0000845B0000}"/>
    <cellStyle name="40% - Énfasis5 29 10" xfId="25725" xr:uid="{00000000-0005-0000-0000-0000855B0000}"/>
    <cellStyle name="40% - Énfasis5 29 11" xfId="25726" xr:uid="{00000000-0005-0000-0000-0000865B0000}"/>
    <cellStyle name="40% - Énfasis5 29 12" xfId="25727" xr:uid="{00000000-0005-0000-0000-0000875B0000}"/>
    <cellStyle name="40% - Énfasis5 29 13" xfId="25728" xr:uid="{00000000-0005-0000-0000-0000885B0000}"/>
    <cellStyle name="40% - Énfasis5 29 14" xfId="25729" xr:uid="{00000000-0005-0000-0000-0000895B0000}"/>
    <cellStyle name="40% - Énfasis5 29 2" xfId="25730" xr:uid="{00000000-0005-0000-0000-00008A5B0000}"/>
    <cellStyle name="40% - Énfasis5 29 2 2" xfId="25731" xr:uid="{00000000-0005-0000-0000-00008B5B0000}"/>
    <cellStyle name="40% - Énfasis5 29 2 3" xfId="25732" xr:uid="{00000000-0005-0000-0000-00008C5B0000}"/>
    <cellStyle name="40% - Énfasis5 29 2 4" xfId="25733" xr:uid="{00000000-0005-0000-0000-00008D5B0000}"/>
    <cellStyle name="40% - Énfasis5 29 2 5" xfId="25734" xr:uid="{00000000-0005-0000-0000-00008E5B0000}"/>
    <cellStyle name="40% - Énfasis5 29 2 6" xfId="25735" xr:uid="{00000000-0005-0000-0000-00008F5B0000}"/>
    <cellStyle name="40% - Énfasis5 29 3" xfId="25736" xr:uid="{00000000-0005-0000-0000-0000905B0000}"/>
    <cellStyle name="40% - Énfasis5 29 3 2" xfId="25737" xr:uid="{00000000-0005-0000-0000-0000915B0000}"/>
    <cellStyle name="40% - Énfasis5 29 3 3" xfId="25738" xr:uid="{00000000-0005-0000-0000-0000925B0000}"/>
    <cellStyle name="40% - Énfasis5 29 3 4" xfId="25739" xr:uid="{00000000-0005-0000-0000-0000935B0000}"/>
    <cellStyle name="40% - Énfasis5 29 3 5" xfId="25740" xr:uid="{00000000-0005-0000-0000-0000945B0000}"/>
    <cellStyle name="40% - Énfasis5 29 3 6" xfId="25741" xr:uid="{00000000-0005-0000-0000-0000955B0000}"/>
    <cellStyle name="40% - Énfasis5 29 4" xfId="25742" xr:uid="{00000000-0005-0000-0000-0000965B0000}"/>
    <cellStyle name="40% - Énfasis5 29 4 2" xfId="25743" xr:uid="{00000000-0005-0000-0000-0000975B0000}"/>
    <cellStyle name="40% - Énfasis5 29 4 3" xfId="25744" xr:uid="{00000000-0005-0000-0000-0000985B0000}"/>
    <cellStyle name="40% - Énfasis5 29 4 4" xfId="25745" xr:uid="{00000000-0005-0000-0000-0000995B0000}"/>
    <cellStyle name="40% - Énfasis5 29 4 5" xfId="25746" xr:uid="{00000000-0005-0000-0000-00009A5B0000}"/>
    <cellStyle name="40% - Énfasis5 29 4 6" xfId="25747" xr:uid="{00000000-0005-0000-0000-00009B5B0000}"/>
    <cellStyle name="40% - Énfasis5 29 5" xfId="25748" xr:uid="{00000000-0005-0000-0000-00009C5B0000}"/>
    <cellStyle name="40% - Énfasis5 29 5 2" xfId="25749" xr:uid="{00000000-0005-0000-0000-00009D5B0000}"/>
    <cellStyle name="40% - Énfasis5 29 5 3" xfId="25750" xr:uid="{00000000-0005-0000-0000-00009E5B0000}"/>
    <cellStyle name="40% - Énfasis5 29 5 4" xfId="25751" xr:uid="{00000000-0005-0000-0000-00009F5B0000}"/>
    <cellStyle name="40% - Énfasis5 29 5 5" xfId="25752" xr:uid="{00000000-0005-0000-0000-0000A05B0000}"/>
    <cellStyle name="40% - Énfasis5 29 5 6" xfId="25753" xr:uid="{00000000-0005-0000-0000-0000A15B0000}"/>
    <cellStyle name="40% - Énfasis5 29 6" xfId="25754" xr:uid="{00000000-0005-0000-0000-0000A25B0000}"/>
    <cellStyle name="40% - Énfasis5 29 6 2" xfId="25755" xr:uid="{00000000-0005-0000-0000-0000A35B0000}"/>
    <cellStyle name="40% - Énfasis5 29 6 3" xfId="25756" xr:uid="{00000000-0005-0000-0000-0000A45B0000}"/>
    <cellStyle name="40% - Énfasis5 29 6 4" xfId="25757" xr:uid="{00000000-0005-0000-0000-0000A55B0000}"/>
    <cellStyle name="40% - Énfasis5 29 6 5" xfId="25758" xr:uid="{00000000-0005-0000-0000-0000A65B0000}"/>
    <cellStyle name="40% - Énfasis5 29 6 6" xfId="25759" xr:uid="{00000000-0005-0000-0000-0000A75B0000}"/>
    <cellStyle name="40% - Énfasis5 29 7" xfId="25760" xr:uid="{00000000-0005-0000-0000-0000A85B0000}"/>
    <cellStyle name="40% - Énfasis5 29 7 2" xfId="25761" xr:uid="{00000000-0005-0000-0000-0000A95B0000}"/>
    <cellStyle name="40% - Énfasis5 29 7 3" xfId="25762" xr:uid="{00000000-0005-0000-0000-0000AA5B0000}"/>
    <cellStyle name="40% - Énfasis5 29 7 4" xfId="25763" xr:uid="{00000000-0005-0000-0000-0000AB5B0000}"/>
    <cellStyle name="40% - Énfasis5 29 7 5" xfId="25764" xr:uid="{00000000-0005-0000-0000-0000AC5B0000}"/>
    <cellStyle name="40% - Énfasis5 29 7 6" xfId="25765" xr:uid="{00000000-0005-0000-0000-0000AD5B0000}"/>
    <cellStyle name="40% - Énfasis5 29 8" xfId="25766" xr:uid="{00000000-0005-0000-0000-0000AE5B0000}"/>
    <cellStyle name="40% - Énfasis5 29 8 2" xfId="25767" xr:uid="{00000000-0005-0000-0000-0000AF5B0000}"/>
    <cellStyle name="40% - Énfasis5 29 8 3" xfId="25768" xr:uid="{00000000-0005-0000-0000-0000B05B0000}"/>
    <cellStyle name="40% - Énfasis5 29 8 4" xfId="25769" xr:uid="{00000000-0005-0000-0000-0000B15B0000}"/>
    <cellStyle name="40% - Énfasis5 29 8 5" xfId="25770" xr:uid="{00000000-0005-0000-0000-0000B25B0000}"/>
    <cellStyle name="40% - Énfasis5 29 8 6" xfId="25771" xr:uid="{00000000-0005-0000-0000-0000B35B0000}"/>
    <cellStyle name="40% - Énfasis5 29 9" xfId="25772" xr:uid="{00000000-0005-0000-0000-0000B45B0000}"/>
    <cellStyle name="40% - Énfasis5 29 9 2" xfId="25773" xr:uid="{00000000-0005-0000-0000-0000B55B0000}"/>
    <cellStyle name="40% - Énfasis5 29 9 3" xfId="25774" xr:uid="{00000000-0005-0000-0000-0000B65B0000}"/>
    <cellStyle name="40% - Énfasis5 29 9 4" xfId="25775" xr:uid="{00000000-0005-0000-0000-0000B75B0000}"/>
    <cellStyle name="40% - Énfasis5 29 9 5" xfId="25776" xr:uid="{00000000-0005-0000-0000-0000B85B0000}"/>
    <cellStyle name="40% - Énfasis5 29 9 6" xfId="25777" xr:uid="{00000000-0005-0000-0000-0000B95B0000}"/>
    <cellStyle name="40% - Énfasis5 3" xfId="759" xr:uid="{00000000-0005-0000-0000-0000BA5B0000}"/>
    <cellStyle name="40% - Énfasis5 3 2" xfId="760" xr:uid="{00000000-0005-0000-0000-0000BB5B0000}"/>
    <cellStyle name="40% - Énfasis5 3 3" xfId="761" xr:uid="{00000000-0005-0000-0000-0000BC5B0000}"/>
    <cellStyle name="40% - Énfasis5 3 4" xfId="25778" xr:uid="{00000000-0005-0000-0000-0000BD5B0000}"/>
    <cellStyle name="40% - Énfasis5 3 5" xfId="40554" xr:uid="{00000000-0005-0000-0000-0000BE5B0000}"/>
    <cellStyle name="40% - Énfasis5 30" xfId="762" xr:uid="{00000000-0005-0000-0000-0000BF5B0000}"/>
    <cellStyle name="40% - Énfasis5 30 10" xfId="25779" xr:uid="{00000000-0005-0000-0000-0000C05B0000}"/>
    <cellStyle name="40% - Énfasis5 30 11" xfId="25780" xr:uid="{00000000-0005-0000-0000-0000C15B0000}"/>
    <cellStyle name="40% - Énfasis5 30 12" xfId="25781" xr:uid="{00000000-0005-0000-0000-0000C25B0000}"/>
    <cellStyle name="40% - Énfasis5 30 13" xfId="25782" xr:uid="{00000000-0005-0000-0000-0000C35B0000}"/>
    <cellStyle name="40% - Énfasis5 30 14" xfId="25783" xr:uid="{00000000-0005-0000-0000-0000C45B0000}"/>
    <cellStyle name="40% - Énfasis5 30 2" xfId="25784" xr:uid="{00000000-0005-0000-0000-0000C55B0000}"/>
    <cellStyle name="40% - Énfasis5 30 2 2" xfId="25785" xr:uid="{00000000-0005-0000-0000-0000C65B0000}"/>
    <cellStyle name="40% - Énfasis5 30 2 3" xfId="25786" xr:uid="{00000000-0005-0000-0000-0000C75B0000}"/>
    <cellStyle name="40% - Énfasis5 30 2 4" xfId="25787" xr:uid="{00000000-0005-0000-0000-0000C85B0000}"/>
    <cellStyle name="40% - Énfasis5 30 2 5" xfId="25788" xr:uid="{00000000-0005-0000-0000-0000C95B0000}"/>
    <cellStyle name="40% - Énfasis5 30 2 6" xfId="25789" xr:uid="{00000000-0005-0000-0000-0000CA5B0000}"/>
    <cellStyle name="40% - Énfasis5 30 3" xfId="25790" xr:uid="{00000000-0005-0000-0000-0000CB5B0000}"/>
    <cellStyle name="40% - Énfasis5 30 3 2" xfId="25791" xr:uid="{00000000-0005-0000-0000-0000CC5B0000}"/>
    <cellStyle name="40% - Énfasis5 30 3 3" xfId="25792" xr:uid="{00000000-0005-0000-0000-0000CD5B0000}"/>
    <cellStyle name="40% - Énfasis5 30 3 4" xfId="25793" xr:uid="{00000000-0005-0000-0000-0000CE5B0000}"/>
    <cellStyle name="40% - Énfasis5 30 3 5" xfId="25794" xr:uid="{00000000-0005-0000-0000-0000CF5B0000}"/>
    <cellStyle name="40% - Énfasis5 30 3 6" xfId="25795" xr:uid="{00000000-0005-0000-0000-0000D05B0000}"/>
    <cellStyle name="40% - Énfasis5 30 4" xfId="25796" xr:uid="{00000000-0005-0000-0000-0000D15B0000}"/>
    <cellStyle name="40% - Énfasis5 30 4 2" xfId="25797" xr:uid="{00000000-0005-0000-0000-0000D25B0000}"/>
    <cellStyle name="40% - Énfasis5 30 4 3" xfId="25798" xr:uid="{00000000-0005-0000-0000-0000D35B0000}"/>
    <cellStyle name="40% - Énfasis5 30 4 4" xfId="25799" xr:uid="{00000000-0005-0000-0000-0000D45B0000}"/>
    <cellStyle name="40% - Énfasis5 30 4 5" xfId="25800" xr:uid="{00000000-0005-0000-0000-0000D55B0000}"/>
    <cellStyle name="40% - Énfasis5 30 4 6" xfId="25801" xr:uid="{00000000-0005-0000-0000-0000D65B0000}"/>
    <cellStyle name="40% - Énfasis5 30 5" xfId="25802" xr:uid="{00000000-0005-0000-0000-0000D75B0000}"/>
    <cellStyle name="40% - Énfasis5 30 5 2" xfId="25803" xr:uid="{00000000-0005-0000-0000-0000D85B0000}"/>
    <cellStyle name="40% - Énfasis5 30 5 3" xfId="25804" xr:uid="{00000000-0005-0000-0000-0000D95B0000}"/>
    <cellStyle name="40% - Énfasis5 30 5 4" xfId="25805" xr:uid="{00000000-0005-0000-0000-0000DA5B0000}"/>
    <cellStyle name="40% - Énfasis5 30 5 5" xfId="25806" xr:uid="{00000000-0005-0000-0000-0000DB5B0000}"/>
    <cellStyle name="40% - Énfasis5 30 5 6" xfId="25807" xr:uid="{00000000-0005-0000-0000-0000DC5B0000}"/>
    <cellStyle name="40% - Énfasis5 30 6" xfId="25808" xr:uid="{00000000-0005-0000-0000-0000DD5B0000}"/>
    <cellStyle name="40% - Énfasis5 30 6 2" xfId="25809" xr:uid="{00000000-0005-0000-0000-0000DE5B0000}"/>
    <cellStyle name="40% - Énfasis5 30 6 3" xfId="25810" xr:uid="{00000000-0005-0000-0000-0000DF5B0000}"/>
    <cellStyle name="40% - Énfasis5 30 6 4" xfId="25811" xr:uid="{00000000-0005-0000-0000-0000E05B0000}"/>
    <cellStyle name="40% - Énfasis5 30 6 5" xfId="25812" xr:uid="{00000000-0005-0000-0000-0000E15B0000}"/>
    <cellStyle name="40% - Énfasis5 30 6 6" xfId="25813" xr:uid="{00000000-0005-0000-0000-0000E25B0000}"/>
    <cellStyle name="40% - Énfasis5 30 7" xfId="25814" xr:uid="{00000000-0005-0000-0000-0000E35B0000}"/>
    <cellStyle name="40% - Énfasis5 30 7 2" xfId="25815" xr:uid="{00000000-0005-0000-0000-0000E45B0000}"/>
    <cellStyle name="40% - Énfasis5 30 7 3" xfId="25816" xr:uid="{00000000-0005-0000-0000-0000E55B0000}"/>
    <cellStyle name="40% - Énfasis5 30 7 4" xfId="25817" xr:uid="{00000000-0005-0000-0000-0000E65B0000}"/>
    <cellStyle name="40% - Énfasis5 30 7 5" xfId="25818" xr:uid="{00000000-0005-0000-0000-0000E75B0000}"/>
    <cellStyle name="40% - Énfasis5 30 7 6" xfId="25819" xr:uid="{00000000-0005-0000-0000-0000E85B0000}"/>
    <cellStyle name="40% - Énfasis5 30 8" xfId="25820" xr:uid="{00000000-0005-0000-0000-0000E95B0000}"/>
    <cellStyle name="40% - Énfasis5 30 8 2" xfId="25821" xr:uid="{00000000-0005-0000-0000-0000EA5B0000}"/>
    <cellStyle name="40% - Énfasis5 30 8 3" xfId="25822" xr:uid="{00000000-0005-0000-0000-0000EB5B0000}"/>
    <cellStyle name="40% - Énfasis5 30 8 4" xfId="25823" xr:uid="{00000000-0005-0000-0000-0000EC5B0000}"/>
    <cellStyle name="40% - Énfasis5 30 8 5" xfId="25824" xr:uid="{00000000-0005-0000-0000-0000ED5B0000}"/>
    <cellStyle name="40% - Énfasis5 30 8 6" xfId="25825" xr:uid="{00000000-0005-0000-0000-0000EE5B0000}"/>
    <cellStyle name="40% - Énfasis5 30 9" xfId="25826" xr:uid="{00000000-0005-0000-0000-0000EF5B0000}"/>
    <cellStyle name="40% - Énfasis5 30 9 2" xfId="25827" xr:uid="{00000000-0005-0000-0000-0000F05B0000}"/>
    <cellStyle name="40% - Énfasis5 30 9 3" xfId="25828" xr:uid="{00000000-0005-0000-0000-0000F15B0000}"/>
    <cellStyle name="40% - Énfasis5 30 9 4" xfId="25829" xr:uid="{00000000-0005-0000-0000-0000F25B0000}"/>
    <cellStyle name="40% - Énfasis5 30 9 5" xfId="25830" xr:uid="{00000000-0005-0000-0000-0000F35B0000}"/>
    <cellStyle name="40% - Énfasis5 30 9 6" xfId="25831" xr:uid="{00000000-0005-0000-0000-0000F45B0000}"/>
    <cellStyle name="40% - Énfasis5 31" xfId="763" xr:uid="{00000000-0005-0000-0000-0000F55B0000}"/>
    <cellStyle name="40% - Énfasis5 31 10" xfId="25832" xr:uid="{00000000-0005-0000-0000-0000F65B0000}"/>
    <cellStyle name="40% - Énfasis5 31 11" xfId="25833" xr:uid="{00000000-0005-0000-0000-0000F75B0000}"/>
    <cellStyle name="40% - Énfasis5 31 12" xfId="25834" xr:uid="{00000000-0005-0000-0000-0000F85B0000}"/>
    <cellStyle name="40% - Énfasis5 31 13" xfId="25835" xr:uid="{00000000-0005-0000-0000-0000F95B0000}"/>
    <cellStyle name="40% - Énfasis5 31 14" xfId="25836" xr:uid="{00000000-0005-0000-0000-0000FA5B0000}"/>
    <cellStyle name="40% - Énfasis5 31 2" xfId="25837" xr:uid="{00000000-0005-0000-0000-0000FB5B0000}"/>
    <cellStyle name="40% - Énfasis5 31 2 2" xfId="25838" xr:uid="{00000000-0005-0000-0000-0000FC5B0000}"/>
    <cellStyle name="40% - Énfasis5 31 2 3" xfId="25839" xr:uid="{00000000-0005-0000-0000-0000FD5B0000}"/>
    <cellStyle name="40% - Énfasis5 31 2 4" xfId="25840" xr:uid="{00000000-0005-0000-0000-0000FE5B0000}"/>
    <cellStyle name="40% - Énfasis5 31 2 5" xfId="25841" xr:uid="{00000000-0005-0000-0000-0000FF5B0000}"/>
    <cellStyle name="40% - Énfasis5 31 2 6" xfId="25842" xr:uid="{00000000-0005-0000-0000-0000005C0000}"/>
    <cellStyle name="40% - Énfasis5 31 3" xfId="25843" xr:uid="{00000000-0005-0000-0000-0000015C0000}"/>
    <cellStyle name="40% - Énfasis5 31 3 2" xfId="25844" xr:uid="{00000000-0005-0000-0000-0000025C0000}"/>
    <cellStyle name="40% - Énfasis5 31 3 3" xfId="25845" xr:uid="{00000000-0005-0000-0000-0000035C0000}"/>
    <cellStyle name="40% - Énfasis5 31 3 4" xfId="25846" xr:uid="{00000000-0005-0000-0000-0000045C0000}"/>
    <cellStyle name="40% - Énfasis5 31 3 5" xfId="25847" xr:uid="{00000000-0005-0000-0000-0000055C0000}"/>
    <cellStyle name="40% - Énfasis5 31 3 6" xfId="25848" xr:uid="{00000000-0005-0000-0000-0000065C0000}"/>
    <cellStyle name="40% - Énfasis5 31 4" xfId="25849" xr:uid="{00000000-0005-0000-0000-0000075C0000}"/>
    <cellStyle name="40% - Énfasis5 31 4 2" xfId="25850" xr:uid="{00000000-0005-0000-0000-0000085C0000}"/>
    <cellStyle name="40% - Énfasis5 31 4 3" xfId="25851" xr:uid="{00000000-0005-0000-0000-0000095C0000}"/>
    <cellStyle name="40% - Énfasis5 31 4 4" xfId="25852" xr:uid="{00000000-0005-0000-0000-00000A5C0000}"/>
    <cellStyle name="40% - Énfasis5 31 4 5" xfId="25853" xr:uid="{00000000-0005-0000-0000-00000B5C0000}"/>
    <cellStyle name="40% - Énfasis5 31 4 6" xfId="25854" xr:uid="{00000000-0005-0000-0000-00000C5C0000}"/>
    <cellStyle name="40% - Énfasis5 31 5" xfId="25855" xr:uid="{00000000-0005-0000-0000-00000D5C0000}"/>
    <cellStyle name="40% - Énfasis5 31 5 2" xfId="25856" xr:uid="{00000000-0005-0000-0000-00000E5C0000}"/>
    <cellStyle name="40% - Énfasis5 31 5 3" xfId="25857" xr:uid="{00000000-0005-0000-0000-00000F5C0000}"/>
    <cellStyle name="40% - Énfasis5 31 5 4" xfId="25858" xr:uid="{00000000-0005-0000-0000-0000105C0000}"/>
    <cellStyle name="40% - Énfasis5 31 5 5" xfId="25859" xr:uid="{00000000-0005-0000-0000-0000115C0000}"/>
    <cellStyle name="40% - Énfasis5 31 5 6" xfId="25860" xr:uid="{00000000-0005-0000-0000-0000125C0000}"/>
    <cellStyle name="40% - Énfasis5 31 6" xfId="25861" xr:uid="{00000000-0005-0000-0000-0000135C0000}"/>
    <cellStyle name="40% - Énfasis5 31 6 2" xfId="25862" xr:uid="{00000000-0005-0000-0000-0000145C0000}"/>
    <cellStyle name="40% - Énfasis5 31 6 3" xfId="25863" xr:uid="{00000000-0005-0000-0000-0000155C0000}"/>
    <cellStyle name="40% - Énfasis5 31 6 4" xfId="25864" xr:uid="{00000000-0005-0000-0000-0000165C0000}"/>
    <cellStyle name="40% - Énfasis5 31 6 5" xfId="25865" xr:uid="{00000000-0005-0000-0000-0000175C0000}"/>
    <cellStyle name="40% - Énfasis5 31 6 6" xfId="25866" xr:uid="{00000000-0005-0000-0000-0000185C0000}"/>
    <cellStyle name="40% - Énfasis5 31 7" xfId="25867" xr:uid="{00000000-0005-0000-0000-0000195C0000}"/>
    <cellStyle name="40% - Énfasis5 31 7 2" xfId="25868" xr:uid="{00000000-0005-0000-0000-00001A5C0000}"/>
    <cellStyle name="40% - Énfasis5 31 7 3" xfId="25869" xr:uid="{00000000-0005-0000-0000-00001B5C0000}"/>
    <cellStyle name="40% - Énfasis5 31 7 4" xfId="25870" xr:uid="{00000000-0005-0000-0000-00001C5C0000}"/>
    <cellStyle name="40% - Énfasis5 31 7 5" xfId="25871" xr:uid="{00000000-0005-0000-0000-00001D5C0000}"/>
    <cellStyle name="40% - Énfasis5 31 7 6" xfId="25872" xr:uid="{00000000-0005-0000-0000-00001E5C0000}"/>
    <cellStyle name="40% - Énfasis5 31 8" xfId="25873" xr:uid="{00000000-0005-0000-0000-00001F5C0000}"/>
    <cellStyle name="40% - Énfasis5 31 8 2" xfId="25874" xr:uid="{00000000-0005-0000-0000-0000205C0000}"/>
    <cellStyle name="40% - Énfasis5 31 8 3" xfId="25875" xr:uid="{00000000-0005-0000-0000-0000215C0000}"/>
    <cellStyle name="40% - Énfasis5 31 8 4" xfId="25876" xr:uid="{00000000-0005-0000-0000-0000225C0000}"/>
    <cellStyle name="40% - Énfasis5 31 8 5" xfId="25877" xr:uid="{00000000-0005-0000-0000-0000235C0000}"/>
    <cellStyle name="40% - Énfasis5 31 8 6" xfId="25878" xr:uid="{00000000-0005-0000-0000-0000245C0000}"/>
    <cellStyle name="40% - Énfasis5 31 9" xfId="25879" xr:uid="{00000000-0005-0000-0000-0000255C0000}"/>
    <cellStyle name="40% - Énfasis5 31 9 2" xfId="25880" xr:uid="{00000000-0005-0000-0000-0000265C0000}"/>
    <cellStyle name="40% - Énfasis5 31 9 3" xfId="25881" xr:uid="{00000000-0005-0000-0000-0000275C0000}"/>
    <cellStyle name="40% - Énfasis5 31 9 4" xfId="25882" xr:uid="{00000000-0005-0000-0000-0000285C0000}"/>
    <cellStyle name="40% - Énfasis5 31 9 5" xfId="25883" xr:uid="{00000000-0005-0000-0000-0000295C0000}"/>
    <cellStyle name="40% - Énfasis5 31 9 6" xfId="25884" xr:uid="{00000000-0005-0000-0000-00002A5C0000}"/>
    <cellStyle name="40% - Énfasis5 32" xfId="764" xr:uid="{00000000-0005-0000-0000-00002B5C0000}"/>
    <cellStyle name="40% - Énfasis5 32 10" xfId="25885" xr:uid="{00000000-0005-0000-0000-00002C5C0000}"/>
    <cellStyle name="40% - Énfasis5 32 11" xfId="25886" xr:uid="{00000000-0005-0000-0000-00002D5C0000}"/>
    <cellStyle name="40% - Énfasis5 32 12" xfId="25887" xr:uid="{00000000-0005-0000-0000-00002E5C0000}"/>
    <cellStyle name="40% - Énfasis5 32 13" xfId="25888" xr:uid="{00000000-0005-0000-0000-00002F5C0000}"/>
    <cellStyle name="40% - Énfasis5 32 14" xfId="25889" xr:uid="{00000000-0005-0000-0000-0000305C0000}"/>
    <cellStyle name="40% - Énfasis5 32 2" xfId="25890" xr:uid="{00000000-0005-0000-0000-0000315C0000}"/>
    <cellStyle name="40% - Énfasis5 32 2 2" xfId="25891" xr:uid="{00000000-0005-0000-0000-0000325C0000}"/>
    <cellStyle name="40% - Énfasis5 32 2 3" xfId="25892" xr:uid="{00000000-0005-0000-0000-0000335C0000}"/>
    <cellStyle name="40% - Énfasis5 32 2 4" xfId="25893" xr:uid="{00000000-0005-0000-0000-0000345C0000}"/>
    <cellStyle name="40% - Énfasis5 32 2 5" xfId="25894" xr:uid="{00000000-0005-0000-0000-0000355C0000}"/>
    <cellStyle name="40% - Énfasis5 32 2 6" xfId="25895" xr:uid="{00000000-0005-0000-0000-0000365C0000}"/>
    <cellStyle name="40% - Énfasis5 32 3" xfId="25896" xr:uid="{00000000-0005-0000-0000-0000375C0000}"/>
    <cellStyle name="40% - Énfasis5 32 3 2" xfId="25897" xr:uid="{00000000-0005-0000-0000-0000385C0000}"/>
    <cellStyle name="40% - Énfasis5 32 3 3" xfId="25898" xr:uid="{00000000-0005-0000-0000-0000395C0000}"/>
    <cellStyle name="40% - Énfasis5 32 3 4" xfId="25899" xr:uid="{00000000-0005-0000-0000-00003A5C0000}"/>
    <cellStyle name="40% - Énfasis5 32 3 5" xfId="25900" xr:uid="{00000000-0005-0000-0000-00003B5C0000}"/>
    <cellStyle name="40% - Énfasis5 32 3 6" xfId="25901" xr:uid="{00000000-0005-0000-0000-00003C5C0000}"/>
    <cellStyle name="40% - Énfasis5 32 4" xfId="25902" xr:uid="{00000000-0005-0000-0000-00003D5C0000}"/>
    <cellStyle name="40% - Énfasis5 32 4 2" xfId="25903" xr:uid="{00000000-0005-0000-0000-00003E5C0000}"/>
    <cellStyle name="40% - Énfasis5 32 4 3" xfId="25904" xr:uid="{00000000-0005-0000-0000-00003F5C0000}"/>
    <cellStyle name="40% - Énfasis5 32 4 4" xfId="25905" xr:uid="{00000000-0005-0000-0000-0000405C0000}"/>
    <cellStyle name="40% - Énfasis5 32 4 5" xfId="25906" xr:uid="{00000000-0005-0000-0000-0000415C0000}"/>
    <cellStyle name="40% - Énfasis5 32 4 6" xfId="25907" xr:uid="{00000000-0005-0000-0000-0000425C0000}"/>
    <cellStyle name="40% - Énfasis5 32 5" xfId="25908" xr:uid="{00000000-0005-0000-0000-0000435C0000}"/>
    <cellStyle name="40% - Énfasis5 32 5 2" xfId="25909" xr:uid="{00000000-0005-0000-0000-0000445C0000}"/>
    <cellStyle name="40% - Énfasis5 32 5 3" xfId="25910" xr:uid="{00000000-0005-0000-0000-0000455C0000}"/>
    <cellStyle name="40% - Énfasis5 32 5 4" xfId="25911" xr:uid="{00000000-0005-0000-0000-0000465C0000}"/>
    <cellStyle name="40% - Énfasis5 32 5 5" xfId="25912" xr:uid="{00000000-0005-0000-0000-0000475C0000}"/>
    <cellStyle name="40% - Énfasis5 32 5 6" xfId="25913" xr:uid="{00000000-0005-0000-0000-0000485C0000}"/>
    <cellStyle name="40% - Énfasis5 32 6" xfId="25914" xr:uid="{00000000-0005-0000-0000-0000495C0000}"/>
    <cellStyle name="40% - Énfasis5 32 6 2" xfId="25915" xr:uid="{00000000-0005-0000-0000-00004A5C0000}"/>
    <cellStyle name="40% - Énfasis5 32 6 3" xfId="25916" xr:uid="{00000000-0005-0000-0000-00004B5C0000}"/>
    <cellStyle name="40% - Énfasis5 32 6 4" xfId="25917" xr:uid="{00000000-0005-0000-0000-00004C5C0000}"/>
    <cellStyle name="40% - Énfasis5 32 6 5" xfId="25918" xr:uid="{00000000-0005-0000-0000-00004D5C0000}"/>
    <cellStyle name="40% - Énfasis5 32 6 6" xfId="25919" xr:uid="{00000000-0005-0000-0000-00004E5C0000}"/>
    <cellStyle name="40% - Énfasis5 32 7" xfId="25920" xr:uid="{00000000-0005-0000-0000-00004F5C0000}"/>
    <cellStyle name="40% - Énfasis5 32 7 2" xfId="25921" xr:uid="{00000000-0005-0000-0000-0000505C0000}"/>
    <cellStyle name="40% - Énfasis5 32 7 3" xfId="25922" xr:uid="{00000000-0005-0000-0000-0000515C0000}"/>
    <cellStyle name="40% - Énfasis5 32 7 4" xfId="25923" xr:uid="{00000000-0005-0000-0000-0000525C0000}"/>
    <cellStyle name="40% - Énfasis5 32 7 5" xfId="25924" xr:uid="{00000000-0005-0000-0000-0000535C0000}"/>
    <cellStyle name="40% - Énfasis5 32 7 6" xfId="25925" xr:uid="{00000000-0005-0000-0000-0000545C0000}"/>
    <cellStyle name="40% - Énfasis5 32 8" xfId="25926" xr:uid="{00000000-0005-0000-0000-0000555C0000}"/>
    <cellStyle name="40% - Énfasis5 32 8 2" xfId="25927" xr:uid="{00000000-0005-0000-0000-0000565C0000}"/>
    <cellStyle name="40% - Énfasis5 32 8 3" xfId="25928" xr:uid="{00000000-0005-0000-0000-0000575C0000}"/>
    <cellStyle name="40% - Énfasis5 32 8 4" xfId="25929" xr:uid="{00000000-0005-0000-0000-0000585C0000}"/>
    <cellStyle name="40% - Énfasis5 32 8 5" xfId="25930" xr:uid="{00000000-0005-0000-0000-0000595C0000}"/>
    <cellStyle name="40% - Énfasis5 32 8 6" xfId="25931" xr:uid="{00000000-0005-0000-0000-00005A5C0000}"/>
    <cellStyle name="40% - Énfasis5 32 9" xfId="25932" xr:uid="{00000000-0005-0000-0000-00005B5C0000}"/>
    <cellStyle name="40% - Énfasis5 32 9 2" xfId="25933" xr:uid="{00000000-0005-0000-0000-00005C5C0000}"/>
    <cellStyle name="40% - Énfasis5 32 9 3" xfId="25934" xr:uid="{00000000-0005-0000-0000-00005D5C0000}"/>
    <cellStyle name="40% - Énfasis5 32 9 4" xfId="25935" xr:uid="{00000000-0005-0000-0000-00005E5C0000}"/>
    <cellStyle name="40% - Énfasis5 32 9 5" xfId="25936" xr:uid="{00000000-0005-0000-0000-00005F5C0000}"/>
    <cellStyle name="40% - Énfasis5 32 9 6" xfId="25937" xr:uid="{00000000-0005-0000-0000-0000605C0000}"/>
    <cellStyle name="40% - Énfasis5 33" xfId="765" xr:uid="{00000000-0005-0000-0000-0000615C0000}"/>
    <cellStyle name="40% - Énfasis5 33 10" xfId="25938" xr:uid="{00000000-0005-0000-0000-0000625C0000}"/>
    <cellStyle name="40% - Énfasis5 33 11" xfId="25939" xr:uid="{00000000-0005-0000-0000-0000635C0000}"/>
    <cellStyle name="40% - Énfasis5 33 12" xfId="25940" xr:uid="{00000000-0005-0000-0000-0000645C0000}"/>
    <cellStyle name="40% - Énfasis5 33 13" xfId="25941" xr:uid="{00000000-0005-0000-0000-0000655C0000}"/>
    <cellStyle name="40% - Énfasis5 33 14" xfId="25942" xr:uid="{00000000-0005-0000-0000-0000665C0000}"/>
    <cellStyle name="40% - Énfasis5 33 2" xfId="25943" xr:uid="{00000000-0005-0000-0000-0000675C0000}"/>
    <cellStyle name="40% - Énfasis5 33 2 2" xfId="25944" xr:uid="{00000000-0005-0000-0000-0000685C0000}"/>
    <cellStyle name="40% - Énfasis5 33 2 3" xfId="25945" xr:uid="{00000000-0005-0000-0000-0000695C0000}"/>
    <cellStyle name="40% - Énfasis5 33 2 4" xfId="25946" xr:uid="{00000000-0005-0000-0000-00006A5C0000}"/>
    <cellStyle name="40% - Énfasis5 33 2 5" xfId="25947" xr:uid="{00000000-0005-0000-0000-00006B5C0000}"/>
    <cellStyle name="40% - Énfasis5 33 2 6" xfId="25948" xr:uid="{00000000-0005-0000-0000-00006C5C0000}"/>
    <cellStyle name="40% - Énfasis5 33 3" xfId="25949" xr:uid="{00000000-0005-0000-0000-00006D5C0000}"/>
    <cellStyle name="40% - Énfasis5 33 3 2" xfId="25950" xr:uid="{00000000-0005-0000-0000-00006E5C0000}"/>
    <cellStyle name="40% - Énfasis5 33 3 3" xfId="25951" xr:uid="{00000000-0005-0000-0000-00006F5C0000}"/>
    <cellStyle name="40% - Énfasis5 33 3 4" xfId="25952" xr:uid="{00000000-0005-0000-0000-0000705C0000}"/>
    <cellStyle name="40% - Énfasis5 33 3 5" xfId="25953" xr:uid="{00000000-0005-0000-0000-0000715C0000}"/>
    <cellStyle name="40% - Énfasis5 33 3 6" xfId="25954" xr:uid="{00000000-0005-0000-0000-0000725C0000}"/>
    <cellStyle name="40% - Énfasis5 33 4" xfId="25955" xr:uid="{00000000-0005-0000-0000-0000735C0000}"/>
    <cellStyle name="40% - Énfasis5 33 4 2" xfId="25956" xr:uid="{00000000-0005-0000-0000-0000745C0000}"/>
    <cellStyle name="40% - Énfasis5 33 4 3" xfId="25957" xr:uid="{00000000-0005-0000-0000-0000755C0000}"/>
    <cellStyle name="40% - Énfasis5 33 4 4" xfId="25958" xr:uid="{00000000-0005-0000-0000-0000765C0000}"/>
    <cellStyle name="40% - Énfasis5 33 4 5" xfId="25959" xr:uid="{00000000-0005-0000-0000-0000775C0000}"/>
    <cellStyle name="40% - Énfasis5 33 4 6" xfId="25960" xr:uid="{00000000-0005-0000-0000-0000785C0000}"/>
    <cellStyle name="40% - Énfasis5 33 5" xfId="25961" xr:uid="{00000000-0005-0000-0000-0000795C0000}"/>
    <cellStyle name="40% - Énfasis5 33 5 2" xfId="25962" xr:uid="{00000000-0005-0000-0000-00007A5C0000}"/>
    <cellStyle name="40% - Énfasis5 33 5 3" xfId="25963" xr:uid="{00000000-0005-0000-0000-00007B5C0000}"/>
    <cellStyle name="40% - Énfasis5 33 5 4" xfId="25964" xr:uid="{00000000-0005-0000-0000-00007C5C0000}"/>
    <cellStyle name="40% - Énfasis5 33 5 5" xfId="25965" xr:uid="{00000000-0005-0000-0000-00007D5C0000}"/>
    <cellStyle name="40% - Énfasis5 33 5 6" xfId="25966" xr:uid="{00000000-0005-0000-0000-00007E5C0000}"/>
    <cellStyle name="40% - Énfasis5 33 6" xfId="25967" xr:uid="{00000000-0005-0000-0000-00007F5C0000}"/>
    <cellStyle name="40% - Énfasis5 33 6 2" xfId="25968" xr:uid="{00000000-0005-0000-0000-0000805C0000}"/>
    <cellStyle name="40% - Énfasis5 33 6 3" xfId="25969" xr:uid="{00000000-0005-0000-0000-0000815C0000}"/>
    <cellStyle name="40% - Énfasis5 33 6 4" xfId="25970" xr:uid="{00000000-0005-0000-0000-0000825C0000}"/>
    <cellStyle name="40% - Énfasis5 33 6 5" xfId="25971" xr:uid="{00000000-0005-0000-0000-0000835C0000}"/>
    <cellStyle name="40% - Énfasis5 33 6 6" xfId="25972" xr:uid="{00000000-0005-0000-0000-0000845C0000}"/>
    <cellStyle name="40% - Énfasis5 33 7" xfId="25973" xr:uid="{00000000-0005-0000-0000-0000855C0000}"/>
    <cellStyle name="40% - Énfasis5 33 7 2" xfId="25974" xr:uid="{00000000-0005-0000-0000-0000865C0000}"/>
    <cellStyle name="40% - Énfasis5 33 7 3" xfId="25975" xr:uid="{00000000-0005-0000-0000-0000875C0000}"/>
    <cellStyle name="40% - Énfasis5 33 7 4" xfId="25976" xr:uid="{00000000-0005-0000-0000-0000885C0000}"/>
    <cellStyle name="40% - Énfasis5 33 7 5" xfId="25977" xr:uid="{00000000-0005-0000-0000-0000895C0000}"/>
    <cellStyle name="40% - Énfasis5 33 7 6" xfId="25978" xr:uid="{00000000-0005-0000-0000-00008A5C0000}"/>
    <cellStyle name="40% - Énfasis5 33 8" xfId="25979" xr:uid="{00000000-0005-0000-0000-00008B5C0000}"/>
    <cellStyle name="40% - Énfasis5 33 8 2" xfId="25980" xr:uid="{00000000-0005-0000-0000-00008C5C0000}"/>
    <cellStyle name="40% - Énfasis5 33 8 3" xfId="25981" xr:uid="{00000000-0005-0000-0000-00008D5C0000}"/>
    <cellStyle name="40% - Énfasis5 33 8 4" xfId="25982" xr:uid="{00000000-0005-0000-0000-00008E5C0000}"/>
    <cellStyle name="40% - Énfasis5 33 8 5" xfId="25983" xr:uid="{00000000-0005-0000-0000-00008F5C0000}"/>
    <cellStyle name="40% - Énfasis5 33 8 6" xfId="25984" xr:uid="{00000000-0005-0000-0000-0000905C0000}"/>
    <cellStyle name="40% - Énfasis5 33 9" xfId="25985" xr:uid="{00000000-0005-0000-0000-0000915C0000}"/>
    <cellStyle name="40% - Énfasis5 33 9 2" xfId="25986" xr:uid="{00000000-0005-0000-0000-0000925C0000}"/>
    <cellStyle name="40% - Énfasis5 33 9 3" xfId="25987" xr:uid="{00000000-0005-0000-0000-0000935C0000}"/>
    <cellStyle name="40% - Énfasis5 33 9 4" xfId="25988" xr:uid="{00000000-0005-0000-0000-0000945C0000}"/>
    <cellStyle name="40% - Énfasis5 33 9 5" xfId="25989" xr:uid="{00000000-0005-0000-0000-0000955C0000}"/>
    <cellStyle name="40% - Énfasis5 33 9 6" xfId="25990" xr:uid="{00000000-0005-0000-0000-0000965C0000}"/>
    <cellStyle name="40% - Énfasis5 34" xfId="766" xr:uid="{00000000-0005-0000-0000-0000975C0000}"/>
    <cellStyle name="40% - Énfasis5 34 2" xfId="25991" xr:uid="{00000000-0005-0000-0000-0000985C0000}"/>
    <cellStyle name="40% - Énfasis5 34 2 2" xfId="25992" xr:uid="{00000000-0005-0000-0000-0000995C0000}"/>
    <cellStyle name="40% - Énfasis5 34 2 3" xfId="25993" xr:uid="{00000000-0005-0000-0000-00009A5C0000}"/>
    <cellStyle name="40% - Énfasis5 34 2 4" xfId="25994" xr:uid="{00000000-0005-0000-0000-00009B5C0000}"/>
    <cellStyle name="40% - Énfasis5 34 2 5" xfId="25995" xr:uid="{00000000-0005-0000-0000-00009C5C0000}"/>
    <cellStyle name="40% - Énfasis5 34 2 6" xfId="25996" xr:uid="{00000000-0005-0000-0000-00009D5C0000}"/>
    <cellStyle name="40% - Énfasis5 34 3" xfId="25997" xr:uid="{00000000-0005-0000-0000-00009E5C0000}"/>
    <cellStyle name="40% - Énfasis5 34 4" xfId="25998" xr:uid="{00000000-0005-0000-0000-00009F5C0000}"/>
    <cellStyle name="40% - Énfasis5 34 5" xfId="25999" xr:uid="{00000000-0005-0000-0000-0000A05C0000}"/>
    <cellStyle name="40% - Énfasis5 34 6" xfId="26000" xr:uid="{00000000-0005-0000-0000-0000A15C0000}"/>
    <cellStyle name="40% - Énfasis5 34 7" xfId="26001" xr:uid="{00000000-0005-0000-0000-0000A25C0000}"/>
    <cellStyle name="40% - Énfasis5 35" xfId="767" xr:uid="{00000000-0005-0000-0000-0000A35C0000}"/>
    <cellStyle name="40% - Énfasis5 35 2" xfId="26002" xr:uid="{00000000-0005-0000-0000-0000A45C0000}"/>
    <cellStyle name="40% - Énfasis5 35 2 2" xfId="26003" xr:uid="{00000000-0005-0000-0000-0000A55C0000}"/>
    <cellStyle name="40% - Énfasis5 35 2 3" xfId="26004" xr:uid="{00000000-0005-0000-0000-0000A65C0000}"/>
    <cellStyle name="40% - Énfasis5 35 2 4" xfId="26005" xr:uid="{00000000-0005-0000-0000-0000A75C0000}"/>
    <cellStyle name="40% - Énfasis5 35 2 5" xfId="26006" xr:uid="{00000000-0005-0000-0000-0000A85C0000}"/>
    <cellStyle name="40% - Énfasis5 35 2 6" xfId="26007" xr:uid="{00000000-0005-0000-0000-0000A95C0000}"/>
    <cellStyle name="40% - Énfasis5 35 3" xfId="26008" xr:uid="{00000000-0005-0000-0000-0000AA5C0000}"/>
    <cellStyle name="40% - Énfasis5 35 4" xfId="26009" xr:uid="{00000000-0005-0000-0000-0000AB5C0000}"/>
    <cellStyle name="40% - Énfasis5 35 5" xfId="26010" xr:uid="{00000000-0005-0000-0000-0000AC5C0000}"/>
    <cellStyle name="40% - Énfasis5 35 6" xfId="26011" xr:uid="{00000000-0005-0000-0000-0000AD5C0000}"/>
    <cellStyle name="40% - Énfasis5 35 7" xfId="26012" xr:uid="{00000000-0005-0000-0000-0000AE5C0000}"/>
    <cellStyle name="40% - Énfasis5 35 8" xfId="40555" xr:uid="{00000000-0005-0000-0000-0000AF5C0000}"/>
    <cellStyle name="40% - Énfasis5 36" xfId="768" xr:uid="{00000000-0005-0000-0000-0000B05C0000}"/>
    <cellStyle name="40% - Énfasis5 36 2" xfId="26013" xr:uid="{00000000-0005-0000-0000-0000B15C0000}"/>
    <cellStyle name="40% - Énfasis5 36 2 2" xfId="26014" xr:uid="{00000000-0005-0000-0000-0000B25C0000}"/>
    <cellStyle name="40% - Énfasis5 36 2 3" xfId="26015" xr:uid="{00000000-0005-0000-0000-0000B35C0000}"/>
    <cellStyle name="40% - Énfasis5 36 2 4" xfId="26016" xr:uid="{00000000-0005-0000-0000-0000B45C0000}"/>
    <cellStyle name="40% - Énfasis5 36 2 5" xfId="26017" xr:uid="{00000000-0005-0000-0000-0000B55C0000}"/>
    <cellStyle name="40% - Énfasis5 36 2 6" xfId="26018" xr:uid="{00000000-0005-0000-0000-0000B65C0000}"/>
    <cellStyle name="40% - Énfasis5 36 3" xfId="26019" xr:uid="{00000000-0005-0000-0000-0000B75C0000}"/>
    <cellStyle name="40% - Énfasis5 36 4" xfId="26020" xr:uid="{00000000-0005-0000-0000-0000B85C0000}"/>
    <cellStyle name="40% - Énfasis5 36 5" xfId="26021" xr:uid="{00000000-0005-0000-0000-0000B95C0000}"/>
    <cellStyle name="40% - Énfasis5 36 6" xfId="26022" xr:uid="{00000000-0005-0000-0000-0000BA5C0000}"/>
    <cellStyle name="40% - Énfasis5 36 7" xfId="26023" xr:uid="{00000000-0005-0000-0000-0000BB5C0000}"/>
    <cellStyle name="40% - Énfasis5 36 8" xfId="40556" xr:uid="{00000000-0005-0000-0000-0000BC5C0000}"/>
    <cellStyle name="40% - Énfasis5 37" xfId="769" xr:uid="{00000000-0005-0000-0000-0000BD5C0000}"/>
    <cellStyle name="40% - Énfasis5 37 2" xfId="26024" xr:uid="{00000000-0005-0000-0000-0000BE5C0000}"/>
    <cellStyle name="40% - Énfasis5 37 2 2" xfId="26025" xr:uid="{00000000-0005-0000-0000-0000BF5C0000}"/>
    <cellStyle name="40% - Énfasis5 37 2 3" xfId="26026" xr:uid="{00000000-0005-0000-0000-0000C05C0000}"/>
    <cellStyle name="40% - Énfasis5 37 2 4" xfId="26027" xr:uid="{00000000-0005-0000-0000-0000C15C0000}"/>
    <cellStyle name="40% - Énfasis5 37 2 5" xfId="26028" xr:uid="{00000000-0005-0000-0000-0000C25C0000}"/>
    <cellStyle name="40% - Énfasis5 37 2 6" xfId="26029" xr:uid="{00000000-0005-0000-0000-0000C35C0000}"/>
    <cellStyle name="40% - Énfasis5 37 3" xfId="26030" xr:uid="{00000000-0005-0000-0000-0000C45C0000}"/>
    <cellStyle name="40% - Énfasis5 37 4" xfId="26031" xr:uid="{00000000-0005-0000-0000-0000C55C0000}"/>
    <cellStyle name="40% - Énfasis5 37 5" xfId="26032" xr:uid="{00000000-0005-0000-0000-0000C65C0000}"/>
    <cellStyle name="40% - Énfasis5 37 6" xfId="26033" xr:uid="{00000000-0005-0000-0000-0000C75C0000}"/>
    <cellStyle name="40% - Énfasis5 37 7" xfId="26034" xr:uid="{00000000-0005-0000-0000-0000C85C0000}"/>
    <cellStyle name="40% - Énfasis5 37 8" xfId="40557" xr:uid="{00000000-0005-0000-0000-0000C95C0000}"/>
    <cellStyle name="40% - Énfasis5 38" xfId="770" xr:uid="{00000000-0005-0000-0000-0000CA5C0000}"/>
    <cellStyle name="40% - Énfasis5 38 2" xfId="26035" xr:uid="{00000000-0005-0000-0000-0000CB5C0000}"/>
    <cellStyle name="40% - Énfasis5 38 2 2" xfId="26036" xr:uid="{00000000-0005-0000-0000-0000CC5C0000}"/>
    <cellStyle name="40% - Énfasis5 38 2 3" xfId="26037" xr:uid="{00000000-0005-0000-0000-0000CD5C0000}"/>
    <cellStyle name="40% - Énfasis5 38 2 4" xfId="26038" xr:uid="{00000000-0005-0000-0000-0000CE5C0000}"/>
    <cellStyle name="40% - Énfasis5 38 2 5" xfId="26039" xr:uid="{00000000-0005-0000-0000-0000CF5C0000}"/>
    <cellStyle name="40% - Énfasis5 38 2 6" xfId="26040" xr:uid="{00000000-0005-0000-0000-0000D05C0000}"/>
    <cellStyle name="40% - Énfasis5 38 3" xfId="26041" xr:uid="{00000000-0005-0000-0000-0000D15C0000}"/>
    <cellStyle name="40% - Énfasis5 38 4" xfId="26042" xr:uid="{00000000-0005-0000-0000-0000D25C0000}"/>
    <cellStyle name="40% - Énfasis5 38 5" xfId="26043" xr:uid="{00000000-0005-0000-0000-0000D35C0000}"/>
    <cellStyle name="40% - Énfasis5 38 6" xfId="26044" xr:uid="{00000000-0005-0000-0000-0000D45C0000}"/>
    <cellStyle name="40% - Énfasis5 38 7" xfId="26045" xr:uid="{00000000-0005-0000-0000-0000D55C0000}"/>
    <cellStyle name="40% - Énfasis5 38 8" xfId="40558" xr:uid="{00000000-0005-0000-0000-0000D65C0000}"/>
    <cellStyle name="40% - Énfasis5 39" xfId="771" xr:uid="{00000000-0005-0000-0000-0000D75C0000}"/>
    <cellStyle name="40% - Énfasis5 39 2" xfId="26046" xr:uid="{00000000-0005-0000-0000-0000D85C0000}"/>
    <cellStyle name="40% - Énfasis5 39 2 2" xfId="26047" xr:uid="{00000000-0005-0000-0000-0000D95C0000}"/>
    <cellStyle name="40% - Énfasis5 39 2 3" xfId="26048" xr:uid="{00000000-0005-0000-0000-0000DA5C0000}"/>
    <cellStyle name="40% - Énfasis5 39 2 4" xfId="26049" xr:uid="{00000000-0005-0000-0000-0000DB5C0000}"/>
    <cellStyle name="40% - Énfasis5 39 2 5" xfId="26050" xr:uid="{00000000-0005-0000-0000-0000DC5C0000}"/>
    <cellStyle name="40% - Énfasis5 39 2 6" xfId="26051" xr:uid="{00000000-0005-0000-0000-0000DD5C0000}"/>
    <cellStyle name="40% - Énfasis5 39 3" xfId="26052" xr:uid="{00000000-0005-0000-0000-0000DE5C0000}"/>
    <cellStyle name="40% - Énfasis5 39 4" xfId="26053" xr:uid="{00000000-0005-0000-0000-0000DF5C0000}"/>
    <cellStyle name="40% - Énfasis5 39 5" xfId="26054" xr:uid="{00000000-0005-0000-0000-0000E05C0000}"/>
    <cellStyle name="40% - Énfasis5 39 6" xfId="26055" xr:uid="{00000000-0005-0000-0000-0000E15C0000}"/>
    <cellStyle name="40% - Énfasis5 39 7" xfId="26056" xr:uid="{00000000-0005-0000-0000-0000E25C0000}"/>
    <cellStyle name="40% - Énfasis5 39 8" xfId="40559" xr:uid="{00000000-0005-0000-0000-0000E35C0000}"/>
    <cellStyle name="40% - Énfasis5 4" xfId="772" xr:uid="{00000000-0005-0000-0000-0000E45C0000}"/>
    <cellStyle name="40% - Énfasis5 4 10" xfId="26057" xr:uid="{00000000-0005-0000-0000-0000E55C0000}"/>
    <cellStyle name="40% - Énfasis5 4 11" xfId="26058" xr:uid="{00000000-0005-0000-0000-0000E65C0000}"/>
    <cellStyle name="40% - Énfasis5 4 12" xfId="26059" xr:uid="{00000000-0005-0000-0000-0000E75C0000}"/>
    <cellStyle name="40% - Énfasis5 4 13" xfId="26060" xr:uid="{00000000-0005-0000-0000-0000E85C0000}"/>
    <cellStyle name="40% - Énfasis5 4 14" xfId="26061" xr:uid="{00000000-0005-0000-0000-0000E95C0000}"/>
    <cellStyle name="40% - Énfasis5 4 15" xfId="40560" xr:uid="{00000000-0005-0000-0000-0000EA5C0000}"/>
    <cellStyle name="40% - Énfasis5 4 2" xfId="773" xr:uid="{00000000-0005-0000-0000-0000EB5C0000}"/>
    <cellStyle name="40% - Énfasis5 4 2 2" xfId="26062" xr:uid="{00000000-0005-0000-0000-0000EC5C0000}"/>
    <cellStyle name="40% - Énfasis5 4 2 3" xfId="26063" xr:uid="{00000000-0005-0000-0000-0000ED5C0000}"/>
    <cellStyle name="40% - Énfasis5 4 2 4" xfId="26064" xr:uid="{00000000-0005-0000-0000-0000EE5C0000}"/>
    <cellStyle name="40% - Énfasis5 4 2 5" xfId="26065" xr:uid="{00000000-0005-0000-0000-0000EF5C0000}"/>
    <cellStyle name="40% - Énfasis5 4 2 6" xfId="26066" xr:uid="{00000000-0005-0000-0000-0000F05C0000}"/>
    <cellStyle name="40% - Énfasis5 4 3" xfId="774" xr:uid="{00000000-0005-0000-0000-0000F15C0000}"/>
    <cellStyle name="40% - Énfasis5 4 3 2" xfId="26067" xr:uid="{00000000-0005-0000-0000-0000F25C0000}"/>
    <cellStyle name="40% - Énfasis5 4 3 3" xfId="26068" xr:uid="{00000000-0005-0000-0000-0000F35C0000}"/>
    <cellStyle name="40% - Énfasis5 4 3 4" xfId="26069" xr:uid="{00000000-0005-0000-0000-0000F45C0000}"/>
    <cellStyle name="40% - Énfasis5 4 3 5" xfId="26070" xr:uid="{00000000-0005-0000-0000-0000F55C0000}"/>
    <cellStyle name="40% - Énfasis5 4 3 6" xfId="26071" xr:uid="{00000000-0005-0000-0000-0000F65C0000}"/>
    <cellStyle name="40% - Énfasis5 4 4" xfId="26072" xr:uid="{00000000-0005-0000-0000-0000F75C0000}"/>
    <cellStyle name="40% - Énfasis5 4 4 2" xfId="26073" xr:uid="{00000000-0005-0000-0000-0000F85C0000}"/>
    <cellStyle name="40% - Énfasis5 4 4 3" xfId="26074" xr:uid="{00000000-0005-0000-0000-0000F95C0000}"/>
    <cellStyle name="40% - Énfasis5 4 4 4" xfId="26075" xr:uid="{00000000-0005-0000-0000-0000FA5C0000}"/>
    <cellStyle name="40% - Énfasis5 4 4 5" xfId="26076" xr:uid="{00000000-0005-0000-0000-0000FB5C0000}"/>
    <cellStyle name="40% - Énfasis5 4 4 6" xfId="26077" xr:uid="{00000000-0005-0000-0000-0000FC5C0000}"/>
    <cellStyle name="40% - Énfasis5 4 5" xfId="26078" xr:uid="{00000000-0005-0000-0000-0000FD5C0000}"/>
    <cellStyle name="40% - Énfasis5 4 5 2" xfId="26079" xr:uid="{00000000-0005-0000-0000-0000FE5C0000}"/>
    <cellStyle name="40% - Énfasis5 4 5 3" xfId="26080" xr:uid="{00000000-0005-0000-0000-0000FF5C0000}"/>
    <cellStyle name="40% - Énfasis5 4 5 4" xfId="26081" xr:uid="{00000000-0005-0000-0000-0000005D0000}"/>
    <cellStyle name="40% - Énfasis5 4 5 5" xfId="26082" xr:uid="{00000000-0005-0000-0000-0000015D0000}"/>
    <cellStyle name="40% - Énfasis5 4 5 6" xfId="26083" xr:uid="{00000000-0005-0000-0000-0000025D0000}"/>
    <cellStyle name="40% - Énfasis5 4 6" xfId="26084" xr:uid="{00000000-0005-0000-0000-0000035D0000}"/>
    <cellStyle name="40% - Énfasis5 4 6 2" xfId="26085" xr:uid="{00000000-0005-0000-0000-0000045D0000}"/>
    <cellStyle name="40% - Énfasis5 4 6 3" xfId="26086" xr:uid="{00000000-0005-0000-0000-0000055D0000}"/>
    <cellStyle name="40% - Énfasis5 4 6 4" xfId="26087" xr:uid="{00000000-0005-0000-0000-0000065D0000}"/>
    <cellStyle name="40% - Énfasis5 4 6 5" xfId="26088" xr:uid="{00000000-0005-0000-0000-0000075D0000}"/>
    <cellStyle name="40% - Énfasis5 4 6 6" xfId="26089" xr:uid="{00000000-0005-0000-0000-0000085D0000}"/>
    <cellStyle name="40% - Énfasis5 4 7" xfId="26090" xr:uid="{00000000-0005-0000-0000-0000095D0000}"/>
    <cellStyle name="40% - Énfasis5 4 7 2" xfId="26091" xr:uid="{00000000-0005-0000-0000-00000A5D0000}"/>
    <cellStyle name="40% - Énfasis5 4 7 3" xfId="26092" xr:uid="{00000000-0005-0000-0000-00000B5D0000}"/>
    <cellStyle name="40% - Énfasis5 4 7 4" xfId="26093" xr:uid="{00000000-0005-0000-0000-00000C5D0000}"/>
    <cellStyle name="40% - Énfasis5 4 7 5" xfId="26094" xr:uid="{00000000-0005-0000-0000-00000D5D0000}"/>
    <cellStyle name="40% - Énfasis5 4 7 6" xfId="26095" xr:uid="{00000000-0005-0000-0000-00000E5D0000}"/>
    <cellStyle name="40% - Énfasis5 4 8" xfId="26096" xr:uid="{00000000-0005-0000-0000-00000F5D0000}"/>
    <cellStyle name="40% - Énfasis5 4 8 2" xfId="26097" xr:uid="{00000000-0005-0000-0000-0000105D0000}"/>
    <cellStyle name="40% - Énfasis5 4 8 3" xfId="26098" xr:uid="{00000000-0005-0000-0000-0000115D0000}"/>
    <cellStyle name="40% - Énfasis5 4 8 4" xfId="26099" xr:uid="{00000000-0005-0000-0000-0000125D0000}"/>
    <cellStyle name="40% - Énfasis5 4 8 5" xfId="26100" xr:uid="{00000000-0005-0000-0000-0000135D0000}"/>
    <cellStyle name="40% - Énfasis5 4 8 6" xfId="26101" xr:uid="{00000000-0005-0000-0000-0000145D0000}"/>
    <cellStyle name="40% - Énfasis5 4 9" xfId="26102" xr:uid="{00000000-0005-0000-0000-0000155D0000}"/>
    <cellStyle name="40% - Énfasis5 4 9 2" xfId="26103" xr:uid="{00000000-0005-0000-0000-0000165D0000}"/>
    <cellStyle name="40% - Énfasis5 4 9 3" xfId="26104" xr:uid="{00000000-0005-0000-0000-0000175D0000}"/>
    <cellStyle name="40% - Énfasis5 4 9 4" xfId="26105" xr:uid="{00000000-0005-0000-0000-0000185D0000}"/>
    <cellStyle name="40% - Énfasis5 4 9 5" xfId="26106" xr:uid="{00000000-0005-0000-0000-0000195D0000}"/>
    <cellStyle name="40% - Énfasis5 4 9 6" xfId="26107" xr:uid="{00000000-0005-0000-0000-00001A5D0000}"/>
    <cellStyle name="40% - Énfasis5 40" xfId="775" xr:uid="{00000000-0005-0000-0000-00001B5D0000}"/>
    <cellStyle name="40% - Énfasis5 40 2" xfId="26108" xr:uid="{00000000-0005-0000-0000-00001C5D0000}"/>
    <cellStyle name="40% - Énfasis5 40 2 2" xfId="26109" xr:uid="{00000000-0005-0000-0000-00001D5D0000}"/>
    <cellStyle name="40% - Énfasis5 40 2 3" xfId="26110" xr:uid="{00000000-0005-0000-0000-00001E5D0000}"/>
    <cellStyle name="40% - Énfasis5 40 2 4" xfId="26111" xr:uid="{00000000-0005-0000-0000-00001F5D0000}"/>
    <cellStyle name="40% - Énfasis5 40 2 5" xfId="26112" xr:uid="{00000000-0005-0000-0000-0000205D0000}"/>
    <cellStyle name="40% - Énfasis5 40 2 6" xfId="26113" xr:uid="{00000000-0005-0000-0000-0000215D0000}"/>
    <cellStyle name="40% - Énfasis5 40 3" xfId="26114" xr:uid="{00000000-0005-0000-0000-0000225D0000}"/>
    <cellStyle name="40% - Énfasis5 40 4" xfId="26115" xr:uid="{00000000-0005-0000-0000-0000235D0000}"/>
    <cellStyle name="40% - Énfasis5 40 5" xfId="26116" xr:uid="{00000000-0005-0000-0000-0000245D0000}"/>
    <cellStyle name="40% - Énfasis5 40 6" xfId="26117" xr:uid="{00000000-0005-0000-0000-0000255D0000}"/>
    <cellStyle name="40% - Énfasis5 40 7" xfId="26118" xr:uid="{00000000-0005-0000-0000-0000265D0000}"/>
    <cellStyle name="40% - Énfasis5 40 8" xfId="40561" xr:uid="{00000000-0005-0000-0000-0000275D0000}"/>
    <cellStyle name="40% - Énfasis5 41" xfId="776" xr:uid="{00000000-0005-0000-0000-0000285D0000}"/>
    <cellStyle name="40% - Énfasis5 41 2" xfId="26119" xr:uid="{00000000-0005-0000-0000-0000295D0000}"/>
    <cellStyle name="40% - Énfasis5 41 2 2" xfId="26120" xr:uid="{00000000-0005-0000-0000-00002A5D0000}"/>
    <cellStyle name="40% - Énfasis5 41 2 3" xfId="26121" xr:uid="{00000000-0005-0000-0000-00002B5D0000}"/>
    <cellStyle name="40% - Énfasis5 41 2 4" xfId="26122" xr:uid="{00000000-0005-0000-0000-00002C5D0000}"/>
    <cellStyle name="40% - Énfasis5 41 2 5" xfId="26123" xr:uid="{00000000-0005-0000-0000-00002D5D0000}"/>
    <cellStyle name="40% - Énfasis5 41 2 6" xfId="26124" xr:uid="{00000000-0005-0000-0000-00002E5D0000}"/>
    <cellStyle name="40% - Énfasis5 41 3" xfId="26125" xr:uid="{00000000-0005-0000-0000-00002F5D0000}"/>
    <cellStyle name="40% - Énfasis5 41 4" xfId="26126" xr:uid="{00000000-0005-0000-0000-0000305D0000}"/>
    <cellStyle name="40% - Énfasis5 41 5" xfId="26127" xr:uid="{00000000-0005-0000-0000-0000315D0000}"/>
    <cellStyle name="40% - Énfasis5 41 6" xfId="26128" xr:uid="{00000000-0005-0000-0000-0000325D0000}"/>
    <cellStyle name="40% - Énfasis5 41 7" xfId="26129" xr:uid="{00000000-0005-0000-0000-0000335D0000}"/>
    <cellStyle name="40% - Énfasis5 41 8" xfId="40562" xr:uid="{00000000-0005-0000-0000-0000345D0000}"/>
    <cellStyle name="40% - Énfasis5 42" xfId="26130" xr:uid="{00000000-0005-0000-0000-0000355D0000}"/>
    <cellStyle name="40% - Énfasis5 42 2" xfId="26131" xr:uid="{00000000-0005-0000-0000-0000365D0000}"/>
    <cellStyle name="40% - Énfasis5 42 2 2" xfId="26132" xr:uid="{00000000-0005-0000-0000-0000375D0000}"/>
    <cellStyle name="40% - Énfasis5 42 2 3" xfId="26133" xr:uid="{00000000-0005-0000-0000-0000385D0000}"/>
    <cellStyle name="40% - Énfasis5 42 2 4" xfId="26134" xr:uid="{00000000-0005-0000-0000-0000395D0000}"/>
    <cellStyle name="40% - Énfasis5 42 2 5" xfId="26135" xr:uid="{00000000-0005-0000-0000-00003A5D0000}"/>
    <cellStyle name="40% - Énfasis5 42 2 6" xfId="26136" xr:uid="{00000000-0005-0000-0000-00003B5D0000}"/>
    <cellStyle name="40% - Énfasis5 42 3" xfId="26137" xr:uid="{00000000-0005-0000-0000-00003C5D0000}"/>
    <cellStyle name="40% - Énfasis5 42 4" xfId="26138" xr:uid="{00000000-0005-0000-0000-00003D5D0000}"/>
    <cellStyle name="40% - Énfasis5 42 5" xfId="26139" xr:uid="{00000000-0005-0000-0000-00003E5D0000}"/>
    <cellStyle name="40% - Énfasis5 42 6" xfId="26140" xr:uid="{00000000-0005-0000-0000-00003F5D0000}"/>
    <cellStyle name="40% - Énfasis5 42 7" xfId="26141" xr:uid="{00000000-0005-0000-0000-0000405D0000}"/>
    <cellStyle name="40% - Énfasis5 43" xfId="26142" xr:uid="{00000000-0005-0000-0000-0000415D0000}"/>
    <cellStyle name="40% - Énfasis5 43 2" xfId="26143" xr:uid="{00000000-0005-0000-0000-0000425D0000}"/>
    <cellStyle name="40% - Énfasis5 43 2 2" xfId="26144" xr:uid="{00000000-0005-0000-0000-0000435D0000}"/>
    <cellStyle name="40% - Énfasis5 43 2 3" xfId="26145" xr:uid="{00000000-0005-0000-0000-0000445D0000}"/>
    <cellStyle name="40% - Énfasis5 43 2 4" xfId="26146" xr:uid="{00000000-0005-0000-0000-0000455D0000}"/>
    <cellStyle name="40% - Énfasis5 43 2 5" xfId="26147" xr:uid="{00000000-0005-0000-0000-0000465D0000}"/>
    <cellStyle name="40% - Énfasis5 43 2 6" xfId="26148" xr:uid="{00000000-0005-0000-0000-0000475D0000}"/>
    <cellStyle name="40% - Énfasis5 43 3" xfId="26149" xr:uid="{00000000-0005-0000-0000-0000485D0000}"/>
    <cellStyle name="40% - Énfasis5 43 4" xfId="26150" xr:uid="{00000000-0005-0000-0000-0000495D0000}"/>
    <cellStyle name="40% - Énfasis5 43 5" xfId="26151" xr:uid="{00000000-0005-0000-0000-00004A5D0000}"/>
    <cellStyle name="40% - Énfasis5 43 6" xfId="26152" xr:uid="{00000000-0005-0000-0000-00004B5D0000}"/>
    <cellStyle name="40% - Énfasis5 43 7" xfId="26153" xr:uid="{00000000-0005-0000-0000-00004C5D0000}"/>
    <cellStyle name="40% - Énfasis5 44" xfId="26154" xr:uid="{00000000-0005-0000-0000-00004D5D0000}"/>
    <cellStyle name="40% - Énfasis5 44 2" xfId="26155" xr:uid="{00000000-0005-0000-0000-00004E5D0000}"/>
    <cellStyle name="40% - Énfasis5 44 2 2" xfId="26156" xr:uid="{00000000-0005-0000-0000-00004F5D0000}"/>
    <cellStyle name="40% - Énfasis5 44 2 3" xfId="26157" xr:uid="{00000000-0005-0000-0000-0000505D0000}"/>
    <cellStyle name="40% - Énfasis5 44 2 4" xfId="26158" xr:uid="{00000000-0005-0000-0000-0000515D0000}"/>
    <cellStyle name="40% - Énfasis5 44 2 5" xfId="26159" xr:uid="{00000000-0005-0000-0000-0000525D0000}"/>
    <cellStyle name="40% - Énfasis5 44 2 6" xfId="26160" xr:uid="{00000000-0005-0000-0000-0000535D0000}"/>
    <cellStyle name="40% - Énfasis5 44 3" xfId="26161" xr:uid="{00000000-0005-0000-0000-0000545D0000}"/>
    <cellStyle name="40% - Énfasis5 44 4" xfId="26162" xr:uid="{00000000-0005-0000-0000-0000555D0000}"/>
    <cellStyle name="40% - Énfasis5 44 5" xfId="26163" xr:uid="{00000000-0005-0000-0000-0000565D0000}"/>
    <cellStyle name="40% - Énfasis5 44 6" xfId="26164" xr:uid="{00000000-0005-0000-0000-0000575D0000}"/>
    <cellStyle name="40% - Énfasis5 44 7" xfId="26165" xr:uid="{00000000-0005-0000-0000-0000585D0000}"/>
    <cellStyle name="40% - Énfasis5 45" xfId="26166" xr:uid="{00000000-0005-0000-0000-0000595D0000}"/>
    <cellStyle name="40% - Énfasis5 45 2" xfId="26167" xr:uid="{00000000-0005-0000-0000-00005A5D0000}"/>
    <cellStyle name="40% - Énfasis5 45 2 2" xfId="26168" xr:uid="{00000000-0005-0000-0000-00005B5D0000}"/>
    <cellStyle name="40% - Énfasis5 45 2 3" xfId="26169" xr:uid="{00000000-0005-0000-0000-00005C5D0000}"/>
    <cellStyle name="40% - Énfasis5 45 2 4" xfId="26170" xr:uid="{00000000-0005-0000-0000-00005D5D0000}"/>
    <cellStyle name="40% - Énfasis5 45 2 5" xfId="26171" xr:uid="{00000000-0005-0000-0000-00005E5D0000}"/>
    <cellStyle name="40% - Énfasis5 45 2 6" xfId="26172" xr:uid="{00000000-0005-0000-0000-00005F5D0000}"/>
    <cellStyle name="40% - Énfasis5 45 3" xfId="26173" xr:uid="{00000000-0005-0000-0000-0000605D0000}"/>
    <cellStyle name="40% - Énfasis5 45 4" xfId="26174" xr:uid="{00000000-0005-0000-0000-0000615D0000}"/>
    <cellStyle name="40% - Énfasis5 45 5" xfId="26175" xr:uid="{00000000-0005-0000-0000-0000625D0000}"/>
    <cellStyle name="40% - Énfasis5 45 6" xfId="26176" xr:uid="{00000000-0005-0000-0000-0000635D0000}"/>
    <cellStyle name="40% - Énfasis5 45 7" xfId="26177" xr:uid="{00000000-0005-0000-0000-0000645D0000}"/>
    <cellStyle name="40% - Énfasis5 46" xfId="26178" xr:uid="{00000000-0005-0000-0000-0000655D0000}"/>
    <cellStyle name="40% - Énfasis5 46 2" xfId="26179" xr:uid="{00000000-0005-0000-0000-0000665D0000}"/>
    <cellStyle name="40% - Énfasis5 46 2 2" xfId="26180" xr:uid="{00000000-0005-0000-0000-0000675D0000}"/>
    <cellStyle name="40% - Énfasis5 46 2 3" xfId="26181" xr:uid="{00000000-0005-0000-0000-0000685D0000}"/>
    <cellStyle name="40% - Énfasis5 46 2 4" xfId="26182" xr:uid="{00000000-0005-0000-0000-0000695D0000}"/>
    <cellStyle name="40% - Énfasis5 46 2 5" xfId="26183" xr:uid="{00000000-0005-0000-0000-00006A5D0000}"/>
    <cellStyle name="40% - Énfasis5 46 2 6" xfId="26184" xr:uid="{00000000-0005-0000-0000-00006B5D0000}"/>
    <cellStyle name="40% - Énfasis5 46 3" xfId="26185" xr:uid="{00000000-0005-0000-0000-00006C5D0000}"/>
    <cellStyle name="40% - Énfasis5 46 4" xfId="26186" xr:uid="{00000000-0005-0000-0000-00006D5D0000}"/>
    <cellStyle name="40% - Énfasis5 46 5" xfId="26187" xr:uid="{00000000-0005-0000-0000-00006E5D0000}"/>
    <cellStyle name="40% - Énfasis5 46 6" xfId="26188" xr:uid="{00000000-0005-0000-0000-00006F5D0000}"/>
    <cellStyle name="40% - Énfasis5 46 7" xfId="26189" xr:uid="{00000000-0005-0000-0000-0000705D0000}"/>
    <cellStyle name="40% - Énfasis5 47" xfId="26190" xr:uid="{00000000-0005-0000-0000-0000715D0000}"/>
    <cellStyle name="40% - Énfasis5 47 2" xfId="26191" xr:uid="{00000000-0005-0000-0000-0000725D0000}"/>
    <cellStyle name="40% - Énfasis5 47 2 2" xfId="26192" xr:uid="{00000000-0005-0000-0000-0000735D0000}"/>
    <cellStyle name="40% - Énfasis5 47 2 3" xfId="26193" xr:uid="{00000000-0005-0000-0000-0000745D0000}"/>
    <cellStyle name="40% - Énfasis5 47 2 4" xfId="26194" xr:uid="{00000000-0005-0000-0000-0000755D0000}"/>
    <cellStyle name="40% - Énfasis5 47 2 5" xfId="26195" xr:uid="{00000000-0005-0000-0000-0000765D0000}"/>
    <cellStyle name="40% - Énfasis5 47 2 6" xfId="26196" xr:uid="{00000000-0005-0000-0000-0000775D0000}"/>
    <cellStyle name="40% - Énfasis5 47 3" xfId="26197" xr:uid="{00000000-0005-0000-0000-0000785D0000}"/>
    <cellStyle name="40% - Énfasis5 47 4" xfId="26198" xr:uid="{00000000-0005-0000-0000-0000795D0000}"/>
    <cellStyle name="40% - Énfasis5 47 5" xfId="26199" xr:uid="{00000000-0005-0000-0000-00007A5D0000}"/>
    <cellStyle name="40% - Énfasis5 47 6" xfId="26200" xr:uid="{00000000-0005-0000-0000-00007B5D0000}"/>
    <cellStyle name="40% - Énfasis5 47 7" xfId="26201" xr:uid="{00000000-0005-0000-0000-00007C5D0000}"/>
    <cellStyle name="40% - Énfasis5 48" xfId="26202" xr:uid="{00000000-0005-0000-0000-00007D5D0000}"/>
    <cellStyle name="40% - Énfasis5 48 2" xfId="26203" xr:uid="{00000000-0005-0000-0000-00007E5D0000}"/>
    <cellStyle name="40% - Énfasis5 48 3" xfId="26204" xr:uid="{00000000-0005-0000-0000-00007F5D0000}"/>
    <cellStyle name="40% - Énfasis5 48 4" xfId="26205" xr:uid="{00000000-0005-0000-0000-0000805D0000}"/>
    <cellStyle name="40% - Énfasis5 48 5" xfId="26206" xr:uid="{00000000-0005-0000-0000-0000815D0000}"/>
    <cellStyle name="40% - Énfasis5 48 6" xfId="26207" xr:uid="{00000000-0005-0000-0000-0000825D0000}"/>
    <cellStyle name="40% - Énfasis5 49" xfId="26208" xr:uid="{00000000-0005-0000-0000-0000835D0000}"/>
    <cellStyle name="40% - Énfasis5 49 2" xfId="26209" xr:uid="{00000000-0005-0000-0000-0000845D0000}"/>
    <cellStyle name="40% - Énfasis5 49 3" xfId="26210" xr:uid="{00000000-0005-0000-0000-0000855D0000}"/>
    <cellStyle name="40% - Énfasis5 49 4" xfId="26211" xr:uid="{00000000-0005-0000-0000-0000865D0000}"/>
    <cellStyle name="40% - Énfasis5 49 5" xfId="26212" xr:uid="{00000000-0005-0000-0000-0000875D0000}"/>
    <cellStyle name="40% - Énfasis5 49 6" xfId="26213" xr:uid="{00000000-0005-0000-0000-0000885D0000}"/>
    <cellStyle name="40% - Énfasis5 5" xfId="777" xr:uid="{00000000-0005-0000-0000-0000895D0000}"/>
    <cellStyle name="40% - Énfasis5 5 10" xfId="26214" xr:uid="{00000000-0005-0000-0000-00008A5D0000}"/>
    <cellStyle name="40% - Énfasis5 5 11" xfId="26215" xr:uid="{00000000-0005-0000-0000-00008B5D0000}"/>
    <cellStyle name="40% - Énfasis5 5 12" xfId="26216" xr:uid="{00000000-0005-0000-0000-00008C5D0000}"/>
    <cellStyle name="40% - Énfasis5 5 13" xfId="26217" xr:uid="{00000000-0005-0000-0000-00008D5D0000}"/>
    <cellStyle name="40% - Énfasis5 5 14" xfId="26218" xr:uid="{00000000-0005-0000-0000-00008E5D0000}"/>
    <cellStyle name="40% - Énfasis5 5 15" xfId="40563" xr:uid="{00000000-0005-0000-0000-00008F5D0000}"/>
    <cellStyle name="40% - Énfasis5 5 2" xfId="26219" xr:uid="{00000000-0005-0000-0000-0000905D0000}"/>
    <cellStyle name="40% - Énfasis5 5 2 2" xfId="26220" xr:uid="{00000000-0005-0000-0000-0000915D0000}"/>
    <cellStyle name="40% - Énfasis5 5 2 3" xfId="26221" xr:uid="{00000000-0005-0000-0000-0000925D0000}"/>
    <cellStyle name="40% - Énfasis5 5 2 4" xfId="26222" xr:uid="{00000000-0005-0000-0000-0000935D0000}"/>
    <cellStyle name="40% - Énfasis5 5 2 5" xfId="26223" xr:uid="{00000000-0005-0000-0000-0000945D0000}"/>
    <cellStyle name="40% - Énfasis5 5 2 6" xfId="26224" xr:uid="{00000000-0005-0000-0000-0000955D0000}"/>
    <cellStyle name="40% - Énfasis5 5 3" xfId="26225" xr:uid="{00000000-0005-0000-0000-0000965D0000}"/>
    <cellStyle name="40% - Énfasis5 5 3 2" xfId="26226" xr:uid="{00000000-0005-0000-0000-0000975D0000}"/>
    <cellStyle name="40% - Énfasis5 5 3 3" xfId="26227" xr:uid="{00000000-0005-0000-0000-0000985D0000}"/>
    <cellStyle name="40% - Énfasis5 5 3 4" xfId="26228" xr:uid="{00000000-0005-0000-0000-0000995D0000}"/>
    <cellStyle name="40% - Énfasis5 5 3 5" xfId="26229" xr:uid="{00000000-0005-0000-0000-00009A5D0000}"/>
    <cellStyle name="40% - Énfasis5 5 3 6" xfId="26230" xr:uid="{00000000-0005-0000-0000-00009B5D0000}"/>
    <cellStyle name="40% - Énfasis5 5 4" xfId="26231" xr:uid="{00000000-0005-0000-0000-00009C5D0000}"/>
    <cellStyle name="40% - Énfasis5 5 4 2" xfId="26232" xr:uid="{00000000-0005-0000-0000-00009D5D0000}"/>
    <cellStyle name="40% - Énfasis5 5 4 3" xfId="26233" xr:uid="{00000000-0005-0000-0000-00009E5D0000}"/>
    <cellStyle name="40% - Énfasis5 5 4 4" xfId="26234" xr:uid="{00000000-0005-0000-0000-00009F5D0000}"/>
    <cellStyle name="40% - Énfasis5 5 4 5" xfId="26235" xr:uid="{00000000-0005-0000-0000-0000A05D0000}"/>
    <cellStyle name="40% - Énfasis5 5 4 6" xfId="26236" xr:uid="{00000000-0005-0000-0000-0000A15D0000}"/>
    <cellStyle name="40% - Énfasis5 5 5" xfId="26237" xr:uid="{00000000-0005-0000-0000-0000A25D0000}"/>
    <cellStyle name="40% - Énfasis5 5 5 2" xfId="26238" xr:uid="{00000000-0005-0000-0000-0000A35D0000}"/>
    <cellStyle name="40% - Énfasis5 5 5 3" xfId="26239" xr:uid="{00000000-0005-0000-0000-0000A45D0000}"/>
    <cellStyle name="40% - Énfasis5 5 5 4" xfId="26240" xr:uid="{00000000-0005-0000-0000-0000A55D0000}"/>
    <cellStyle name="40% - Énfasis5 5 5 5" xfId="26241" xr:uid="{00000000-0005-0000-0000-0000A65D0000}"/>
    <cellStyle name="40% - Énfasis5 5 5 6" xfId="26242" xr:uid="{00000000-0005-0000-0000-0000A75D0000}"/>
    <cellStyle name="40% - Énfasis5 5 6" xfId="26243" xr:uid="{00000000-0005-0000-0000-0000A85D0000}"/>
    <cellStyle name="40% - Énfasis5 5 6 2" xfId="26244" xr:uid="{00000000-0005-0000-0000-0000A95D0000}"/>
    <cellStyle name="40% - Énfasis5 5 6 3" xfId="26245" xr:uid="{00000000-0005-0000-0000-0000AA5D0000}"/>
    <cellStyle name="40% - Énfasis5 5 6 4" xfId="26246" xr:uid="{00000000-0005-0000-0000-0000AB5D0000}"/>
    <cellStyle name="40% - Énfasis5 5 6 5" xfId="26247" xr:uid="{00000000-0005-0000-0000-0000AC5D0000}"/>
    <cellStyle name="40% - Énfasis5 5 6 6" xfId="26248" xr:uid="{00000000-0005-0000-0000-0000AD5D0000}"/>
    <cellStyle name="40% - Énfasis5 5 7" xfId="26249" xr:uid="{00000000-0005-0000-0000-0000AE5D0000}"/>
    <cellStyle name="40% - Énfasis5 5 7 2" xfId="26250" xr:uid="{00000000-0005-0000-0000-0000AF5D0000}"/>
    <cellStyle name="40% - Énfasis5 5 7 3" xfId="26251" xr:uid="{00000000-0005-0000-0000-0000B05D0000}"/>
    <cellStyle name="40% - Énfasis5 5 7 4" xfId="26252" xr:uid="{00000000-0005-0000-0000-0000B15D0000}"/>
    <cellStyle name="40% - Énfasis5 5 7 5" xfId="26253" xr:uid="{00000000-0005-0000-0000-0000B25D0000}"/>
    <cellStyle name="40% - Énfasis5 5 7 6" xfId="26254" xr:uid="{00000000-0005-0000-0000-0000B35D0000}"/>
    <cellStyle name="40% - Énfasis5 5 8" xfId="26255" xr:uid="{00000000-0005-0000-0000-0000B45D0000}"/>
    <cellStyle name="40% - Énfasis5 5 8 2" xfId="26256" xr:uid="{00000000-0005-0000-0000-0000B55D0000}"/>
    <cellStyle name="40% - Énfasis5 5 8 3" xfId="26257" xr:uid="{00000000-0005-0000-0000-0000B65D0000}"/>
    <cellStyle name="40% - Énfasis5 5 8 4" xfId="26258" xr:uid="{00000000-0005-0000-0000-0000B75D0000}"/>
    <cellStyle name="40% - Énfasis5 5 8 5" xfId="26259" xr:uid="{00000000-0005-0000-0000-0000B85D0000}"/>
    <cellStyle name="40% - Énfasis5 5 8 6" xfId="26260" xr:uid="{00000000-0005-0000-0000-0000B95D0000}"/>
    <cellStyle name="40% - Énfasis5 5 9" xfId="26261" xr:uid="{00000000-0005-0000-0000-0000BA5D0000}"/>
    <cellStyle name="40% - Énfasis5 5 9 2" xfId="26262" xr:uid="{00000000-0005-0000-0000-0000BB5D0000}"/>
    <cellStyle name="40% - Énfasis5 5 9 3" xfId="26263" xr:uid="{00000000-0005-0000-0000-0000BC5D0000}"/>
    <cellStyle name="40% - Énfasis5 5 9 4" xfId="26264" xr:uid="{00000000-0005-0000-0000-0000BD5D0000}"/>
    <cellStyle name="40% - Énfasis5 5 9 5" xfId="26265" xr:uid="{00000000-0005-0000-0000-0000BE5D0000}"/>
    <cellStyle name="40% - Énfasis5 5 9 6" xfId="26266" xr:uid="{00000000-0005-0000-0000-0000BF5D0000}"/>
    <cellStyle name="40% - Énfasis5 50" xfId="26267" xr:uid="{00000000-0005-0000-0000-0000C05D0000}"/>
    <cellStyle name="40% - Énfasis5 50 2" xfId="26268" xr:uid="{00000000-0005-0000-0000-0000C15D0000}"/>
    <cellStyle name="40% - Énfasis5 50 3" xfId="26269" xr:uid="{00000000-0005-0000-0000-0000C25D0000}"/>
    <cellStyle name="40% - Énfasis5 50 4" xfId="26270" xr:uid="{00000000-0005-0000-0000-0000C35D0000}"/>
    <cellStyle name="40% - Énfasis5 50 5" xfId="26271" xr:uid="{00000000-0005-0000-0000-0000C45D0000}"/>
    <cellStyle name="40% - Énfasis5 50 6" xfId="26272" xr:uid="{00000000-0005-0000-0000-0000C55D0000}"/>
    <cellStyle name="40% - Énfasis5 51" xfId="26273" xr:uid="{00000000-0005-0000-0000-0000C65D0000}"/>
    <cellStyle name="40% - Énfasis5 51 2" xfId="26274" xr:uid="{00000000-0005-0000-0000-0000C75D0000}"/>
    <cellStyle name="40% - Énfasis5 51 3" xfId="26275" xr:uid="{00000000-0005-0000-0000-0000C85D0000}"/>
    <cellStyle name="40% - Énfasis5 51 4" xfId="26276" xr:uid="{00000000-0005-0000-0000-0000C95D0000}"/>
    <cellStyle name="40% - Énfasis5 51 5" xfId="26277" xr:uid="{00000000-0005-0000-0000-0000CA5D0000}"/>
    <cellStyle name="40% - Énfasis5 51 6" xfId="26278" xr:uid="{00000000-0005-0000-0000-0000CB5D0000}"/>
    <cellStyle name="40% - Énfasis5 52" xfId="26279" xr:uid="{00000000-0005-0000-0000-0000CC5D0000}"/>
    <cellStyle name="40% - Énfasis5 52 2" xfId="26280" xr:uid="{00000000-0005-0000-0000-0000CD5D0000}"/>
    <cellStyle name="40% - Énfasis5 52 3" xfId="26281" xr:uid="{00000000-0005-0000-0000-0000CE5D0000}"/>
    <cellStyle name="40% - Énfasis5 52 4" xfId="26282" xr:uid="{00000000-0005-0000-0000-0000CF5D0000}"/>
    <cellStyle name="40% - Énfasis5 52 5" xfId="26283" xr:uid="{00000000-0005-0000-0000-0000D05D0000}"/>
    <cellStyle name="40% - Énfasis5 52 6" xfId="26284" xr:uid="{00000000-0005-0000-0000-0000D15D0000}"/>
    <cellStyle name="40% - Énfasis5 53" xfId="26285" xr:uid="{00000000-0005-0000-0000-0000D25D0000}"/>
    <cellStyle name="40% - Énfasis5 53 2" xfId="26286" xr:uid="{00000000-0005-0000-0000-0000D35D0000}"/>
    <cellStyle name="40% - Énfasis5 53 3" xfId="26287" xr:uid="{00000000-0005-0000-0000-0000D45D0000}"/>
    <cellStyle name="40% - Énfasis5 53 4" xfId="26288" xr:uid="{00000000-0005-0000-0000-0000D55D0000}"/>
    <cellStyle name="40% - Énfasis5 53 5" xfId="26289" xr:uid="{00000000-0005-0000-0000-0000D65D0000}"/>
    <cellStyle name="40% - Énfasis5 53 6" xfId="26290" xr:uid="{00000000-0005-0000-0000-0000D75D0000}"/>
    <cellStyle name="40% - Énfasis5 54" xfId="26291" xr:uid="{00000000-0005-0000-0000-0000D85D0000}"/>
    <cellStyle name="40% - Énfasis5 54 2" xfId="26292" xr:uid="{00000000-0005-0000-0000-0000D95D0000}"/>
    <cellStyle name="40% - Énfasis5 54 3" xfId="26293" xr:uid="{00000000-0005-0000-0000-0000DA5D0000}"/>
    <cellStyle name="40% - Énfasis5 54 4" xfId="26294" xr:uid="{00000000-0005-0000-0000-0000DB5D0000}"/>
    <cellStyle name="40% - Énfasis5 54 5" xfId="26295" xr:uid="{00000000-0005-0000-0000-0000DC5D0000}"/>
    <cellStyle name="40% - Énfasis5 54 6" xfId="26296" xr:uid="{00000000-0005-0000-0000-0000DD5D0000}"/>
    <cellStyle name="40% - Énfasis5 55" xfId="26297" xr:uid="{00000000-0005-0000-0000-0000DE5D0000}"/>
    <cellStyle name="40% - Énfasis5 55 2" xfId="26298" xr:uid="{00000000-0005-0000-0000-0000DF5D0000}"/>
    <cellStyle name="40% - Énfasis5 55 3" xfId="26299" xr:uid="{00000000-0005-0000-0000-0000E05D0000}"/>
    <cellStyle name="40% - Énfasis5 55 4" xfId="26300" xr:uid="{00000000-0005-0000-0000-0000E15D0000}"/>
    <cellStyle name="40% - Énfasis5 55 5" xfId="26301" xr:uid="{00000000-0005-0000-0000-0000E25D0000}"/>
    <cellStyle name="40% - Énfasis5 55 6" xfId="26302" xr:uid="{00000000-0005-0000-0000-0000E35D0000}"/>
    <cellStyle name="40% - Énfasis5 56" xfId="26303" xr:uid="{00000000-0005-0000-0000-0000E45D0000}"/>
    <cellStyle name="40% - Énfasis5 56 2" xfId="26304" xr:uid="{00000000-0005-0000-0000-0000E55D0000}"/>
    <cellStyle name="40% - Énfasis5 56 3" xfId="26305" xr:uid="{00000000-0005-0000-0000-0000E65D0000}"/>
    <cellStyle name="40% - Énfasis5 56 4" xfId="26306" xr:uid="{00000000-0005-0000-0000-0000E75D0000}"/>
    <cellStyle name="40% - Énfasis5 56 5" xfId="26307" xr:uid="{00000000-0005-0000-0000-0000E85D0000}"/>
    <cellStyle name="40% - Énfasis5 56 6" xfId="26308" xr:uid="{00000000-0005-0000-0000-0000E95D0000}"/>
    <cellStyle name="40% - Énfasis5 57" xfId="26309" xr:uid="{00000000-0005-0000-0000-0000EA5D0000}"/>
    <cellStyle name="40% - Énfasis5 57 2" xfId="26310" xr:uid="{00000000-0005-0000-0000-0000EB5D0000}"/>
    <cellStyle name="40% - Énfasis5 57 3" xfId="26311" xr:uid="{00000000-0005-0000-0000-0000EC5D0000}"/>
    <cellStyle name="40% - Énfasis5 57 4" xfId="26312" xr:uid="{00000000-0005-0000-0000-0000ED5D0000}"/>
    <cellStyle name="40% - Énfasis5 57 5" xfId="26313" xr:uid="{00000000-0005-0000-0000-0000EE5D0000}"/>
    <cellStyle name="40% - Énfasis5 57 6" xfId="26314" xr:uid="{00000000-0005-0000-0000-0000EF5D0000}"/>
    <cellStyle name="40% - Énfasis5 58" xfId="26315" xr:uid="{00000000-0005-0000-0000-0000F05D0000}"/>
    <cellStyle name="40% - Énfasis5 58 2" xfId="26316" xr:uid="{00000000-0005-0000-0000-0000F15D0000}"/>
    <cellStyle name="40% - Énfasis5 58 3" xfId="26317" xr:uid="{00000000-0005-0000-0000-0000F25D0000}"/>
    <cellStyle name="40% - Énfasis5 58 4" xfId="26318" xr:uid="{00000000-0005-0000-0000-0000F35D0000}"/>
    <cellStyle name="40% - Énfasis5 58 5" xfId="26319" xr:uid="{00000000-0005-0000-0000-0000F45D0000}"/>
    <cellStyle name="40% - Énfasis5 58 6" xfId="26320" xr:uid="{00000000-0005-0000-0000-0000F55D0000}"/>
    <cellStyle name="40% - Énfasis5 59" xfId="26321" xr:uid="{00000000-0005-0000-0000-0000F65D0000}"/>
    <cellStyle name="40% - Énfasis5 6" xfId="778" xr:uid="{00000000-0005-0000-0000-0000F75D0000}"/>
    <cellStyle name="40% - Énfasis5 6 10" xfId="26322" xr:uid="{00000000-0005-0000-0000-0000F85D0000}"/>
    <cellStyle name="40% - Énfasis5 6 11" xfId="26323" xr:uid="{00000000-0005-0000-0000-0000F95D0000}"/>
    <cellStyle name="40% - Énfasis5 6 12" xfId="26324" xr:uid="{00000000-0005-0000-0000-0000FA5D0000}"/>
    <cellStyle name="40% - Énfasis5 6 13" xfId="26325" xr:uid="{00000000-0005-0000-0000-0000FB5D0000}"/>
    <cellStyle name="40% - Énfasis5 6 14" xfId="26326" xr:uid="{00000000-0005-0000-0000-0000FC5D0000}"/>
    <cellStyle name="40% - Énfasis5 6 15" xfId="40564" xr:uid="{00000000-0005-0000-0000-0000FD5D0000}"/>
    <cellStyle name="40% - Énfasis5 6 2" xfId="26327" xr:uid="{00000000-0005-0000-0000-0000FE5D0000}"/>
    <cellStyle name="40% - Énfasis5 6 2 2" xfId="26328" xr:uid="{00000000-0005-0000-0000-0000FF5D0000}"/>
    <cellStyle name="40% - Énfasis5 6 2 3" xfId="26329" xr:uid="{00000000-0005-0000-0000-0000005E0000}"/>
    <cellStyle name="40% - Énfasis5 6 2 4" xfId="26330" xr:uid="{00000000-0005-0000-0000-0000015E0000}"/>
    <cellStyle name="40% - Énfasis5 6 2 5" xfId="26331" xr:uid="{00000000-0005-0000-0000-0000025E0000}"/>
    <cellStyle name="40% - Énfasis5 6 2 6" xfId="26332" xr:uid="{00000000-0005-0000-0000-0000035E0000}"/>
    <cellStyle name="40% - Énfasis5 6 3" xfId="26333" xr:uid="{00000000-0005-0000-0000-0000045E0000}"/>
    <cellStyle name="40% - Énfasis5 6 3 2" xfId="26334" xr:uid="{00000000-0005-0000-0000-0000055E0000}"/>
    <cellStyle name="40% - Énfasis5 6 3 3" xfId="26335" xr:uid="{00000000-0005-0000-0000-0000065E0000}"/>
    <cellStyle name="40% - Énfasis5 6 3 4" xfId="26336" xr:uid="{00000000-0005-0000-0000-0000075E0000}"/>
    <cellStyle name="40% - Énfasis5 6 3 5" xfId="26337" xr:uid="{00000000-0005-0000-0000-0000085E0000}"/>
    <cellStyle name="40% - Énfasis5 6 3 6" xfId="26338" xr:uid="{00000000-0005-0000-0000-0000095E0000}"/>
    <cellStyle name="40% - Énfasis5 6 4" xfId="26339" xr:uid="{00000000-0005-0000-0000-00000A5E0000}"/>
    <cellStyle name="40% - Énfasis5 6 4 2" xfId="26340" xr:uid="{00000000-0005-0000-0000-00000B5E0000}"/>
    <cellStyle name="40% - Énfasis5 6 4 3" xfId="26341" xr:uid="{00000000-0005-0000-0000-00000C5E0000}"/>
    <cellStyle name="40% - Énfasis5 6 4 4" xfId="26342" xr:uid="{00000000-0005-0000-0000-00000D5E0000}"/>
    <cellStyle name="40% - Énfasis5 6 4 5" xfId="26343" xr:uid="{00000000-0005-0000-0000-00000E5E0000}"/>
    <cellStyle name="40% - Énfasis5 6 4 6" xfId="26344" xr:uid="{00000000-0005-0000-0000-00000F5E0000}"/>
    <cellStyle name="40% - Énfasis5 6 5" xfId="26345" xr:uid="{00000000-0005-0000-0000-0000105E0000}"/>
    <cellStyle name="40% - Énfasis5 6 5 2" xfId="26346" xr:uid="{00000000-0005-0000-0000-0000115E0000}"/>
    <cellStyle name="40% - Énfasis5 6 5 3" xfId="26347" xr:uid="{00000000-0005-0000-0000-0000125E0000}"/>
    <cellStyle name="40% - Énfasis5 6 5 4" xfId="26348" xr:uid="{00000000-0005-0000-0000-0000135E0000}"/>
    <cellStyle name="40% - Énfasis5 6 5 5" xfId="26349" xr:uid="{00000000-0005-0000-0000-0000145E0000}"/>
    <cellStyle name="40% - Énfasis5 6 5 6" xfId="26350" xr:uid="{00000000-0005-0000-0000-0000155E0000}"/>
    <cellStyle name="40% - Énfasis5 6 6" xfId="26351" xr:uid="{00000000-0005-0000-0000-0000165E0000}"/>
    <cellStyle name="40% - Énfasis5 6 6 2" xfId="26352" xr:uid="{00000000-0005-0000-0000-0000175E0000}"/>
    <cellStyle name="40% - Énfasis5 6 6 3" xfId="26353" xr:uid="{00000000-0005-0000-0000-0000185E0000}"/>
    <cellStyle name="40% - Énfasis5 6 6 4" xfId="26354" xr:uid="{00000000-0005-0000-0000-0000195E0000}"/>
    <cellStyle name="40% - Énfasis5 6 6 5" xfId="26355" xr:uid="{00000000-0005-0000-0000-00001A5E0000}"/>
    <cellStyle name="40% - Énfasis5 6 6 6" xfId="26356" xr:uid="{00000000-0005-0000-0000-00001B5E0000}"/>
    <cellStyle name="40% - Énfasis5 6 7" xfId="26357" xr:uid="{00000000-0005-0000-0000-00001C5E0000}"/>
    <cellStyle name="40% - Énfasis5 6 7 2" xfId="26358" xr:uid="{00000000-0005-0000-0000-00001D5E0000}"/>
    <cellStyle name="40% - Énfasis5 6 7 3" xfId="26359" xr:uid="{00000000-0005-0000-0000-00001E5E0000}"/>
    <cellStyle name="40% - Énfasis5 6 7 4" xfId="26360" xr:uid="{00000000-0005-0000-0000-00001F5E0000}"/>
    <cellStyle name="40% - Énfasis5 6 7 5" xfId="26361" xr:uid="{00000000-0005-0000-0000-0000205E0000}"/>
    <cellStyle name="40% - Énfasis5 6 7 6" xfId="26362" xr:uid="{00000000-0005-0000-0000-0000215E0000}"/>
    <cellStyle name="40% - Énfasis5 6 8" xfId="26363" xr:uid="{00000000-0005-0000-0000-0000225E0000}"/>
    <cellStyle name="40% - Énfasis5 6 8 2" xfId="26364" xr:uid="{00000000-0005-0000-0000-0000235E0000}"/>
    <cellStyle name="40% - Énfasis5 6 8 3" xfId="26365" xr:uid="{00000000-0005-0000-0000-0000245E0000}"/>
    <cellStyle name="40% - Énfasis5 6 8 4" xfId="26366" xr:uid="{00000000-0005-0000-0000-0000255E0000}"/>
    <cellStyle name="40% - Énfasis5 6 8 5" xfId="26367" xr:uid="{00000000-0005-0000-0000-0000265E0000}"/>
    <cellStyle name="40% - Énfasis5 6 8 6" xfId="26368" xr:uid="{00000000-0005-0000-0000-0000275E0000}"/>
    <cellStyle name="40% - Énfasis5 6 9" xfId="26369" xr:uid="{00000000-0005-0000-0000-0000285E0000}"/>
    <cellStyle name="40% - Énfasis5 6 9 2" xfId="26370" xr:uid="{00000000-0005-0000-0000-0000295E0000}"/>
    <cellStyle name="40% - Énfasis5 6 9 3" xfId="26371" xr:uid="{00000000-0005-0000-0000-00002A5E0000}"/>
    <cellStyle name="40% - Énfasis5 6 9 4" xfId="26372" xr:uid="{00000000-0005-0000-0000-00002B5E0000}"/>
    <cellStyle name="40% - Énfasis5 6 9 5" xfId="26373" xr:uid="{00000000-0005-0000-0000-00002C5E0000}"/>
    <cellStyle name="40% - Énfasis5 6 9 6" xfId="26374" xr:uid="{00000000-0005-0000-0000-00002D5E0000}"/>
    <cellStyle name="40% - Énfasis5 60" xfId="26375" xr:uid="{00000000-0005-0000-0000-00002E5E0000}"/>
    <cellStyle name="40% - Énfasis5 61" xfId="26376" xr:uid="{00000000-0005-0000-0000-00002F5E0000}"/>
    <cellStyle name="40% - Énfasis5 62" xfId="26377" xr:uid="{00000000-0005-0000-0000-0000305E0000}"/>
    <cellStyle name="40% - Énfasis5 63" xfId="26378" xr:uid="{00000000-0005-0000-0000-0000315E0000}"/>
    <cellStyle name="40% - Énfasis5 7" xfId="779" xr:uid="{00000000-0005-0000-0000-0000325E0000}"/>
    <cellStyle name="40% - Énfasis5 7 10" xfId="26379" xr:uid="{00000000-0005-0000-0000-0000335E0000}"/>
    <cellStyle name="40% - Énfasis5 7 11" xfId="26380" xr:uid="{00000000-0005-0000-0000-0000345E0000}"/>
    <cellStyle name="40% - Énfasis5 7 12" xfId="26381" xr:uid="{00000000-0005-0000-0000-0000355E0000}"/>
    <cellStyle name="40% - Énfasis5 7 13" xfId="26382" xr:uid="{00000000-0005-0000-0000-0000365E0000}"/>
    <cellStyle name="40% - Énfasis5 7 14" xfId="26383" xr:uid="{00000000-0005-0000-0000-0000375E0000}"/>
    <cellStyle name="40% - Énfasis5 7 15" xfId="40565" xr:uid="{00000000-0005-0000-0000-0000385E0000}"/>
    <cellStyle name="40% - Énfasis5 7 2" xfId="26384" xr:uid="{00000000-0005-0000-0000-0000395E0000}"/>
    <cellStyle name="40% - Énfasis5 7 2 2" xfId="26385" xr:uid="{00000000-0005-0000-0000-00003A5E0000}"/>
    <cellStyle name="40% - Énfasis5 7 2 3" xfId="26386" xr:uid="{00000000-0005-0000-0000-00003B5E0000}"/>
    <cellStyle name="40% - Énfasis5 7 2 4" xfId="26387" xr:uid="{00000000-0005-0000-0000-00003C5E0000}"/>
    <cellStyle name="40% - Énfasis5 7 2 5" xfId="26388" xr:uid="{00000000-0005-0000-0000-00003D5E0000}"/>
    <cellStyle name="40% - Énfasis5 7 2 6" xfId="26389" xr:uid="{00000000-0005-0000-0000-00003E5E0000}"/>
    <cellStyle name="40% - Énfasis5 7 3" xfId="26390" xr:uid="{00000000-0005-0000-0000-00003F5E0000}"/>
    <cellStyle name="40% - Énfasis5 7 3 2" xfId="26391" xr:uid="{00000000-0005-0000-0000-0000405E0000}"/>
    <cellStyle name="40% - Énfasis5 7 3 3" xfId="26392" xr:uid="{00000000-0005-0000-0000-0000415E0000}"/>
    <cellStyle name="40% - Énfasis5 7 3 4" xfId="26393" xr:uid="{00000000-0005-0000-0000-0000425E0000}"/>
    <cellStyle name="40% - Énfasis5 7 3 5" xfId="26394" xr:uid="{00000000-0005-0000-0000-0000435E0000}"/>
    <cellStyle name="40% - Énfasis5 7 3 6" xfId="26395" xr:uid="{00000000-0005-0000-0000-0000445E0000}"/>
    <cellStyle name="40% - Énfasis5 7 4" xfId="26396" xr:uid="{00000000-0005-0000-0000-0000455E0000}"/>
    <cellStyle name="40% - Énfasis5 7 4 2" xfId="26397" xr:uid="{00000000-0005-0000-0000-0000465E0000}"/>
    <cellStyle name="40% - Énfasis5 7 4 3" xfId="26398" xr:uid="{00000000-0005-0000-0000-0000475E0000}"/>
    <cellStyle name="40% - Énfasis5 7 4 4" xfId="26399" xr:uid="{00000000-0005-0000-0000-0000485E0000}"/>
    <cellStyle name="40% - Énfasis5 7 4 5" xfId="26400" xr:uid="{00000000-0005-0000-0000-0000495E0000}"/>
    <cellStyle name="40% - Énfasis5 7 4 6" xfId="26401" xr:uid="{00000000-0005-0000-0000-00004A5E0000}"/>
    <cellStyle name="40% - Énfasis5 7 5" xfId="26402" xr:uid="{00000000-0005-0000-0000-00004B5E0000}"/>
    <cellStyle name="40% - Énfasis5 7 5 2" xfId="26403" xr:uid="{00000000-0005-0000-0000-00004C5E0000}"/>
    <cellStyle name="40% - Énfasis5 7 5 3" xfId="26404" xr:uid="{00000000-0005-0000-0000-00004D5E0000}"/>
    <cellStyle name="40% - Énfasis5 7 5 4" xfId="26405" xr:uid="{00000000-0005-0000-0000-00004E5E0000}"/>
    <cellStyle name="40% - Énfasis5 7 5 5" xfId="26406" xr:uid="{00000000-0005-0000-0000-00004F5E0000}"/>
    <cellStyle name="40% - Énfasis5 7 5 6" xfId="26407" xr:uid="{00000000-0005-0000-0000-0000505E0000}"/>
    <cellStyle name="40% - Énfasis5 7 6" xfId="26408" xr:uid="{00000000-0005-0000-0000-0000515E0000}"/>
    <cellStyle name="40% - Énfasis5 7 6 2" xfId="26409" xr:uid="{00000000-0005-0000-0000-0000525E0000}"/>
    <cellStyle name="40% - Énfasis5 7 6 3" xfId="26410" xr:uid="{00000000-0005-0000-0000-0000535E0000}"/>
    <cellStyle name="40% - Énfasis5 7 6 4" xfId="26411" xr:uid="{00000000-0005-0000-0000-0000545E0000}"/>
    <cellStyle name="40% - Énfasis5 7 6 5" xfId="26412" xr:uid="{00000000-0005-0000-0000-0000555E0000}"/>
    <cellStyle name="40% - Énfasis5 7 6 6" xfId="26413" xr:uid="{00000000-0005-0000-0000-0000565E0000}"/>
    <cellStyle name="40% - Énfasis5 7 7" xfId="26414" xr:uid="{00000000-0005-0000-0000-0000575E0000}"/>
    <cellStyle name="40% - Énfasis5 7 7 2" xfId="26415" xr:uid="{00000000-0005-0000-0000-0000585E0000}"/>
    <cellStyle name="40% - Énfasis5 7 7 3" xfId="26416" xr:uid="{00000000-0005-0000-0000-0000595E0000}"/>
    <cellStyle name="40% - Énfasis5 7 7 4" xfId="26417" xr:uid="{00000000-0005-0000-0000-00005A5E0000}"/>
    <cellStyle name="40% - Énfasis5 7 7 5" xfId="26418" xr:uid="{00000000-0005-0000-0000-00005B5E0000}"/>
    <cellStyle name="40% - Énfasis5 7 7 6" xfId="26419" xr:uid="{00000000-0005-0000-0000-00005C5E0000}"/>
    <cellStyle name="40% - Énfasis5 7 8" xfId="26420" xr:uid="{00000000-0005-0000-0000-00005D5E0000}"/>
    <cellStyle name="40% - Énfasis5 7 8 2" xfId="26421" xr:uid="{00000000-0005-0000-0000-00005E5E0000}"/>
    <cellStyle name="40% - Énfasis5 7 8 3" xfId="26422" xr:uid="{00000000-0005-0000-0000-00005F5E0000}"/>
    <cellStyle name="40% - Énfasis5 7 8 4" xfId="26423" xr:uid="{00000000-0005-0000-0000-0000605E0000}"/>
    <cellStyle name="40% - Énfasis5 7 8 5" xfId="26424" xr:uid="{00000000-0005-0000-0000-0000615E0000}"/>
    <cellStyle name="40% - Énfasis5 7 8 6" xfId="26425" xr:uid="{00000000-0005-0000-0000-0000625E0000}"/>
    <cellStyle name="40% - Énfasis5 7 9" xfId="26426" xr:uid="{00000000-0005-0000-0000-0000635E0000}"/>
    <cellStyle name="40% - Énfasis5 7 9 2" xfId="26427" xr:uid="{00000000-0005-0000-0000-0000645E0000}"/>
    <cellStyle name="40% - Énfasis5 7 9 3" xfId="26428" xr:uid="{00000000-0005-0000-0000-0000655E0000}"/>
    <cellStyle name="40% - Énfasis5 7 9 4" xfId="26429" xr:uid="{00000000-0005-0000-0000-0000665E0000}"/>
    <cellStyle name="40% - Énfasis5 7 9 5" xfId="26430" xr:uid="{00000000-0005-0000-0000-0000675E0000}"/>
    <cellStyle name="40% - Énfasis5 7 9 6" xfId="26431" xr:uid="{00000000-0005-0000-0000-0000685E0000}"/>
    <cellStyle name="40% - Énfasis5 8" xfId="780" xr:uid="{00000000-0005-0000-0000-0000695E0000}"/>
    <cellStyle name="40% - Énfasis5 8 10" xfId="26432" xr:uid="{00000000-0005-0000-0000-00006A5E0000}"/>
    <cellStyle name="40% - Énfasis5 8 11" xfId="26433" xr:uid="{00000000-0005-0000-0000-00006B5E0000}"/>
    <cellStyle name="40% - Énfasis5 8 12" xfId="26434" xr:uid="{00000000-0005-0000-0000-00006C5E0000}"/>
    <cellStyle name="40% - Énfasis5 8 13" xfId="26435" xr:uid="{00000000-0005-0000-0000-00006D5E0000}"/>
    <cellStyle name="40% - Énfasis5 8 14" xfId="26436" xr:uid="{00000000-0005-0000-0000-00006E5E0000}"/>
    <cellStyle name="40% - Énfasis5 8 15" xfId="40566" xr:uid="{00000000-0005-0000-0000-00006F5E0000}"/>
    <cellStyle name="40% - Énfasis5 8 2" xfId="26437" xr:uid="{00000000-0005-0000-0000-0000705E0000}"/>
    <cellStyle name="40% - Énfasis5 8 2 2" xfId="26438" xr:uid="{00000000-0005-0000-0000-0000715E0000}"/>
    <cellStyle name="40% - Énfasis5 8 2 3" xfId="26439" xr:uid="{00000000-0005-0000-0000-0000725E0000}"/>
    <cellStyle name="40% - Énfasis5 8 2 4" xfId="26440" xr:uid="{00000000-0005-0000-0000-0000735E0000}"/>
    <cellStyle name="40% - Énfasis5 8 2 5" xfId="26441" xr:uid="{00000000-0005-0000-0000-0000745E0000}"/>
    <cellStyle name="40% - Énfasis5 8 2 6" xfId="26442" xr:uid="{00000000-0005-0000-0000-0000755E0000}"/>
    <cellStyle name="40% - Énfasis5 8 3" xfId="26443" xr:uid="{00000000-0005-0000-0000-0000765E0000}"/>
    <cellStyle name="40% - Énfasis5 8 3 2" xfId="26444" xr:uid="{00000000-0005-0000-0000-0000775E0000}"/>
    <cellStyle name="40% - Énfasis5 8 3 3" xfId="26445" xr:uid="{00000000-0005-0000-0000-0000785E0000}"/>
    <cellStyle name="40% - Énfasis5 8 3 4" xfId="26446" xr:uid="{00000000-0005-0000-0000-0000795E0000}"/>
    <cellStyle name="40% - Énfasis5 8 3 5" xfId="26447" xr:uid="{00000000-0005-0000-0000-00007A5E0000}"/>
    <cellStyle name="40% - Énfasis5 8 3 6" xfId="26448" xr:uid="{00000000-0005-0000-0000-00007B5E0000}"/>
    <cellStyle name="40% - Énfasis5 8 4" xfId="26449" xr:uid="{00000000-0005-0000-0000-00007C5E0000}"/>
    <cellStyle name="40% - Énfasis5 8 4 2" xfId="26450" xr:uid="{00000000-0005-0000-0000-00007D5E0000}"/>
    <cellStyle name="40% - Énfasis5 8 4 3" xfId="26451" xr:uid="{00000000-0005-0000-0000-00007E5E0000}"/>
    <cellStyle name="40% - Énfasis5 8 4 4" xfId="26452" xr:uid="{00000000-0005-0000-0000-00007F5E0000}"/>
    <cellStyle name="40% - Énfasis5 8 4 5" xfId="26453" xr:uid="{00000000-0005-0000-0000-0000805E0000}"/>
    <cellStyle name="40% - Énfasis5 8 4 6" xfId="26454" xr:uid="{00000000-0005-0000-0000-0000815E0000}"/>
    <cellStyle name="40% - Énfasis5 8 5" xfId="26455" xr:uid="{00000000-0005-0000-0000-0000825E0000}"/>
    <cellStyle name="40% - Énfasis5 8 5 2" xfId="26456" xr:uid="{00000000-0005-0000-0000-0000835E0000}"/>
    <cellStyle name="40% - Énfasis5 8 5 3" xfId="26457" xr:uid="{00000000-0005-0000-0000-0000845E0000}"/>
    <cellStyle name="40% - Énfasis5 8 5 4" xfId="26458" xr:uid="{00000000-0005-0000-0000-0000855E0000}"/>
    <cellStyle name="40% - Énfasis5 8 5 5" xfId="26459" xr:uid="{00000000-0005-0000-0000-0000865E0000}"/>
    <cellStyle name="40% - Énfasis5 8 5 6" xfId="26460" xr:uid="{00000000-0005-0000-0000-0000875E0000}"/>
    <cellStyle name="40% - Énfasis5 8 6" xfId="26461" xr:uid="{00000000-0005-0000-0000-0000885E0000}"/>
    <cellStyle name="40% - Énfasis5 8 6 2" xfId="26462" xr:uid="{00000000-0005-0000-0000-0000895E0000}"/>
    <cellStyle name="40% - Énfasis5 8 6 3" xfId="26463" xr:uid="{00000000-0005-0000-0000-00008A5E0000}"/>
    <cellStyle name="40% - Énfasis5 8 6 4" xfId="26464" xr:uid="{00000000-0005-0000-0000-00008B5E0000}"/>
    <cellStyle name="40% - Énfasis5 8 6 5" xfId="26465" xr:uid="{00000000-0005-0000-0000-00008C5E0000}"/>
    <cellStyle name="40% - Énfasis5 8 6 6" xfId="26466" xr:uid="{00000000-0005-0000-0000-00008D5E0000}"/>
    <cellStyle name="40% - Énfasis5 8 7" xfId="26467" xr:uid="{00000000-0005-0000-0000-00008E5E0000}"/>
    <cellStyle name="40% - Énfasis5 8 7 2" xfId="26468" xr:uid="{00000000-0005-0000-0000-00008F5E0000}"/>
    <cellStyle name="40% - Énfasis5 8 7 3" xfId="26469" xr:uid="{00000000-0005-0000-0000-0000905E0000}"/>
    <cellStyle name="40% - Énfasis5 8 7 4" xfId="26470" xr:uid="{00000000-0005-0000-0000-0000915E0000}"/>
    <cellStyle name="40% - Énfasis5 8 7 5" xfId="26471" xr:uid="{00000000-0005-0000-0000-0000925E0000}"/>
    <cellStyle name="40% - Énfasis5 8 7 6" xfId="26472" xr:uid="{00000000-0005-0000-0000-0000935E0000}"/>
    <cellStyle name="40% - Énfasis5 8 8" xfId="26473" xr:uid="{00000000-0005-0000-0000-0000945E0000}"/>
    <cellStyle name="40% - Énfasis5 8 8 2" xfId="26474" xr:uid="{00000000-0005-0000-0000-0000955E0000}"/>
    <cellStyle name="40% - Énfasis5 8 8 3" xfId="26475" xr:uid="{00000000-0005-0000-0000-0000965E0000}"/>
    <cellStyle name="40% - Énfasis5 8 8 4" xfId="26476" xr:uid="{00000000-0005-0000-0000-0000975E0000}"/>
    <cellStyle name="40% - Énfasis5 8 8 5" xfId="26477" xr:uid="{00000000-0005-0000-0000-0000985E0000}"/>
    <cellStyle name="40% - Énfasis5 8 8 6" xfId="26478" xr:uid="{00000000-0005-0000-0000-0000995E0000}"/>
    <cellStyle name="40% - Énfasis5 8 9" xfId="26479" xr:uid="{00000000-0005-0000-0000-00009A5E0000}"/>
    <cellStyle name="40% - Énfasis5 8 9 2" xfId="26480" xr:uid="{00000000-0005-0000-0000-00009B5E0000}"/>
    <cellStyle name="40% - Énfasis5 8 9 3" xfId="26481" xr:uid="{00000000-0005-0000-0000-00009C5E0000}"/>
    <cellStyle name="40% - Énfasis5 8 9 4" xfId="26482" xr:uid="{00000000-0005-0000-0000-00009D5E0000}"/>
    <cellStyle name="40% - Énfasis5 8 9 5" xfId="26483" xr:uid="{00000000-0005-0000-0000-00009E5E0000}"/>
    <cellStyle name="40% - Énfasis5 8 9 6" xfId="26484" xr:uid="{00000000-0005-0000-0000-00009F5E0000}"/>
    <cellStyle name="40% - Énfasis5 9" xfId="781" xr:uid="{00000000-0005-0000-0000-0000A05E0000}"/>
    <cellStyle name="40% - Énfasis5 9 10" xfId="26485" xr:uid="{00000000-0005-0000-0000-0000A15E0000}"/>
    <cellStyle name="40% - Énfasis5 9 11" xfId="26486" xr:uid="{00000000-0005-0000-0000-0000A25E0000}"/>
    <cellStyle name="40% - Énfasis5 9 12" xfId="26487" xr:uid="{00000000-0005-0000-0000-0000A35E0000}"/>
    <cellStyle name="40% - Énfasis5 9 13" xfId="26488" xr:uid="{00000000-0005-0000-0000-0000A45E0000}"/>
    <cellStyle name="40% - Énfasis5 9 14" xfId="26489" xr:uid="{00000000-0005-0000-0000-0000A55E0000}"/>
    <cellStyle name="40% - Énfasis5 9 15" xfId="40567" xr:uid="{00000000-0005-0000-0000-0000A65E0000}"/>
    <cellStyle name="40% - Énfasis5 9 2" xfId="26490" xr:uid="{00000000-0005-0000-0000-0000A75E0000}"/>
    <cellStyle name="40% - Énfasis5 9 2 2" xfId="26491" xr:uid="{00000000-0005-0000-0000-0000A85E0000}"/>
    <cellStyle name="40% - Énfasis5 9 2 3" xfId="26492" xr:uid="{00000000-0005-0000-0000-0000A95E0000}"/>
    <cellStyle name="40% - Énfasis5 9 2 4" xfId="26493" xr:uid="{00000000-0005-0000-0000-0000AA5E0000}"/>
    <cellStyle name="40% - Énfasis5 9 2 5" xfId="26494" xr:uid="{00000000-0005-0000-0000-0000AB5E0000}"/>
    <cellStyle name="40% - Énfasis5 9 2 6" xfId="26495" xr:uid="{00000000-0005-0000-0000-0000AC5E0000}"/>
    <cellStyle name="40% - Énfasis5 9 3" xfId="26496" xr:uid="{00000000-0005-0000-0000-0000AD5E0000}"/>
    <cellStyle name="40% - Énfasis5 9 3 2" xfId="26497" xr:uid="{00000000-0005-0000-0000-0000AE5E0000}"/>
    <cellStyle name="40% - Énfasis5 9 3 3" xfId="26498" xr:uid="{00000000-0005-0000-0000-0000AF5E0000}"/>
    <cellStyle name="40% - Énfasis5 9 3 4" xfId="26499" xr:uid="{00000000-0005-0000-0000-0000B05E0000}"/>
    <cellStyle name="40% - Énfasis5 9 3 5" xfId="26500" xr:uid="{00000000-0005-0000-0000-0000B15E0000}"/>
    <cellStyle name="40% - Énfasis5 9 3 6" xfId="26501" xr:uid="{00000000-0005-0000-0000-0000B25E0000}"/>
    <cellStyle name="40% - Énfasis5 9 4" xfId="26502" xr:uid="{00000000-0005-0000-0000-0000B35E0000}"/>
    <cellStyle name="40% - Énfasis5 9 4 2" xfId="26503" xr:uid="{00000000-0005-0000-0000-0000B45E0000}"/>
    <cellStyle name="40% - Énfasis5 9 4 3" xfId="26504" xr:uid="{00000000-0005-0000-0000-0000B55E0000}"/>
    <cellStyle name="40% - Énfasis5 9 4 4" xfId="26505" xr:uid="{00000000-0005-0000-0000-0000B65E0000}"/>
    <cellStyle name="40% - Énfasis5 9 4 5" xfId="26506" xr:uid="{00000000-0005-0000-0000-0000B75E0000}"/>
    <cellStyle name="40% - Énfasis5 9 4 6" xfId="26507" xr:uid="{00000000-0005-0000-0000-0000B85E0000}"/>
    <cellStyle name="40% - Énfasis5 9 5" xfId="26508" xr:uid="{00000000-0005-0000-0000-0000B95E0000}"/>
    <cellStyle name="40% - Énfasis5 9 5 2" xfId="26509" xr:uid="{00000000-0005-0000-0000-0000BA5E0000}"/>
    <cellStyle name="40% - Énfasis5 9 5 3" xfId="26510" xr:uid="{00000000-0005-0000-0000-0000BB5E0000}"/>
    <cellStyle name="40% - Énfasis5 9 5 4" xfId="26511" xr:uid="{00000000-0005-0000-0000-0000BC5E0000}"/>
    <cellStyle name="40% - Énfasis5 9 5 5" xfId="26512" xr:uid="{00000000-0005-0000-0000-0000BD5E0000}"/>
    <cellStyle name="40% - Énfasis5 9 5 6" xfId="26513" xr:uid="{00000000-0005-0000-0000-0000BE5E0000}"/>
    <cellStyle name="40% - Énfasis5 9 6" xfId="26514" xr:uid="{00000000-0005-0000-0000-0000BF5E0000}"/>
    <cellStyle name="40% - Énfasis5 9 6 2" xfId="26515" xr:uid="{00000000-0005-0000-0000-0000C05E0000}"/>
    <cellStyle name="40% - Énfasis5 9 6 3" xfId="26516" xr:uid="{00000000-0005-0000-0000-0000C15E0000}"/>
    <cellStyle name="40% - Énfasis5 9 6 4" xfId="26517" xr:uid="{00000000-0005-0000-0000-0000C25E0000}"/>
    <cellStyle name="40% - Énfasis5 9 6 5" xfId="26518" xr:uid="{00000000-0005-0000-0000-0000C35E0000}"/>
    <cellStyle name="40% - Énfasis5 9 6 6" xfId="26519" xr:uid="{00000000-0005-0000-0000-0000C45E0000}"/>
    <cellStyle name="40% - Énfasis5 9 7" xfId="26520" xr:uid="{00000000-0005-0000-0000-0000C55E0000}"/>
    <cellStyle name="40% - Énfasis5 9 7 2" xfId="26521" xr:uid="{00000000-0005-0000-0000-0000C65E0000}"/>
    <cellStyle name="40% - Énfasis5 9 7 3" xfId="26522" xr:uid="{00000000-0005-0000-0000-0000C75E0000}"/>
    <cellStyle name="40% - Énfasis5 9 7 4" xfId="26523" xr:uid="{00000000-0005-0000-0000-0000C85E0000}"/>
    <cellStyle name="40% - Énfasis5 9 7 5" xfId="26524" xr:uid="{00000000-0005-0000-0000-0000C95E0000}"/>
    <cellStyle name="40% - Énfasis5 9 7 6" xfId="26525" xr:uid="{00000000-0005-0000-0000-0000CA5E0000}"/>
    <cellStyle name="40% - Énfasis5 9 8" xfId="26526" xr:uid="{00000000-0005-0000-0000-0000CB5E0000}"/>
    <cellStyle name="40% - Énfasis5 9 8 2" xfId="26527" xr:uid="{00000000-0005-0000-0000-0000CC5E0000}"/>
    <cellStyle name="40% - Énfasis5 9 8 3" xfId="26528" xr:uid="{00000000-0005-0000-0000-0000CD5E0000}"/>
    <cellStyle name="40% - Énfasis5 9 8 4" xfId="26529" xr:uid="{00000000-0005-0000-0000-0000CE5E0000}"/>
    <cellStyle name="40% - Énfasis5 9 8 5" xfId="26530" xr:uid="{00000000-0005-0000-0000-0000CF5E0000}"/>
    <cellStyle name="40% - Énfasis5 9 8 6" xfId="26531" xr:uid="{00000000-0005-0000-0000-0000D05E0000}"/>
    <cellStyle name="40% - Énfasis5 9 9" xfId="26532" xr:uid="{00000000-0005-0000-0000-0000D15E0000}"/>
    <cellStyle name="40% - Énfasis5 9 9 2" xfId="26533" xr:uid="{00000000-0005-0000-0000-0000D25E0000}"/>
    <cellStyle name="40% - Énfasis5 9 9 3" xfId="26534" xr:uid="{00000000-0005-0000-0000-0000D35E0000}"/>
    <cellStyle name="40% - Énfasis5 9 9 4" xfId="26535" xr:uid="{00000000-0005-0000-0000-0000D45E0000}"/>
    <cellStyle name="40% - Énfasis5 9 9 5" xfId="26536" xr:uid="{00000000-0005-0000-0000-0000D55E0000}"/>
    <cellStyle name="40% - Énfasis5 9 9 6" xfId="26537" xr:uid="{00000000-0005-0000-0000-0000D65E0000}"/>
    <cellStyle name="40% - Énfasis6 10" xfId="782" xr:uid="{00000000-0005-0000-0000-0000D75E0000}"/>
    <cellStyle name="40% - Énfasis6 10 10" xfId="26538" xr:uid="{00000000-0005-0000-0000-0000D85E0000}"/>
    <cellStyle name="40% - Énfasis6 10 11" xfId="26539" xr:uid="{00000000-0005-0000-0000-0000D95E0000}"/>
    <cellStyle name="40% - Énfasis6 10 12" xfId="26540" xr:uid="{00000000-0005-0000-0000-0000DA5E0000}"/>
    <cellStyle name="40% - Énfasis6 10 13" xfId="26541" xr:uid="{00000000-0005-0000-0000-0000DB5E0000}"/>
    <cellStyle name="40% - Énfasis6 10 14" xfId="26542" xr:uid="{00000000-0005-0000-0000-0000DC5E0000}"/>
    <cellStyle name="40% - Énfasis6 10 15" xfId="40568" xr:uid="{00000000-0005-0000-0000-0000DD5E0000}"/>
    <cellStyle name="40% - Énfasis6 10 2" xfId="26543" xr:uid="{00000000-0005-0000-0000-0000DE5E0000}"/>
    <cellStyle name="40% - Énfasis6 10 2 2" xfId="26544" xr:uid="{00000000-0005-0000-0000-0000DF5E0000}"/>
    <cellStyle name="40% - Énfasis6 10 2 3" xfId="26545" xr:uid="{00000000-0005-0000-0000-0000E05E0000}"/>
    <cellStyle name="40% - Énfasis6 10 2 4" xfId="26546" xr:uid="{00000000-0005-0000-0000-0000E15E0000}"/>
    <cellStyle name="40% - Énfasis6 10 2 5" xfId="26547" xr:uid="{00000000-0005-0000-0000-0000E25E0000}"/>
    <cellStyle name="40% - Énfasis6 10 2 6" xfId="26548" xr:uid="{00000000-0005-0000-0000-0000E35E0000}"/>
    <cellStyle name="40% - Énfasis6 10 3" xfId="26549" xr:uid="{00000000-0005-0000-0000-0000E45E0000}"/>
    <cellStyle name="40% - Énfasis6 10 3 2" xfId="26550" xr:uid="{00000000-0005-0000-0000-0000E55E0000}"/>
    <cellStyle name="40% - Énfasis6 10 3 3" xfId="26551" xr:uid="{00000000-0005-0000-0000-0000E65E0000}"/>
    <cellStyle name="40% - Énfasis6 10 3 4" xfId="26552" xr:uid="{00000000-0005-0000-0000-0000E75E0000}"/>
    <cellStyle name="40% - Énfasis6 10 3 5" xfId="26553" xr:uid="{00000000-0005-0000-0000-0000E85E0000}"/>
    <cellStyle name="40% - Énfasis6 10 3 6" xfId="26554" xr:uid="{00000000-0005-0000-0000-0000E95E0000}"/>
    <cellStyle name="40% - Énfasis6 10 4" xfId="26555" xr:uid="{00000000-0005-0000-0000-0000EA5E0000}"/>
    <cellStyle name="40% - Énfasis6 10 4 2" xfId="26556" xr:uid="{00000000-0005-0000-0000-0000EB5E0000}"/>
    <cellStyle name="40% - Énfasis6 10 4 3" xfId="26557" xr:uid="{00000000-0005-0000-0000-0000EC5E0000}"/>
    <cellStyle name="40% - Énfasis6 10 4 4" xfId="26558" xr:uid="{00000000-0005-0000-0000-0000ED5E0000}"/>
    <cellStyle name="40% - Énfasis6 10 4 5" xfId="26559" xr:uid="{00000000-0005-0000-0000-0000EE5E0000}"/>
    <cellStyle name="40% - Énfasis6 10 4 6" xfId="26560" xr:uid="{00000000-0005-0000-0000-0000EF5E0000}"/>
    <cellStyle name="40% - Énfasis6 10 5" xfId="26561" xr:uid="{00000000-0005-0000-0000-0000F05E0000}"/>
    <cellStyle name="40% - Énfasis6 10 5 2" xfId="26562" xr:uid="{00000000-0005-0000-0000-0000F15E0000}"/>
    <cellStyle name="40% - Énfasis6 10 5 3" xfId="26563" xr:uid="{00000000-0005-0000-0000-0000F25E0000}"/>
    <cellStyle name="40% - Énfasis6 10 5 4" xfId="26564" xr:uid="{00000000-0005-0000-0000-0000F35E0000}"/>
    <cellStyle name="40% - Énfasis6 10 5 5" xfId="26565" xr:uid="{00000000-0005-0000-0000-0000F45E0000}"/>
    <cellStyle name="40% - Énfasis6 10 5 6" xfId="26566" xr:uid="{00000000-0005-0000-0000-0000F55E0000}"/>
    <cellStyle name="40% - Énfasis6 10 6" xfId="26567" xr:uid="{00000000-0005-0000-0000-0000F65E0000}"/>
    <cellStyle name="40% - Énfasis6 10 6 2" xfId="26568" xr:uid="{00000000-0005-0000-0000-0000F75E0000}"/>
    <cellStyle name="40% - Énfasis6 10 6 3" xfId="26569" xr:uid="{00000000-0005-0000-0000-0000F85E0000}"/>
    <cellStyle name="40% - Énfasis6 10 6 4" xfId="26570" xr:uid="{00000000-0005-0000-0000-0000F95E0000}"/>
    <cellStyle name="40% - Énfasis6 10 6 5" xfId="26571" xr:uid="{00000000-0005-0000-0000-0000FA5E0000}"/>
    <cellStyle name="40% - Énfasis6 10 6 6" xfId="26572" xr:uid="{00000000-0005-0000-0000-0000FB5E0000}"/>
    <cellStyle name="40% - Énfasis6 10 7" xfId="26573" xr:uid="{00000000-0005-0000-0000-0000FC5E0000}"/>
    <cellStyle name="40% - Énfasis6 10 7 2" xfId="26574" xr:uid="{00000000-0005-0000-0000-0000FD5E0000}"/>
    <cellStyle name="40% - Énfasis6 10 7 3" xfId="26575" xr:uid="{00000000-0005-0000-0000-0000FE5E0000}"/>
    <cellStyle name="40% - Énfasis6 10 7 4" xfId="26576" xr:uid="{00000000-0005-0000-0000-0000FF5E0000}"/>
    <cellStyle name="40% - Énfasis6 10 7 5" xfId="26577" xr:uid="{00000000-0005-0000-0000-0000005F0000}"/>
    <cellStyle name="40% - Énfasis6 10 7 6" xfId="26578" xr:uid="{00000000-0005-0000-0000-0000015F0000}"/>
    <cellStyle name="40% - Énfasis6 10 8" xfId="26579" xr:uid="{00000000-0005-0000-0000-0000025F0000}"/>
    <cellStyle name="40% - Énfasis6 10 8 2" xfId="26580" xr:uid="{00000000-0005-0000-0000-0000035F0000}"/>
    <cellStyle name="40% - Énfasis6 10 8 3" xfId="26581" xr:uid="{00000000-0005-0000-0000-0000045F0000}"/>
    <cellStyle name="40% - Énfasis6 10 8 4" xfId="26582" xr:uid="{00000000-0005-0000-0000-0000055F0000}"/>
    <cellStyle name="40% - Énfasis6 10 8 5" xfId="26583" xr:uid="{00000000-0005-0000-0000-0000065F0000}"/>
    <cellStyle name="40% - Énfasis6 10 8 6" xfId="26584" xr:uid="{00000000-0005-0000-0000-0000075F0000}"/>
    <cellStyle name="40% - Énfasis6 10 9" xfId="26585" xr:uid="{00000000-0005-0000-0000-0000085F0000}"/>
    <cellStyle name="40% - Énfasis6 10 9 2" xfId="26586" xr:uid="{00000000-0005-0000-0000-0000095F0000}"/>
    <cellStyle name="40% - Énfasis6 10 9 3" xfId="26587" xr:uid="{00000000-0005-0000-0000-00000A5F0000}"/>
    <cellStyle name="40% - Énfasis6 10 9 4" xfId="26588" xr:uid="{00000000-0005-0000-0000-00000B5F0000}"/>
    <cellStyle name="40% - Énfasis6 10 9 5" xfId="26589" xr:uid="{00000000-0005-0000-0000-00000C5F0000}"/>
    <cellStyle name="40% - Énfasis6 10 9 6" xfId="26590" xr:uid="{00000000-0005-0000-0000-00000D5F0000}"/>
    <cellStyle name="40% - Énfasis6 11" xfId="783" xr:uid="{00000000-0005-0000-0000-00000E5F0000}"/>
    <cellStyle name="40% - Énfasis6 11 10" xfId="26591" xr:uid="{00000000-0005-0000-0000-00000F5F0000}"/>
    <cellStyle name="40% - Énfasis6 11 11" xfId="26592" xr:uid="{00000000-0005-0000-0000-0000105F0000}"/>
    <cellStyle name="40% - Énfasis6 11 12" xfId="26593" xr:uid="{00000000-0005-0000-0000-0000115F0000}"/>
    <cellStyle name="40% - Énfasis6 11 13" xfId="26594" xr:uid="{00000000-0005-0000-0000-0000125F0000}"/>
    <cellStyle name="40% - Énfasis6 11 14" xfId="26595" xr:uid="{00000000-0005-0000-0000-0000135F0000}"/>
    <cellStyle name="40% - Énfasis6 11 15" xfId="40569" xr:uid="{00000000-0005-0000-0000-0000145F0000}"/>
    <cellStyle name="40% - Énfasis6 11 2" xfId="26596" xr:uid="{00000000-0005-0000-0000-0000155F0000}"/>
    <cellStyle name="40% - Énfasis6 11 2 2" xfId="26597" xr:uid="{00000000-0005-0000-0000-0000165F0000}"/>
    <cellStyle name="40% - Énfasis6 11 2 3" xfId="26598" xr:uid="{00000000-0005-0000-0000-0000175F0000}"/>
    <cellStyle name="40% - Énfasis6 11 2 4" xfId="26599" xr:uid="{00000000-0005-0000-0000-0000185F0000}"/>
    <cellStyle name="40% - Énfasis6 11 2 5" xfId="26600" xr:uid="{00000000-0005-0000-0000-0000195F0000}"/>
    <cellStyle name="40% - Énfasis6 11 2 6" xfId="26601" xr:uid="{00000000-0005-0000-0000-00001A5F0000}"/>
    <cellStyle name="40% - Énfasis6 11 3" xfId="26602" xr:uid="{00000000-0005-0000-0000-00001B5F0000}"/>
    <cellStyle name="40% - Énfasis6 11 3 2" xfId="26603" xr:uid="{00000000-0005-0000-0000-00001C5F0000}"/>
    <cellStyle name="40% - Énfasis6 11 3 3" xfId="26604" xr:uid="{00000000-0005-0000-0000-00001D5F0000}"/>
    <cellStyle name="40% - Énfasis6 11 3 4" xfId="26605" xr:uid="{00000000-0005-0000-0000-00001E5F0000}"/>
    <cellStyle name="40% - Énfasis6 11 3 5" xfId="26606" xr:uid="{00000000-0005-0000-0000-00001F5F0000}"/>
    <cellStyle name="40% - Énfasis6 11 3 6" xfId="26607" xr:uid="{00000000-0005-0000-0000-0000205F0000}"/>
    <cellStyle name="40% - Énfasis6 11 4" xfId="26608" xr:uid="{00000000-0005-0000-0000-0000215F0000}"/>
    <cellStyle name="40% - Énfasis6 11 4 2" xfId="26609" xr:uid="{00000000-0005-0000-0000-0000225F0000}"/>
    <cellStyle name="40% - Énfasis6 11 4 3" xfId="26610" xr:uid="{00000000-0005-0000-0000-0000235F0000}"/>
    <cellStyle name="40% - Énfasis6 11 4 4" xfId="26611" xr:uid="{00000000-0005-0000-0000-0000245F0000}"/>
    <cellStyle name="40% - Énfasis6 11 4 5" xfId="26612" xr:uid="{00000000-0005-0000-0000-0000255F0000}"/>
    <cellStyle name="40% - Énfasis6 11 4 6" xfId="26613" xr:uid="{00000000-0005-0000-0000-0000265F0000}"/>
    <cellStyle name="40% - Énfasis6 11 5" xfId="26614" xr:uid="{00000000-0005-0000-0000-0000275F0000}"/>
    <cellStyle name="40% - Énfasis6 11 5 2" xfId="26615" xr:uid="{00000000-0005-0000-0000-0000285F0000}"/>
    <cellStyle name="40% - Énfasis6 11 5 3" xfId="26616" xr:uid="{00000000-0005-0000-0000-0000295F0000}"/>
    <cellStyle name="40% - Énfasis6 11 5 4" xfId="26617" xr:uid="{00000000-0005-0000-0000-00002A5F0000}"/>
    <cellStyle name="40% - Énfasis6 11 5 5" xfId="26618" xr:uid="{00000000-0005-0000-0000-00002B5F0000}"/>
    <cellStyle name="40% - Énfasis6 11 5 6" xfId="26619" xr:uid="{00000000-0005-0000-0000-00002C5F0000}"/>
    <cellStyle name="40% - Énfasis6 11 6" xfId="26620" xr:uid="{00000000-0005-0000-0000-00002D5F0000}"/>
    <cellStyle name="40% - Énfasis6 11 6 2" xfId="26621" xr:uid="{00000000-0005-0000-0000-00002E5F0000}"/>
    <cellStyle name="40% - Énfasis6 11 6 3" xfId="26622" xr:uid="{00000000-0005-0000-0000-00002F5F0000}"/>
    <cellStyle name="40% - Énfasis6 11 6 4" xfId="26623" xr:uid="{00000000-0005-0000-0000-0000305F0000}"/>
    <cellStyle name="40% - Énfasis6 11 6 5" xfId="26624" xr:uid="{00000000-0005-0000-0000-0000315F0000}"/>
    <cellStyle name="40% - Énfasis6 11 6 6" xfId="26625" xr:uid="{00000000-0005-0000-0000-0000325F0000}"/>
    <cellStyle name="40% - Énfasis6 11 7" xfId="26626" xr:uid="{00000000-0005-0000-0000-0000335F0000}"/>
    <cellStyle name="40% - Énfasis6 11 7 2" xfId="26627" xr:uid="{00000000-0005-0000-0000-0000345F0000}"/>
    <cellStyle name="40% - Énfasis6 11 7 3" xfId="26628" xr:uid="{00000000-0005-0000-0000-0000355F0000}"/>
    <cellStyle name="40% - Énfasis6 11 7 4" xfId="26629" xr:uid="{00000000-0005-0000-0000-0000365F0000}"/>
    <cellStyle name="40% - Énfasis6 11 7 5" xfId="26630" xr:uid="{00000000-0005-0000-0000-0000375F0000}"/>
    <cellStyle name="40% - Énfasis6 11 7 6" xfId="26631" xr:uid="{00000000-0005-0000-0000-0000385F0000}"/>
    <cellStyle name="40% - Énfasis6 11 8" xfId="26632" xr:uid="{00000000-0005-0000-0000-0000395F0000}"/>
    <cellStyle name="40% - Énfasis6 11 8 2" xfId="26633" xr:uid="{00000000-0005-0000-0000-00003A5F0000}"/>
    <cellStyle name="40% - Énfasis6 11 8 3" xfId="26634" xr:uid="{00000000-0005-0000-0000-00003B5F0000}"/>
    <cellStyle name="40% - Énfasis6 11 8 4" xfId="26635" xr:uid="{00000000-0005-0000-0000-00003C5F0000}"/>
    <cellStyle name="40% - Énfasis6 11 8 5" xfId="26636" xr:uid="{00000000-0005-0000-0000-00003D5F0000}"/>
    <cellStyle name="40% - Énfasis6 11 8 6" xfId="26637" xr:uid="{00000000-0005-0000-0000-00003E5F0000}"/>
    <cellStyle name="40% - Énfasis6 11 9" xfId="26638" xr:uid="{00000000-0005-0000-0000-00003F5F0000}"/>
    <cellStyle name="40% - Énfasis6 11 9 2" xfId="26639" xr:uid="{00000000-0005-0000-0000-0000405F0000}"/>
    <cellStyle name="40% - Énfasis6 11 9 3" xfId="26640" xr:uid="{00000000-0005-0000-0000-0000415F0000}"/>
    <cellStyle name="40% - Énfasis6 11 9 4" xfId="26641" xr:uid="{00000000-0005-0000-0000-0000425F0000}"/>
    <cellStyle name="40% - Énfasis6 11 9 5" xfId="26642" xr:uid="{00000000-0005-0000-0000-0000435F0000}"/>
    <cellStyle name="40% - Énfasis6 11 9 6" xfId="26643" xr:uid="{00000000-0005-0000-0000-0000445F0000}"/>
    <cellStyle name="40% - Énfasis6 12" xfId="784" xr:uid="{00000000-0005-0000-0000-0000455F0000}"/>
    <cellStyle name="40% - Énfasis6 12 10" xfId="26644" xr:uid="{00000000-0005-0000-0000-0000465F0000}"/>
    <cellStyle name="40% - Énfasis6 12 11" xfId="26645" xr:uid="{00000000-0005-0000-0000-0000475F0000}"/>
    <cellStyle name="40% - Énfasis6 12 12" xfId="26646" xr:uid="{00000000-0005-0000-0000-0000485F0000}"/>
    <cellStyle name="40% - Énfasis6 12 13" xfId="26647" xr:uid="{00000000-0005-0000-0000-0000495F0000}"/>
    <cellStyle name="40% - Énfasis6 12 14" xfId="26648" xr:uid="{00000000-0005-0000-0000-00004A5F0000}"/>
    <cellStyle name="40% - Énfasis6 12 15" xfId="40570" xr:uid="{00000000-0005-0000-0000-00004B5F0000}"/>
    <cellStyle name="40% - Énfasis6 12 2" xfId="26649" xr:uid="{00000000-0005-0000-0000-00004C5F0000}"/>
    <cellStyle name="40% - Énfasis6 12 2 2" xfId="26650" xr:uid="{00000000-0005-0000-0000-00004D5F0000}"/>
    <cellStyle name="40% - Énfasis6 12 2 3" xfId="26651" xr:uid="{00000000-0005-0000-0000-00004E5F0000}"/>
    <cellStyle name="40% - Énfasis6 12 2 4" xfId="26652" xr:uid="{00000000-0005-0000-0000-00004F5F0000}"/>
    <cellStyle name="40% - Énfasis6 12 2 5" xfId="26653" xr:uid="{00000000-0005-0000-0000-0000505F0000}"/>
    <cellStyle name="40% - Énfasis6 12 2 6" xfId="26654" xr:uid="{00000000-0005-0000-0000-0000515F0000}"/>
    <cellStyle name="40% - Énfasis6 12 3" xfId="26655" xr:uid="{00000000-0005-0000-0000-0000525F0000}"/>
    <cellStyle name="40% - Énfasis6 12 3 2" xfId="26656" xr:uid="{00000000-0005-0000-0000-0000535F0000}"/>
    <cellStyle name="40% - Énfasis6 12 3 3" xfId="26657" xr:uid="{00000000-0005-0000-0000-0000545F0000}"/>
    <cellStyle name="40% - Énfasis6 12 3 4" xfId="26658" xr:uid="{00000000-0005-0000-0000-0000555F0000}"/>
    <cellStyle name="40% - Énfasis6 12 3 5" xfId="26659" xr:uid="{00000000-0005-0000-0000-0000565F0000}"/>
    <cellStyle name="40% - Énfasis6 12 3 6" xfId="26660" xr:uid="{00000000-0005-0000-0000-0000575F0000}"/>
    <cellStyle name="40% - Énfasis6 12 4" xfId="26661" xr:uid="{00000000-0005-0000-0000-0000585F0000}"/>
    <cellStyle name="40% - Énfasis6 12 4 2" xfId="26662" xr:uid="{00000000-0005-0000-0000-0000595F0000}"/>
    <cellStyle name="40% - Énfasis6 12 4 3" xfId="26663" xr:uid="{00000000-0005-0000-0000-00005A5F0000}"/>
    <cellStyle name="40% - Énfasis6 12 4 4" xfId="26664" xr:uid="{00000000-0005-0000-0000-00005B5F0000}"/>
    <cellStyle name="40% - Énfasis6 12 4 5" xfId="26665" xr:uid="{00000000-0005-0000-0000-00005C5F0000}"/>
    <cellStyle name="40% - Énfasis6 12 4 6" xfId="26666" xr:uid="{00000000-0005-0000-0000-00005D5F0000}"/>
    <cellStyle name="40% - Énfasis6 12 5" xfId="26667" xr:uid="{00000000-0005-0000-0000-00005E5F0000}"/>
    <cellStyle name="40% - Énfasis6 12 5 2" xfId="26668" xr:uid="{00000000-0005-0000-0000-00005F5F0000}"/>
    <cellStyle name="40% - Énfasis6 12 5 3" xfId="26669" xr:uid="{00000000-0005-0000-0000-0000605F0000}"/>
    <cellStyle name="40% - Énfasis6 12 5 4" xfId="26670" xr:uid="{00000000-0005-0000-0000-0000615F0000}"/>
    <cellStyle name="40% - Énfasis6 12 5 5" xfId="26671" xr:uid="{00000000-0005-0000-0000-0000625F0000}"/>
    <cellStyle name="40% - Énfasis6 12 5 6" xfId="26672" xr:uid="{00000000-0005-0000-0000-0000635F0000}"/>
    <cellStyle name="40% - Énfasis6 12 6" xfId="26673" xr:uid="{00000000-0005-0000-0000-0000645F0000}"/>
    <cellStyle name="40% - Énfasis6 12 6 2" xfId="26674" xr:uid="{00000000-0005-0000-0000-0000655F0000}"/>
    <cellStyle name="40% - Énfasis6 12 6 3" xfId="26675" xr:uid="{00000000-0005-0000-0000-0000665F0000}"/>
    <cellStyle name="40% - Énfasis6 12 6 4" xfId="26676" xr:uid="{00000000-0005-0000-0000-0000675F0000}"/>
    <cellStyle name="40% - Énfasis6 12 6 5" xfId="26677" xr:uid="{00000000-0005-0000-0000-0000685F0000}"/>
    <cellStyle name="40% - Énfasis6 12 6 6" xfId="26678" xr:uid="{00000000-0005-0000-0000-0000695F0000}"/>
    <cellStyle name="40% - Énfasis6 12 7" xfId="26679" xr:uid="{00000000-0005-0000-0000-00006A5F0000}"/>
    <cellStyle name="40% - Énfasis6 12 7 2" xfId="26680" xr:uid="{00000000-0005-0000-0000-00006B5F0000}"/>
    <cellStyle name="40% - Énfasis6 12 7 3" xfId="26681" xr:uid="{00000000-0005-0000-0000-00006C5F0000}"/>
    <cellStyle name="40% - Énfasis6 12 7 4" xfId="26682" xr:uid="{00000000-0005-0000-0000-00006D5F0000}"/>
    <cellStyle name="40% - Énfasis6 12 7 5" xfId="26683" xr:uid="{00000000-0005-0000-0000-00006E5F0000}"/>
    <cellStyle name="40% - Énfasis6 12 7 6" xfId="26684" xr:uid="{00000000-0005-0000-0000-00006F5F0000}"/>
    <cellStyle name="40% - Énfasis6 12 8" xfId="26685" xr:uid="{00000000-0005-0000-0000-0000705F0000}"/>
    <cellStyle name="40% - Énfasis6 12 8 2" xfId="26686" xr:uid="{00000000-0005-0000-0000-0000715F0000}"/>
    <cellStyle name="40% - Énfasis6 12 8 3" xfId="26687" xr:uid="{00000000-0005-0000-0000-0000725F0000}"/>
    <cellStyle name="40% - Énfasis6 12 8 4" xfId="26688" xr:uid="{00000000-0005-0000-0000-0000735F0000}"/>
    <cellStyle name="40% - Énfasis6 12 8 5" xfId="26689" xr:uid="{00000000-0005-0000-0000-0000745F0000}"/>
    <cellStyle name="40% - Énfasis6 12 8 6" xfId="26690" xr:uid="{00000000-0005-0000-0000-0000755F0000}"/>
    <cellStyle name="40% - Énfasis6 12 9" xfId="26691" xr:uid="{00000000-0005-0000-0000-0000765F0000}"/>
    <cellStyle name="40% - Énfasis6 12 9 2" xfId="26692" xr:uid="{00000000-0005-0000-0000-0000775F0000}"/>
    <cellStyle name="40% - Énfasis6 12 9 3" xfId="26693" xr:uid="{00000000-0005-0000-0000-0000785F0000}"/>
    <cellStyle name="40% - Énfasis6 12 9 4" xfId="26694" xr:uid="{00000000-0005-0000-0000-0000795F0000}"/>
    <cellStyle name="40% - Énfasis6 12 9 5" xfId="26695" xr:uid="{00000000-0005-0000-0000-00007A5F0000}"/>
    <cellStyle name="40% - Énfasis6 12 9 6" xfId="26696" xr:uid="{00000000-0005-0000-0000-00007B5F0000}"/>
    <cellStyle name="40% - Énfasis6 13" xfId="785" xr:uid="{00000000-0005-0000-0000-00007C5F0000}"/>
    <cellStyle name="40% - Énfasis6 13 10" xfId="26697" xr:uid="{00000000-0005-0000-0000-00007D5F0000}"/>
    <cellStyle name="40% - Énfasis6 13 11" xfId="26698" xr:uid="{00000000-0005-0000-0000-00007E5F0000}"/>
    <cellStyle name="40% - Énfasis6 13 12" xfId="26699" xr:uid="{00000000-0005-0000-0000-00007F5F0000}"/>
    <cellStyle name="40% - Énfasis6 13 13" xfId="26700" xr:uid="{00000000-0005-0000-0000-0000805F0000}"/>
    <cellStyle name="40% - Énfasis6 13 14" xfId="26701" xr:uid="{00000000-0005-0000-0000-0000815F0000}"/>
    <cellStyle name="40% - Énfasis6 13 15" xfId="40571" xr:uid="{00000000-0005-0000-0000-0000825F0000}"/>
    <cellStyle name="40% - Énfasis6 13 2" xfId="26702" xr:uid="{00000000-0005-0000-0000-0000835F0000}"/>
    <cellStyle name="40% - Énfasis6 13 2 2" xfId="26703" xr:uid="{00000000-0005-0000-0000-0000845F0000}"/>
    <cellStyle name="40% - Énfasis6 13 2 3" xfId="26704" xr:uid="{00000000-0005-0000-0000-0000855F0000}"/>
    <cellStyle name="40% - Énfasis6 13 2 4" xfId="26705" xr:uid="{00000000-0005-0000-0000-0000865F0000}"/>
    <cellStyle name="40% - Énfasis6 13 2 5" xfId="26706" xr:uid="{00000000-0005-0000-0000-0000875F0000}"/>
    <cellStyle name="40% - Énfasis6 13 2 6" xfId="26707" xr:uid="{00000000-0005-0000-0000-0000885F0000}"/>
    <cellStyle name="40% - Énfasis6 13 3" xfId="26708" xr:uid="{00000000-0005-0000-0000-0000895F0000}"/>
    <cellStyle name="40% - Énfasis6 13 3 2" xfId="26709" xr:uid="{00000000-0005-0000-0000-00008A5F0000}"/>
    <cellStyle name="40% - Énfasis6 13 3 3" xfId="26710" xr:uid="{00000000-0005-0000-0000-00008B5F0000}"/>
    <cellStyle name="40% - Énfasis6 13 3 4" xfId="26711" xr:uid="{00000000-0005-0000-0000-00008C5F0000}"/>
    <cellStyle name="40% - Énfasis6 13 3 5" xfId="26712" xr:uid="{00000000-0005-0000-0000-00008D5F0000}"/>
    <cellStyle name="40% - Énfasis6 13 3 6" xfId="26713" xr:uid="{00000000-0005-0000-0000-00008E5F0000}"/>
    <cellStyle name="40% - Énfasis6 13 4" xfId="26714" xr:uid="{00000000-0005-0000-0000-00008F5F0000}"/>
    <cellStyle name="40% - Énfasis6 13 4 2" xfId="26715" xr:uid="{00000000-0005-0000-0000-0000905F0000}"/>
    <cellStyle name="40% - Énfasis6 13 4 3" xfId="26716" xr:uid="{00000000-0005-0000-0000-0000915F0000}"/>
    <cellStyle name="40% - Énfasis6 13 4 4" xfId="26717" xr:uid="{00000000-0005-0000-0000-0000925F0000}"/>
    <cellStyle name="40% - Énfasis6 13 4 5" xfId="26718" xr:uid="{00000000-0005-0000-0000-0000935F0000}"/>
    <cellStyle name="40% - Énfasis6 13 4 6" xfId="26719" xr:uid="{00000000-0005-0000-0000-0000945F0000}"/>
    <cellStyle name="40% - Énfasis6 13 5" xfId="26720" xr:uid="{00000000-0005-0000-0000-0000955F0000}"/>
    <cellStyle name="40% - Énfasis6 13 5 2" xfId="26721" xr:uid="{00000000-0005-0000-0000-0000965F0000}"/>
    <cellStyle name="40% - Énfasis6 13 5 3" xfId="26722" xr:uid="{00000000-0005-0000-0000-0000975F0000}"/>
    <cellStyle name="40% - Énfasis6 13 5 4" xfId="26723" xr:uid="{00000000-0005-0000-0000-0000985F0000}"/>
    <cellStyle name="40% - Énfasis6 13 5 5" xfId="26724" xr:uid="{00000000-0005-0000-0000-0000995F0000}"/>
    <cellStyle name="40% - Énfasis6 13 5 6" xfId="26725" xr:uid="{00000000-0005-0000-0000-00009A5F0000}"/>
    <cellStyle name="40% - Énfasis6 13 6" xfId="26726" xr:uid="{00000000-0005-0000-0000-00009B5F0000}"/>
    <cellStyle name="40% - Énfasis6 13 6 2" xfId="26727" xr:uid="{00000000-0005-0000-0000-00009C5F0000}"/>
    <cellStyle name="40% - Énfasis6 13 6 3" xfId="26728" xr:uid="{00000000-0005-0000-0000-00009D5F0000}"/>
    <cellStyle name="40% - Énfasis6 13 6 4" xfId="26729" xr:uid="{00000000-0005-0000-0000-00009E5F0000}"/>
    <cellStyle name="40% - Énfasis6 13 6 5" xfId="26730" xr:uid="{00000000-0005-0000-0000-00009F5F0000}"/>
    <cellStyle name="40% - Énfasis6 13 6 6" xfId="26731" xr:uid="{00000000-0005-0000-0000-0000A05F0000}"/>
    <cellStyle name="40% - Énfasis6 13 7" xfId="26732" xr:uid="{00000000-0005-0000-0000-0000A15F0000}"/>
    <cellStyle name="40% - Énfasis6 13 7 2" xfId="26733" xr:uid="{00000000-0005-0000-0000-0000A25F0000}"/>
    <cellStyle name="40% - Énfasis6 13 7 3" xfId="26734" xr:uid="{00000000-0005-0000-0000-0000A35F0000}"/>
    <cellStyle name="40% - Énfasis6 13 7 4" xfId="26735" xr:uid="{00000000-0005-0000-0000-0000A45F0000}"/>
    <cellStyle name="40% - Énfasis6 13 7 5" xfId="26736" xr:uid="{00000000-0005-0000-0000-0000A55F0000}"/>
    <cellStyle name="40% - Énfasis6 13 7 6" xfId="26737" xr:uid="{00000000-0005-0000-0000-0000A65F0000}"/>
    <cellStyle name="40% - Énfasis6 13 8" xfId="26738" xr:uid="{00000000-0005-0000-0000-0000A75F0000}"/>
    <cellStyle name="40% - Énfasis6 13 8 2" xfId="26739" xr:uid="{00000000-0005-0000-0000-0000A85F0000}"/>
    <cellStyle name="40% - Énfasis6 13 8 3" xfId="26740" xr:uid="{00000000-0005-0000-0000-0000A95F0000}"/>
    <cellStyle name="40% - Énfasis6 13 8 4" xfId="26741" xr:uid="{00000000-0005-0000-0000-0000AA5F0000}"/>
    <cellStyle name="40% - Énfasis6 13 8 5" xfId="26742" xr:uid="{00000000-0005-0000-0000-0000AB5F0000}"/>
    <cellStyle name="40% - Énfasis6 13 8 6" xfId="26743" xr:uid="{00000000-0005-0000-0000-0000AC5F0000}"/>
    <cellStyle name="40% - Énfasis6 13 9" xfId="26744" xr:uid="{00000000-0005-0000-0000-0000AD5F0000}"/>
    <cellStyle name="40% - Énfasis6 13 9 2" xfId="26745" xr:uid="{00000000-0005-0000-0000-0000AE5F0000}"/>
    <cellStyle name="40% - Énfasis6 13 9 3" xfId="26746" xr:uid="{00000000-0005-0000-0000-0000AF5F0000}"/>
    <cellStyle name="40% - Énfasis6 13 9 4" xfId="26747" xr:uid="{00000000-0005-0000-0000-0000B05F0000}"/>
    <cellStyle name="40% - Énfasis6 13 9 5" xfId="26748" xr:uid="{00000000-0005-0000-0000-0000B15F0000}"/>
    <cellStyle name="40% - Énfasis6 13 9 6" xfId="26749" xr:uid="{00000000-0005-0000-0000-0000B25F0000}"/>
    <cellStyle name="40% - Énfasis6 14" xfId="786" xr:uid="{00000000-0005-0000-0000-0000B35F0000}"/>
    <cellStyle name="40% - Énfasis6 14 10" xfId="26750" xr:uid="{00000000-0005-0000-0000-0000B45F0000}"/>
    <cellStyle name="40% - Énfasis6 14 11" xfId="26751" xr:uid="{00000000-0005-0000-0000-0000B55F0000}"/>
    <cellStyle name="40% - Énfasis6 14 12" xfId="26752" xr:uid="{00000000-0005-0000-0000-0000B65F0000}"/>
    <cellStyle name="40% - Énfasis6 14 13" xfId="26753" xr:uid="{00000000-0005-0000-0000-0000B75F0000}"/>
    <cellStyle name="40% - Énfasis6 14 14" xfId="26754" xr:uid="{00000000-0005-0000-0000-0000B85F0000}"/>
    <cellStyle name="40% - Énfasis6 14 2" xfId="26755" xr:uid="{00000000-0005-0000-0000-0000B95F0000}"/>
    <cellStyle name="40% - Énfasis6 14 2 2" xfId="26756" xr:uid="{00000000-0005-0000-0000-0000BA5F0000}"/>
    <cellStyle name="40% - Énfasis6 14 2 3" xfId="26757" xr:uid="{00000000-0005-0000-0000-0000BB5F0000}"/>
    <cellStyle name="40% - Énfasis6 14 2 4" xfId="26758" xr:uid="{00000000-0005-0000-0000-0000BC5F0000}"/>
    <cellStyle name="40% - Énfasis6 14 2 5" xfId="26759" xr:uid="{00000000-0005-0000-0000-0000BD5F0000}"/>
    <cellStyle name="40% - Énfasis6 14 2 6" xfId="26760" xr:uid="{00000000-0005-0000-0000-0000BE5F0000}"/>
    <cellStyle name="40% - Énfasis6 14 3" xfId="26761" xr:uid="{00000000-0005-0000-0000-0000BF5F0000}"/>
    <cellStyle name="40% - Énfasis6 14 3 2" xfId="26762" xr:uid="{00000000-0005-0000-0000-0000C05F0000}"/>
    <cellStyle name="40% - Énfasis6 14 3 3" xfId="26763" xr:uid="{00000000-0005-0000-0000-0000C15F0000}"/>
    <cellStyle name="40% - Énfasis6 14 3 4" xfId="26764" xr:uid="{00000000-0005-0000-0000-0000C25F0000}"/>
    <cellStyle name="40% - Énfasis6 14 3 5" xfId="26765" xr:uid="{00000000-0005-0000-0000-0000C35F0000}"/>
    <cellStyle name="40% - Énfasis6 14 3 6" xfId="26766" xr:uid="{00000000-0005-0000-0000-0000C45F0000}"/>
    <cellStyle name="40% - Énfasis6 14 4" xfId="26767" xr:uid="{00000000-0005-0000-0000-0000C55F0000}"/>
    <cellStyle name="40% - Énfasis6 14 4 2" xfId="26768" xr:uid="{00000000-0005-0000-0000-0000C65F0000}"/>
    <cellStyle name="40% - Énfasis6 14 4 3" xfId="26769" xr:uid="{00000000-0005-0000-0000-0000C75F0000}"/>
    <cellStyle name="40% - Énfasis6 14 4 4" xfId="26770" xr:uid="{00000000-0005-0000-0000-0000C85F0000}"/>
    <cellStyle name="40% - Énfasis6 14 4 5" xfId="26771" xr:uid="{00000000-0005-0000-0000-0000C95F0000}"/>
    <cellStyle name="40% - Énfasis6 14 4 6" xfId="26772" xr:uid="{00000000-0005-0000-0000-0000CA5F0000}"/>
    <cellStyle name="40% - Énfasis6 14 5" xfId="26773" xr:uid="{00000000-0005-0000-0000-0000CB5F0000}"/>
    <cellStyle name="40% - Énfasis6 14 5 2" xfId="26774" xr:uid="{00000000-0005-0000-0000-0000CC5F0000}"/>
    <cellStyle name="40% - Énfasis6 14 5 3" xfId="26775" xr:uid="{00000000-0005-0000-0000-0000CD5F0000}"/>
    <cellStyle name="40% - Énfasis6 14 5 4" xfId="26776" xr:uid="{00000000-0005-0000-0000-0000CE5F0000}"/>
    <cellStyle name="40% - Énfasis6 14 5 5" xfId="26777" xr:uid="{00000000-0005-0000-0000-0000CF5F0000}"/>
    <cellStyle name="40% - Énfasis6 14 5 6" xfId="26778" xr:uid="{00000000-0005-0000-0000-0000D05F0000}"/>
    <cellStyle name="40% - Énfasis6 14 6" xfId="26779" xr:uid="{00000000-0005-0000-0000-0000D15F0000}"/>
    <cellStyle name="40% - Énfasis6 14 6 2" xfId="26780" xr:uid="{00000000-0005-0000-0000-0000D25F0000}"/>
    <cellStyle name="40% - Énfasis6 14 6 3" xfId="26781" xr:uid="{00000000-0005-0000-0000-0000D35F0000}"/>
    <cellStyle name="40% - Énfasis6 14 6 4" xfId="26782" xr:uid="{00000000-0005-0000-0000-0000D45F0000}"/>
    <cellStyle name="40% - Énfasis6 14 6 5" xfId="26783" xr:uid="{00000000-0005-0000-0000-0000D55F0000}"/>
    <cellStyle name="40% - Énfasis6 14 6 6" xfId="26784" xr:uid="{00000000-0005-0000-0000-0000D65F0000}"/>
    <cellStyle name="40% - Énfasis6 14 7" xfId="26785" xr:uid="{00000000-0005-0000-0000-0000D75F0000}"/>
    <cellStyle name="40% - Énfasis6 14 7 2" xfId="26786" xr:uid="{00000000-0005-0000-0000-0000D85F0000}"/>
    <cellStyle name="40% - Énfasis6 14 7 3" xfId="26787" xr:uid="{00000000-0005-0000-0000-0000D95F0000}"/>
    <cellStyle name="40% - Énfasis6 14 7 4" xfId="26788" xr:uid="{00000000-0005-0000-0000-0000DA5F0000}"/>
    <cellStyle name="40% - Énfasis6 14 7 5" xfId="26789" xr:uid="{00000000-0005-0000-0000-0000DB5F0000}"/>
    <cellStyle name="40% - Énfasis6 14 7 6" xfId="26790" xr:uid="{00000000-0005-0000-0000-0000DC5F0000}"/>
    <cellStyle name="40% - Énfasis6 14 8" xfId="26791" xr:uid="{00000000-0005-0000-0000-0000DD5F0000}"/>
    <cellStyle name="40% - Énfasis6 14 8 2" xfId="26792" xr:uid="{00000000-0005-0000-0000-0000DE5F0000}"/>
    <cellStyle name="40% - Énfasis6 14 8 3" xfId="26793" xr:uid="{00000000-0005-0000-0000-0000DF5F0000}"/>
    <cellStyle name="40% - Énfasis6 14 8 4" xfId="26794" xr:uid="{00000000-0005-0000-0000-0000E05F0000}"/>
    <cellStyle name="40% - Énfasis6 14 8 5" xfId="26795" xr:uid="{00000000-0005-0000-0000-0000E15F0000}"/>
    <cellStyle name="40% - Énfasis6 14 8 6" xfId="26796" xr:uid="{00000000-0005-0000-0000-0000E25F0000}"/>
    <cellStyle name="40% - Énfasis6 14 9" xfId="26797" xr:uid="{00000000-0005-0000-0000-0000E35F0000}"/>
    <cellStyle name="40% - Énfasis6 14 9 2" xfId="26798" xr:uid="{00000000-0005-0000-0000-0000E45F0000}"/>
    <cellStyle name="40% - Énfasis6 14 9 3" xfId="26799" xr:uid="{00000000-0005-0000-0000-0000E55F0000}"/>
    <cellStyle name="40% - Énfasis6 14 9 4" xfId="26800" xr:uid="{00000000-0005-0000-0000-0000E65F0000}"/>
    <cellStyle name="40% - Énfasis6 14 9 5" xfId="26801" xr:uid="{00000000-0005-0000-0000-0000E75F0000}"/>
    <cellStyle name="40% - Énfasis6 14 9 6" xfId="26802" xr:uid="{00000000-0005-0000-0000-0000E85F0000}"/>
    <cellStyle name="40% - Énfasis6 15" xfId="787" xr:uid="{00000000-0005-0000-0000-0000E95F0000}"/>
    <cellStyle name="40% - Énfasis6 15 10" xfId="26803" xr:uid="{00000000-0005-0000-0000-0000EA5F0000}"/>
    <cellStyle name="40% - Énfasis6 15 11" xfId="26804" xr:uid="{00000000-0005-0000-0000-0000EB5F0000}"/>
    <cellStyle name="40% - Énfasis6 15 12" xfId="26805" xr:uid="{00000000-0005-0000-0000-0000EC5F0000}"/>
    <cellStyle name="40% - Énfasis6 15 13" xfId="26806" xr:uid="{00000000-0005-0000-0000-0000ED5F0000}"/>
    <cellStyle name="40% - Énfasis6 15 14" xfId="26807" xr:uid="{00000000-0005-0000-0000-0000EE5F0000}"/>
    <cellStyle name="40% - Énfasis6 15 2" xfId="26808" xr:uid="{00000000-0005-0000-0000-0000EF5F0000}"/>
    <cellStyle name="40% - Énfasis6 15 2 2" xfId="26809" xr:uid="{00000000-0005-0000-0000-0000F05F0000}"/>
    <cellStyle name="40% - Énfasis6 15 2 3" xfId="26810" xr:uid="{00000000-0005-0000-0000-0000F15F0000}"/>
    <cellStyle name="40% - Énfasis6 15 2 4" xfId="26811" xr:uid="{00000000-0005-0000-0000-0000F25F0000}"/>
    <cellStyle name="40% - Énfasis6 15 2 5" xfId="26812" xr:uid="{00000000-0005-0000-0000-0000F35F0000}"/>
    <cellStyle name="40% - Énfasis6 15 2 6" xfId="26813" xr:uid="{00000000-0005-0000-0000-0000F45F0000}"/>
    <cellStyle name="40% - Énfasis6 15 3" xfId="26814" xr:uid="{00000000-0005-0000-0000-0000F55F0000}"/>
    <cellStyle name="40% - Énfasis6 15 3 2" xfId="26815" xr:uid="{00000000-0005-0000-0000-0000F65F0000}"/>
    <cellStyle name="40% - Énfasis6 15 3 3" xfId="26816" xr:uid="{00000000-0005-0000-0000-0000F75F0000}"/>
    <cellStyle name="40% - Énfasis6 15 3 4" xfId="26817" xr:uid="{00000000-0005-0000-0000-0000F85F0000}"/>
    <cellStyle name="40% - Énfasis6 15 3 5" xfId="26818" xr:uid="{00000000-0005-0000-0000-0000F95F0000}"/>
    <cellStyle name="40% - Énfasis6 15 3 6" xfId="26819" xr:uid="{00000000-0005-0000-0000-0000FA5F0000}"/>
    <cellStyle name="40% - Énfasis6 15 4" xfId="26820" xr:uid="{00000000-0005-0000-0000-0000FB5F0000}"/>
    <cellStyle name="40% - Énfasis6 15 4 2" xfId="26821" xr:uid="{00000000-0005-0000-0000-0000FC5F0000}"/>
    <cellStyle name="40% - Énfasis6 15 4 3" xfId="26822" xr:uid="{00000000-0005-0000-0000-0000FD5F0000}"/>
    <cellStyle name="40% - Énfasis6 15 4 4" xfId="26823" xr:uid="{00000000-0005-0000-0000-0000FE5F0000}"/>
    <cellStyle name="40% - Énfasis6 15 4 5" xfId="26824" xr:uid="{00000000-0005-0000-0000-0000FF5F0000}"/>
    <cellStyle name="40% - Énfasis6 15 4 6" xfId="26825" xr:uid="{00000000-0005-0000-0000-000000600000}"/>
    <cellStyle name="40% - Énfasis6 15 5" xfId="26826" xr:uid="{00000000-0005-0000-0000-000001600000}"/>
    <cellStyle name="40% - Énfasis6 15 5 2" xfId="26827" xr:uid="{00000000-0005-0000-0000-000002600000}"/>
    <cellStyle name="40% - Énfasis6 15 5 3" xfId="26828" xr:uid="{00000000-0005-0000-0000-000003600000}"/>
    <cellStyle name="40% - Énfasis6 15 5 4" xfId="26829" xr:uid="{00000000-0005-0000-0000-000004600000}"/>
    <cellStyle name="40% - Énfasis6 15 5 5" xfId="26830" xr:uid="{00000000-0005-0000-0000-000005600000}"/>
    <cellStyle name="40% - Énfasis6 15 5 6" xfId="26831" xr:uid="{00000000-0005-0000-0000-000006600000}"/>
    <cellStyle name="40% - Énfasis6 15 6" xfId="26832" xr:uid="{00000000-0005-0000-0000-000007600000}"/>
    <cellStyle name="40% - Énfasis6 15 6 2" xfId="26833" xr:uid="{00000000-0005-0000-0000-000008600000}"/>
    <cellStyle name="40% - Énfasis6 15 6 3" xfId="26834" xr:uid="{00000000-0005-0000-0000-000009600000}"/>
    <cellStyle name="40% - Énfasis6 15 6 4" xfId="26835" xr:uid="{00000000-0005-0000-0000-00000A600000}"/>
    <cellStyle name="40% - Énfasis6 15 6 5" xfId="26836" xr:uid="{00000000-0005-0000-0000-00000B600000}"/>
    <cellStyle name="40% - Énfasis6 15 6 6" xfId="26837" xr:uid="{00000000-0005-0000-0000-00000C600000}"/>
    <cellStyle name="40% - Énfasis6 15 7" xfId="26838" xr:uid="{00000000-0005-0000-0000-00000D600000}"/>
    <cellStyle name="40% - Énfasis6 15 7 2" xfId="26839" xr:uid="{00000000-0005-0000-0000-00000E600000}"/>
    <cellStyle name="40% - Énfasis6 15 7 3" xfId="26840" xr:uid="{00000000-0005-0000-0000-00000F600000}"/>
    <cellStyle name="40% - Énfasis6 15 7 4" xfId="26841" xr:uid="{00000000-0005-0000-0000-000010600000}"/>
    <cellStyle name="40% - Énfasis6 15 7 5" xfId="26842" xr:uid="{00000000-0005-0000-0000-000011600000}"/>
    <cellStyle name="40% - Énfasis6 15 7 6" xfId="26843" xr:uid="{00000000-0005-0000-0000-000012600000}"/>
    <cellStyle name="40% - Énfasis6 15 8" xfId="26844" xr:uid="{00000000-0005-0000-0000-000013600000}"/>
    <cellStyle name="40% - Énfasis6 15 8 2" xfId="26845" xr:uid="{00000000-0005-0000-0000-000014600000}"/>
    <cellStyle name="40% - Énfasis6 15 8 3" xfId="26846" xr:uid="{00000000-0005-0000-0000-000015600000}"/>
    <cellStyle name="40% - Énfasis6 15 8 4" xfId="26847" xr:uid="{00000000-0005-0000-0000-000016600000}"/>
    <cellStyle name="40% - Énfasis6 15 8 5" xfId="26848" xr:uid="{00000000-0005-0000-0000-000017600000}"/>
    <cellStyle name="40% - Énfasis6 15 8 6" xfId="26849" xr:uid="{00000000-0005-0000-0000-000018600000}"/>
    <cellStyle name="40% - Énfasis6 15 9" xfId="26850" xr:uid="{00000000-0005-0000-0000-000019600000}"/>
    <cellStyle name="40% - Énfasis6 15 9 2" xfId="26851" xr:uid="{00000000-0005-0000-0000-00001A600000}"/>
    <cellStyle name="40% - Énfasis6 15 9 3" xfId="26852" xr:uid="{00000000-0005-0000-0000-00001B600000}"/>
    <cellStyle name="40% - Énfasis6 15 9 4" xfId="26853" xr:uid="{00000000-0005-0000-0000-00001C600000}"/>
    <cellStyle name="40% - Énfasis6 15 9 5" xfId="26854" xr:uid="{00000000-0005-0000-0000-00001D600000}"/>
    <cellStyle name="40% - Énfasis6 15 9 6" xfId="26855" xr:uid="{00000000-0005-0000-0000-00001E600000}"/>
    <cellStyle name="40% - Énfasis6 16" xfId="788" xr:uid="{00000000-0005-0000-0000-00001F600000}"/>
    <cellStyle name="40% - Énfasis6 16 10" xfId="26856" xr:uid="{00000000-0005-0000-0000-000020600000}"/>
    <cellStyle name="40% - Énfasis6 16 11" xfId="26857" xr:uid="{00000000-0005-0000-0000-000021600000}"/>
    <cellStyle name="40% - Énfasis6 16 12" xfId="26858" xr:uid="{00000000-0005-0000-0000-000022600000}"/>
    <cellStyle name="40% - Énfasis6 16 13" xfId="26859" xr:uid="{00000000-0005-0000-0000-000023600000}"/>
    <cellStyle name="40% - Énfasis6 16 14" xfId="26860" xr:uid="{00000000-0005-0000-0000-000024600000}"/>
    <cellStyle name="40% - Énfasis6 16 2" xfId="26861" xr:uid="{00000000-0005-0000-0000-000025600000}"/>
    <cellStyle name="40% - Énfasis6 16 2 2" xfId="26862" xr:uid="{00000000-0005-0000-0000-000026600000}"/>
    <cellStyle name="40% - Énfasis6 16 2 3" xfId="26863" xr:uid="{00000000-0005-0000-0000-000027600000}"/>
    <cellStyle name="40% - Énfasis6 16 2 4" xfId="26864" xr:uid="{00000000-0005-0000-0000-000028600000}"/>
    <cellStyle name="40% - Énfasis6 16 2 5" xfId="26865" xr:uid="{00000000-0005-0000-0000-000029600000}"/>
    <cellStyle name="40% - Énfasis6 16 2 6" xfId="26866" xr:uid="{00000000-0005-0000-0000-00002A600000}"/>
    <cellStyle name="40% - Énfasis6 16 3" xfId="26867" xr:uid="{00000000-0005-0000-0000-00002B600000}"/>
    <cellStyle name="40% - Énfasis6 16 3 2" xfId="26868" xr:uid="{00000000-0005-0000-0000-00002C600000}"/>
    <cellStyle name="40% - Énfasis6 16 3 3" xfId="26869" xr:uid="{00000000-0005-0000-0000-00002D600000}"/>
    <cellStyle name="40% - Énfasis6 16 3 4" xfId="26870" xr:uid="{00000000-0005-0000-0000-00002E600000}"/>
    <cellStyle name="40% - Énfasis6 16 3 5" xfId="26871" xr:uid="{00000000-0005-0000-0000-00002F600000}"/>
    <cellStyle name="40% - Énfasis6 16 3 6" xfId="26872" xr:uid="{00000000-0005-0000-0000-000030600000}"/>
    <cellStyle name="40% - Énfasis6 16 4" xfId="26873" xr:uid="{00000000-0005-0000-0000-000031600000}"/>
    <cellStyle name="40% - Énfasis6 16 4 2" xfId="26874" xr:uid="{00000000-0005-0000-0000-000032600000}"/>
    <cellStyle name="40% - Énfasis6 16 4 3" xfId="26875" xr:uid="{00000000-0005-0000-0000-000033600000}"/>
    <cellStyle name="40% - Énfasis6 16 4 4" xfId="26876" xr:uid="{00000000-0005-0000-0000-000034600000}"/>
    <cellStyle name="40% - Énfasis6 16 4 5" xfId="26877" xr:uid="{00000000-0005-0000-0000-000035600000}"/>
    <cellStyle name="40% - Énfasis6 16 4 6" xfId="26878" xr:uid="{00000000-0005-0000-0000-000036600000}"/>
    <cellStyle name="40% - Énfasis6 16 5" xfId="26879" xr:uid="{00000000-0005-0000-0000-000037600000}"/>
    <cellStyle name="40% - Énfasis6 16 5 2" xfId="26880" xr:uid="{00000000-0005-0000-0000-000038600000}"/>
    <cellStyle name="40% - Énfasis6 16 5 3" xfId="26881" xr:uid="{00000000-0005-0000-0000-000039600000}"/>
    <cellStyle name="40% - Énfasis6 16 5 4" xfId="26882" xr:uid="{00000000-0005-0000-0000-00003A600000}"/>
    <cellStyle name="40% - Énfasis6 16 5 5" xfId="26883" xr:uid="{00000000-0005-0000-0000-00003B600000}"/>
    <cellStyle name="40% - Énfasis6 16 5 6" xfId="26884" xr:uid="{00000000-0005-0000-0000-00003C600000}"/>
    <cellStyle name="40% - Énfasis6 16 6" xfId="26885" xr:uid="{00000000-0005-0000-0000-00003D600000}"/>
    <cellStyle name="40% - Énfasis6 16 6 2" xfId="26886" xr:uid="{00000000-0005-0000-0000-00003E600000}"/>
    <cellStyle name="40% - Énfasis6 16 6 3" xfId="26887" xr:uid="{00000000-0005-0000-0000-00003F600000}"/>
    <cellStyle name="40% - Énfasis6 16 6 4" xfId="26888" xr:uid="{00000000-0005-0000-0000-000040600000}"/>
    <cellStyle name="40% - Énfasis6 16 6 5" xfId="26889" xr:uid="{00000000-0005-0000-0000-000041600000}"/>
    <cellStyle name="40% - Énfasis6 16 6 6" xfId="26890" xr:uid="{00000000-0005-0000-0000-000042600000}"/>
    <cellStyle name="40% - Énfasis6 16 7" xfId="26891" xr:uid="{00000000-0005-0000-0000-000043600000}"/>
    <cellStyle name="40% - Énfasis6 16 7 2" xfId="26892" xr:uid="{00000000-0005-0000-0000-000044600000}"/>
    <cellStyle name="40% - Énfasis6 16 7 3" xfId="26893" xr:uid="{00000000-0005-0000-0000-000045600000}"/>
    <cellStyle name="40% - Énfasis6 16 7 4" xfId="26894" xr:uid="{00000000-0005-0000-0000-000046600000}"/>
    <cellStyle name="40% - Énfasis6 16 7 5" xfId="26895" xr:uid="{00000000-0005-0000-0000-000047600000}"/>
    <cellStyle name="40% - Énfasis6 16 7 6" xfId="26896" xr:uid="{00000000-0005-0000-0000-000048600000}"/>
    <cellStyle name="40% - Énfasis6 16 8" xfId="26897" xr:uid="{00000000-0005-0000-0000-000049600000}"/>
    <cellStyle name="40% - Énfasis6 16 8 2" xfId="26898" xr:uid="{00000000-0005-0000-0000-00004A600000}"/>
    <cellStyle name="40% - Énfasis6 16 8 3" xfId="26899" xr:uid="{00000000-0005-0000-0000-00004B600000}"/>
    <cellStyle name="40% - Énfasis6 16 8 4" xfId="26900" xr:uid="{00000000-0005-0000-0000-00004C600000}"/>
    <cellStyle name="40% - Énfasis6 16 8 5" xfId="26901" xr:uid="{00000000-0005-0000-0000-00004D600000}"/>
    <cellStyle name="40% - Énfasis6 16 8 6" xfId="26902" xr:uid="{00000000-0005-0000-0000-00004E600000}"/>
    <cellStyle name="40% - Énfasis6 16 9" xfId="26903" xr:uid="{00000000-0005-0000-0000-00004F600000}"/>
    <cellStyle name="40% - Énfasis6 16 9 2" xfId="26904" xr:uid="{00000000-0005-0000-0000-000050600000}"/>
    <cellStyle name="40% - Énfasis6 16 9 3" xfId="26905" xr:uid="{00000000-0005-0000-0000-000051600000}"/>
    <cellStyle name="40% - Énfasis6 16 9 4" xfId="26906" xr:uid="{00000000-0005-0000-0000-000052600000}"/>
    <cellStyle name="40% - Énfasis6 16 9 5" xfId="26907" xr:uid="{00000000-0005-0000-0000-000053600000}"/>
    <cellStyle name="40% - Énfasis6 16 9 6" xfId="26908" xr:uid="{00000000-0005-0000-0000-000054600000}"/>
    <cellStyle name="40% - Énfasis6 17" xfId="789" xr:uid="{00000000-0005-0000-0000-000055600000}"/>
    <cellStyle name="40% - Énfasis6 17 10" xfId="26909" xr:uid="{00000000-0005-0000-0000-000056600000}"/>
    <cellStyle name="40% - Énfasis6 17 11" xfId="26910" xr:uid="{00000000-0005-0000-0000-000057600000}"/>
    <cellStyle name="40% - Énfasis6 17 12" xfId="26911" xr:uid="{00000000-0005-0000-0000-000058600000}"/>
    <cellStyle name="40% - Énfasis6 17 13" xfId="26912" xr:uid="{00000000-0005-0000-0000-000059600000}"/>
    <cellStyle name="40% - Énfasis6 17 14" xfId="26913" xr:uid="{00000000-0005-0000-0000-00005A600000}"/>
    <cellStyle name="40% - Énfasis6 17 2" xfId="26914" xr:uid="{00000000-0005-0000-0000-00005B600000}"/>
    <cellStyle name="40% - Énfasis6 17 2 2" xfId="26915" xr:uid="{00000000-0005-0000-0000-00005C600000}"/>
    <cellStyle name="40% - Énfasis6 17 2 3" xfId="26916" xr:uid="{00000000-0005-0000-0000-00005D600000}"/>
    <cellStyle name="40% - Énfasis6 17 2 4" xfId="26917" xr:uid="{00000000-0005-0000-0000-00005E600000}"/>
    <cellStyle name="40% - Énfasis6 17 2 5" xfId="26918" xr:uid="{00000000-0005-0000-0000-00005F600000}"/>
    <cellStyle name="40% - Énfasis6 17 2 6" xfId="26919" xr:uid="{00000000-0005-0000-0000-000060600000}"/>
    <cellStyle name="40% - Énfasis6 17 3" xfId="26920" xr:uid="{00000000-0005-0000-0000-000061600000}"/>
    <cellStyle name="40% - Énfasis6 17 3 2" xfId="26921" xr:uid="{00000000-0005-0000-0000-000062600000}"/>
    <cellStyle name="40% - Énfasis6 17 3 3" xfId="26922" xr:uid="{00000000-0005-0000-0000-000063600000}"/>
    <cellStyle name="40% - Énfasis6 17 3 4" xfId="26923" xr:uid="{00000000-0005-0000-0000-000064600000}"/>
    <cellStyle name="40% - Énfasis6 17 3 5" xfId="26924" xr:uid="{00000000-0005-0000-0000-000065600000}"/>
    <cellStyle name="40% - Énfasis6 17 3 6" xfId="26925" xr:uid="{00000000-0005-0000-0000-000066600000}"/>
    <cellStyle name="40% - Énfasis6 17 4" xfId="26926" xr:uid="{00000000-0005-0000-0000-000067600000}"/>
    <cellStyle name="40% - Énfasis6 17 4 2" xfId="26927" xr:uid="{00000000-0005-0000-0000-000068600000}"/>
    <cellStyle name="40% - Énfasis6 17 4 3" xfId="26928" xr:uid="{00000000-0005-0000-0000-000069600000}"/>
    <cellStyle name="40% - Énfasis6 17 4 4" xfId="26929" xr:uid="{00000000-0005-0000-0000-00006A600000}"/>
    <cellStyle name="40% - Énfasis6 17 4 5" xfId="26930" xr:uid="{00000000-0005-0000-0000-00006B600000}"/>
    <cellStyle name="40% - Énfasis6 17 4 6" xfId="26931" xr:uid="{00000000-0005-0000-0000-00006C600000}"/>
    <cellStyle name="40% - Énfasis6 17 5" xfId="26932" xr:uid="{00000000-0005-0000-0000-00006D600000}"/>
    <cellStyle name="40% - Énfasis6 17 5 2" xfId="26933" xr:uid="{00000000-0005-0000-0000-00006E600000}"/>
    <cellStyle name="40% - Énfasis6 17 5 3" xfId="26934" xr:uid="{00000000-0005-0000-0000-00006F600000}"/>
    <cellStyle name="40% - Énfasis6 17 5 4" xfId="26935" xr:uid="{00000000-0005-0000-0000-000070600000}"/>
    <cellStyle name="40% - Énfasis6 17 5 5" xfId="26936" xr:uid="{00000000-0005-0000-0000-000071600000}"/>
    <cellStyle name="40% - Énfasis6 17 5 6" xfId="26937" xr:uid="{00000000-0005-0000-0000-000072600000}"/>
    <cellStyle name="40% - Énfasis6 17 6" xfId="26938" xr:uid="{00000000-0005-0000-0000-000073600000}"/>
    <cellStyle name="40% - Énfasis6 17 6 2" xfId="26939" xr:uid="{00000000-0005-0000-0000-000074600000}"/>
    <cellStyle name="40% - Énfasis6 17 6 3" xfId="26940" xr:uid="{00000000-0005-0000-0000-000075600000}"/>
    <cellStyle name="40% - Énfasis6 17 6 4" xfId="26941" xr:uid="{00000000-0005-0000-0000-000076600000}"/>
    <cellStyle name="40% - Énfasis6 17 6 5" xfId="26942" xr:uid="{00000000-0005-0000-0000-000077600000}"/>
    <cellStyle name="40% - Énfasis6 17 6 6" xfId="26943" xr:uid="{00000000-0005-0000-0000-000078600000}"/>
    <cellStyle name="40% - Énfasis6 17 7" xfId="26944" xr:uid="{00000000-0005-0000-0000-000079600000}"/>
    <cellStyle name="40% - Énfasis6 17 7 2" xfId="26945" xr:uid="{00000000-0005-0000-0000-00007A600000}"/>
    <cellStyle name="40% - Énfasis6 17 7 3" xfId="26946" xr:uid="{00000000-0005-0000-0000-00007B600000}"/>
    <cellStyle name="40% - Énfasis6 17 7 4" xfId="26947" xr:uid="{00000000-0005-0000-0000-00007C600000}"/>
    <cellStyle name="40% - Énfasis6 17 7 5" xfId="26948" xr:uid="{00000000-0005-0000-0000-00007D600000}"/>
    <cellStyle name="40% - Énfasis6 17 7 6" xfId="26949" xr:uid="{00000000-0005-0000-0000-00007E600000}"/>
    <cellStyle name="40% - Énfasis6 17 8" xfId="26950" xr:uid="{00000000-0005-0000-0000-00007F600000}"/>
    <cellStyle name="40% - Énfasis6 17 8 2" xfId="26951" xr:uid="{00000000-0005-0000-0000-000080600000}"/>
    <cellStyle name="40% - Énfasis6 17 8 3" xfId="26952" xr:uid="{00000000-0005-0000-0000-000081600000}"/>
    <cellStyle name="40% - Énfasis6 17 8 4" xfId="26953" xr:uid="{00000000-0005-0000-0000-000082600000}"/>
    <cellStyle name="40% - Énfasis6 17 8 5" xfId="26954" xr:uid="{00000000-0005-0000-0000-000083600000}"/>
    <cellStyle name="40% - Énfasis6 17 8 6" xfId="26955" xr:uid="{00000000-0005-0000-0000-000084600000}"/>
    <cellStyle name="40% - Énfasis6 17 9" xfId="26956" xr:uid="{00000000-0005-0000-0000-000085600000}"/>
    <cellStyle name="40% - Énfasis6 17 9 2" xfId="26957" xr:uid="{00000000-0005-0000-0000-000086600000}"/>
    <cellStyle name="40% - Énfasis6 17 9 3" xfId="26958" xr:uid="{00000000-0005-0000-0000-000087600000}"/>
    <cellStyle name="40% - Énfasis6 17 9 4" xfId="26959" xr:uid="{00000000-0005-0000-0000-000088600000}"/>
    <cellStyle name="40% - Énfasis6 17 9 5" xfId="26960" xr:uid="{00000000-0005-0000-0000-000089600000}"/>
    <cellStyle name="40% - Énfasis6 17 9 6" xfId="26961" xr:uid="{00000000-0005-0000-0000-00008A600000}"/>
    <cellStyle name="40% - Énfasis6 18" xfId="790" xr:uid="{00000000-0005-0000-0000-00008B600000}"/>
    <cellStyle name="40% - Énfasis6 18 10" xfId="26962" xr:uid="{00000000-0005-0000-0000-00008C600000}"/>
    <cellStyle name="40% - Énfasis6 18 11" xfId="26963" xr:uid="{00000000-0005-0000-0000-00008D600000}"/>
    <cellStyle name="40% - Énfasis6 18 12" xfId="26964" xr:uid="{00000000-0005-0000-0000-00008E600000}"/>
    <cellStyle name="40% - Énfasis6 18 13" xfId="26965" xr:uid="{00000000-0005-0000-0000-00008F600000}"/>
    <cellStyle name="40% - Énfasis6 18 14" xfId="26966" xr:uid="{00000000-0005-0000-0000-000090600000}"/>
    <cellStyle name="40% - Énfasis6 18 2" xfId="26967" xr:uid="{00000000-0005-0000-0000-000091600000}"/>
    <cellStyle name="40% - Énfasis6 18 2 2" xfId="26968" xr:uid="{00000000-0005-0000-0000-000092600000}"/>
    <cellStyle name="40% - Énfasis6 18 2 3" xfId="26969" xr:uid="{00000000-0005-0000-0000-000093600000}"/>
    <cellStyle name="40% - Énfasis6 18 2 4" xfId="26970" xr:uid="{00000000-0005-0000-0000-000094600000}"/>
    <cellStyle name="40% - Énfasis6 18 2 5" xfId="26971" xr:uid="{00000000-0005-0000-0000-000095600000}"/>
    <cellStyle name="40% - Énfasis6 18 2 6" xfId="26972" xr:uid="{00000000-0005-0000-0000-000096600000}"/>
    <cellStyle name="40% - Énfasis6 18 3" xfId="26973" xr:uid="{00000000-0005-0000-0000-000097600000}"/>
    <cellStyle name="40% - Énfasis6 18 3 2" xfId="26974" xr:uid="{00000000-0005-0000-0000-000098600000}"/>
    <cellStyle name="40% - Énfasis6 18 3 3" xfId="26975" xr:uid="{00000000-0005-0000-0000-000099600000}"/>
    <cellStyle name="40% - Énfasis6 18 3 4" xfId="26976" xr:uid="{00000000-0005-0000-0000-00009A600000}"/>
    <cellStyle name="40% - Énfasis6 18 3 5" xfId="26977" xr:uid="{00000000-0005-0000-0000-00009B600000}"/>
    <cellStyle name="40% - Énfasis6 18 3 6" xfId="26978" xr:uid="{00000000-0005-0000-0000-00009C600000}"/>
    <cellStyle name="40% - Énfasis6 18 4" xfId="26979" xr:uid="{00000000-0005-0000-0000-00009D600000}"/>
    <cellStyle name="40% - Énfasis6 18 4 2" xfId="26980" xr:uid="{00000000-0005-0000-0000-00009E600000}"/>
    <cellStyle name="40% - Énfasis6 18 4 3" xfId="26981" xr:uid="{00000000-0005-0000-0000-00009F600000}"/>
    <cellStyle name="40% - Énfasis6 18 4 4" xfId="26982" xr:uid="{00000000-0005-0000-0000-0000A0600000}"/>
    <cellStyle name="40% - Énfasis6 18 4 5" xfId="26983" xr:uid="{00000000-0005-0000-0000-0000A1600000}"/>
    <cellStyle name="40% - Énfasis6 18 4 6" xfId="26984" xr:uid="{00000000-0005-0000-0000-0000A2600000}"/>
    <cellStyle name="40% - Énfasis6 18 5" xfId="26985" xr:uid="{00000000-0005-0000-0000-0000A3600000}"/>
    <cellStyle name="40% - Énfasis6 18 5 2" xfId="26986" xr:uid="{00000000-0005-0000-0000-0000A4600000}"/>
    <cellStyle name="40% - Énfasis6 18 5 3" xfId="26987" xr:uid="{00000000-0005-0000-0000-0000A5600000}"/>
    <cellStyle name="40% - Énfasis6 18 5 4" xfId="26988" xr:uid="{00000000-0005-0000-0000-0000A6600000}"/>
    <cellStyle name="40% - Énfasis6 18 5 5" xfId="26989" xr:uid="{00000000-0005-0000-0000-0000A7600000}"/>
    <cellStyle name="40% - Énfasis6 18 5 6" xfId="26990" xr:uid="{00000000-0005-0000-0000-0000A8600000}"/>
    <cellStyle name="40% - Énfasis6 18 6" xfId="26991" xr:uid="{00000000-0005-0000-0000-0000A9600000}"/>
    <cellStyle name="40% - Énfasis6 18 6 2" xfId="26992" xr:uid="{00000000-0005-0000-0000-0000AA600000}"/>
    <cellStyle name="40% - Énfasis6 18 6 3" xfId="26993" xr:uid="{00000000-0005-0000-0000-0000AB600000}"/>
    <cellStyle name="40% - Énfasis6 18 6 4" xfId="26994" xr:uid="{00000000-0005-0000-0000-0000AC600000}"/>
    <cellStyle name="40% - Énfasis6 18 6 5" xfId="26995" xr:uid="{00000000-0005-0000-0000-0000AD600000}"/>
    <cellStyle name="40% - Énfasis6 18 6 6" xfId="26996" xr:uid="{00000000-0005-0000-0000-0000AE600000}"/>
    <cellStyle name="40% - Énfasis6 18 7" xfId="26997" xr:uid="{00000000-0005-0000-0000-0000AF600000}"/>
    <cellStyle name="40% - Énfasis6 18 7 2" xfId="26998" xr:uid="{00000000-0005-0000-0000-0000B0600000}"/>
    <cellStyle name="40% - Énfasis6 18 7 3" xfId="26999" xr:uid="{00000000-0005-0000-0000-0000B1600000}"/>
    <cellStyle name="40% - Énfasis6 18 7 4" xfId="27000" xr:uid="{00000000-0005-0000-0000-0000B2600000}"/>
    <cellStyle name="40% - Énfasis6 18 7 5" xfId="27001" xr:uid="{00000000-0005-0000-0000-0000B3600000}"/>
    <cellStyle name="40% - Énfasis6 18 7 6" xfId="27002" xr:uid="{00000000-0005-0000-0000-0000B4600000}"/>
    <cellStyle name="40% - Énfasis6 18 8" xfId="27003" xr:uid="{00000000-0005-0000-0000-0000B5600000}"/>
    <cellStyle name="40% - Énfasis6 18 8 2" xfId="27004" xr:uid="{00000000-0005-0000-0000-0000B6600000}"/>
    <cellStyle name="40% - Énfasis6 18 8 3" xfId="27005" xr:uid="{00000000-0005-0000-0000-0000B7600000}"/>
    <cellStyle name="40% - Énfasis6 18 8 4" xfId="27006" xr:uid="{00000000-0005-0000-0000-0000B8600000}"/>
    <cellStyle name="40% - Énfasis6 18 8 5" xfId="27007" xr:uid="{00000000-0005-0000-0000-0000B9600000}"/>
    <cellStyle name="40% - Énfasis6 18 8 6" xfId="27008" xr:uid="{00000000-0005-0000-0000-0000BA600000}"/>
    <cellStyle name="40% - Énfasis6 18 9" xfId="27009" xr:uid="{00000000-0005-0000-0000-0000BB600000}"/>
    <cellStyle name="40% - Énfasis6 18 9 2" xfId="27010" xr:uid="{00000000-0005-0000-0000-0000BC600000}"/>
    <cellStyle name="40% - Énfasis6 18 9 3" xfId="27011" xr:uid="{00000000-0005-0000-0000-0000BD600000}"/>
    <cellStyle name="40% - Énfasis6 18 9 4" xfId="27012" xr:uid="{00000000-0005-0000-0000-0000BE600000}"/>
    <cellStyle name="40% - Énfasis6 18 9 5" xfId="27013" xr:uid="{00000000-0005-0000-0000-0000BF600000}"/>
    <cellStyle name="40% - Énfasis6 18 9 6" xfId="27014" xr:uid="{00000000-0005-0000-0000-0000C0600000}"/>
    <cellStyle name="40% - Énfasis6 19" xfId="791" xr:uid="{00000000-0005-0000-0000-0000C1600000}"/>
    <cellStyle name="40% - Énfasis6 19 10" xfId="27015" xr:uid="{00000000-0005-0000-0000-0000C2600000}"/>
    <cellStyle name="40% - Énfasis6 19 11" xfId="27016" xr:uid="{00000000-0005-0000-0000-0000C3600000}"/>
    <cellStyle name="40% - Énfasis6 19 12" xfId="27017" xr:uid="{00000000-0005-0000-0000-0000C4600000}"/>
    <cellStyle name="40% - Énfasis6 19 13" xfId="27018" xr:uid="{00000000-0005-0000-0000-0000C5600000}"/>
    <cellStyle name="40% - Énfasis6 19 14" xfId="27019" xr:uid="{00000000-0005-0000-0000-0000C6600000}"/>
    <cellStyle name="40% - Énfasis6 19 2" xfId="27020" xr:uid="{00000000-0005-0000-0000-0000C7600000}"/>
    <cellStyle name="40% - Énfasis6 19 2 2" xfId="27021" xr:uid="{00000000-0005-0000-0000-0000C8600000}"/>
    <cellStyle name="40% - Énfasis6 19 2 3" xfId="27022" xr:uid="{00000000-0005-0000-0000-0000C9600000}"/>
    <cellStyle name="40% - Énfasis6 19 2 4" xfId="27023" xr:uid="{00000000-0005-0000-0000-0000CA600000}"/>
    <cellStyle name="40% - Énfasis6 19 2 5" xfId="27024" xr:uid="{00000000-0005-0000-0000-0000CB600000}"/>
    <cellStyle name="40% - Énfasis6 19 2 6" xfId="27025" xr:uid="{00000000-0005-0000-0000-0000CC600000}"/>
    <cellStyle name="40% - Énfasis6 19 3" xfId="27026" xr:uid="{00000000-0005-0000-0000-0000CD600000}"/>
    <cellStyle name="40% - Énfasis6 19 3 2" xfId="27027" xr:uid="{00000000-0005-0000-0000-0000CE600000}"/>
    <cellStyle name="40% - Énfasis6 19 3 3" xfId="27028" xr:uid="{00000000-0005-0000-0000-0000CF600000}"/>
    <cellStyle name="40% - Énfasis6 19 3 4" xfId="27029" xr:uid="{00000000-0005-0000-0000-0000D0600000}"/>
    <cellStyle name="40% - Énfasis6 19 3 5" xfId="27030" xr:uid="{00000000-0005-0000-0000-0000D1600000}"/>
    <cellStyle name="40% - Énfasis6 19 3 6" xfId="27031" xr:uid="{00000000-0005-0000-0000-0000D2600000}"/>
    <cellStyle name="40% - Énfasis6 19 4" xfId="27032" xr:uid="{00000000-0005-0000-0000-0000D3600000}"/>
    <cellStyle name="40% - Énfasis6 19 4 2" xfId="27033" xr:uid="{00000000-0005-0000-0000-0000D4600000}"/>
    <cellStyle name="40% - Énfasis6 19 4 3" xfId="27034" xr:uid="{00000000-0005-0000-0000-0000D5600000}"/>
    <cellStyle name="40% - Énfasis6 19 4 4" xfId="27035" xr:uid="{00000000-0005-0000-0000-0000D6600000}"/>
    <cellStyle name="40% - Énfasis6 19 4 5" xfId="27036" xr:uid="{00000000-0005-0000-0000-0000D7600000}"/>
    <cellStyle name="40% - Énfasis6 19 4 6" xfId="27037" xr:uid="{00000000-0005-0000-0000-0000D8600000}"/>
    <cellStyle name="40% - Énfasis6 19 5" xfId="27038" xr:uid="{00000000-0005-0000-0000-0000D9600000}"/>
    <cellStyle name="40% - Énfasis6 19 5 2" xfId="27039" xr:uid="{00000000-0005-0000-0000-0000DA600000}"/>
    <cellStyle name="40% - Énfasis6 19 5 3" xfId="27040" xr:uid="{00000000-0005-0000-0000-0000DB600000}"/>
    <cellStyle name="40% - Énfasis6 19 5 4" xfId="27041" xr:uid="{00000000-0005-0000-0000-0000DC600000}"/>
    <cellStyle name="40% - Énfasis6 19 5 5" xfId="27042" xr:uid="{00000000-0005-0000-0000-0000DD600000}"/>
    <cellStyle name="40% - Énfasis6 19 5 6" xfId="27043" xr:uid="{00000000-0005-0000-0000-0000DE600000}"/>
    <cellStyle name="40% - Énfasis6 19 6" xfId="27044" xr:uid="{00000000-0005-0000-0000-0000DF600000}"/>
    <cellStyle name="40% - Énfasis6 19 6 2" xfId="27045" xr:uid="{00000000-0005-0000-0000-0000E0600000}"/>
    <cellStyle name="40% - Énfasis6 19 6 3" xfId="27046" xr:uid="{00000000-0005-0000-0000-0000E1600000}"/>
    <cellStyle name="40% - Énfasis6 19 6 4" xfId="27047" xr:uid="{00000000-0005-0000-0000-0000E2600000}"/>
    <cellStyle name="40% - Énfasis6 19 6 5" xfId="27048" xr:uid="{00000000-0005-0000-0000-0000E3600000}"/>
    <cellStyle name="40% - Énfasis6 19 6 6" xfId="27049" xr:uid="{00000000-0005-0000-0000-0000E4600000}"/>
    <cellStyle name="40% - Énfasis6 19 7" xfId="27050" xr:uid="{00000000-0005-0000-0000-0000E5600000}"/>
    <cellStyle name="40% - Énfasis6 19 7 2" xfId="27051" xr:uid="{00000000-0005-0000-0000-0000E6600000}"/>
    <cellStyle name="40% - Énfasis6 19 7 3" xfId="27052" xr:uid="{00000000-0005-0000-0000-0000E7600000}"/>
    <cellStyle name="40% - Énfasis6 19 7 4" xfId="27053" xr:uid="{00000000-0005-0000-0000-0000E8600000}"/>
    <cellStyle name="40% - Énfasis6 19 7 5" xfId="27054" xr:uid="{00000000-0005-0000-0000-0000E9600000}"/>
    <cellStyle name="40% - Énfasis6 19 7 6" xfId="27055" xr:uid="{00000000-0005-0000-0000-0000EA600000}"/>
    <cellStyle name="40% - Énfasis6 19 8" xfId="27056" xr:uid="{00000000-0005-0000-0000-0000EB600000}"/>
    <cellStyle name="40% - Énfasis6 19 8 2" xfId="27057" xr:uid="{00000000-0005-0000-0000-0000EC600000}"/>
    <cellStyle name="40% - Énfasis6 19 8 3" xfId="27058" xr:uid="{00000000-0005-0000-0000-0000ED600000}"/>
    <cellStyle name="40% - Énfasis6 19 8 4" xfId="27059" xr:uid="{00000000-0005-0000-0000-0000EE600000}"/>
    <cellStyle name="40% - Énfasis6 19 8 5" xfId="27060" xr:uid="{00000000-0005-0000-0000-0000EF600000}"/>
    <cellStyle name="40% - Énfasis6 19 8 6" xfId="27061" xr:uid="{00000000-0005-0000-0000-0000F0600000}"/>
    <cellStyle name="40% - Énfasis6 19 9" xfId="27062" xr:uid="{00000000-0005-0000-0000-0000F1600000}"/>
    <cellStyle name="40% - Énfasis6 19 9 2" xfId="27063" xr:uid="{00000000-0005-0000-0000-0000F2600000}"/>
    <cellStyle name="40% - Énfasis6 19 9 3" xfId="27064" xr:uid="{00000000-0005-0000-0000-0000F3600000}"/>
    <cellStyle name="40% - Énfasis6 19 9 4" xfId="27065" xr:uid="{00000000-0005-0000-0000-0000F4600000}"/>
    <cellStyle name="40% - Énfasis6 19 9 5" xfId="27066" xr:uid="{00000000-0005-0000-0000-0000F5600000}"/>
    <cellStyle name="40% - Énfasis6 19 9 6" xfId="27067" xr:uid="{00000000-0005-0000-0000-0000F6600000}"/>
    <cellStyle name="40% - Énfasis6 2" xfId="792" xr:uid="{00000000-0005-0000-0000-0000F7600000}"/>
    <cellStyle name="40% - Énfasis6 2 10" xfId="27068" xr:uid="{00000000-0005-0000-0000-0000F8600000}"/>
    <cellStyle name="40% - Énfasis6 2 10 2" xfId="27069" xr:uid="{00000000-0005-0000-0000-0000F9600000}"/>
    <cellStyle name="40% - Énfasis6 2 10 3" xfId="27070" xr:uid="{00000000-0005-0000-0000-0000FA600000}"/>
    <cellStyle name="40% - Énfasis6 2 10 4" xfId="27071" xr:uid="{00000000-0005-0000-0000-0000FB600000}"/>
    <cellStyle name="40% - Énfasis6 2 10 5" xfId="27072" xr:uid="{00000000-0005-0000-0000-0000FC600000}"/>
    <cellStyle name="40% - Énfasis6 2 10 6" xfId="27073" xr:uid="{00000000-0005-0000-0000-0000FD600000}"/>
    <cellStyle name="40% - Énfasis6 2 11" xfId="27074" xr:uid="{00000000-0005-0000-0000-0000FE600000}"/>
    <cellStyle name="40% - Énfasis6 2 11 2" xfId="27075" xr:uid="{00000000-0005-0000-0000-0000FF600000}"/>
    <cellStyle name="40% - Énfasis6 2 11 3" xfId="27076" xr:uid="{00000000-0005-0000-0000-000000610000}"/>
    <cellStyle name="40% - Énfasis6 2 11 4" xfId="27077" xr:uid="{00000000-0005-0000-0000-000001610000}"/>
    <cellStyle name="40% - Énfasis6 2 11 5" xfId="27078" xr:uid="{00000000-0005-0000-0000-000002610000}"/>
    <cellStyle name="40% - Énfasis6 2 11 6" xfId="27079" xr:uid="{00000000-0005-0000-0000-000003610000}"/>
    <cellStyle name="40% - Énfasis6 2 12" xfId="27080" xr:uid="{00000000-0005-0000-0000-000004610000}"/>
    <cellStyle name="40% - Énfasis6 2 12 2" xfId="27081" xr:uid="{00000000-0005-0000-0000-000005610000}"/>
    <cellStyle name="40% - Énfasis6 2 12 3" xfId="27082" xr:uid="{00000000-0005-0000-0000-000006610000}"/>
    <cellStyle name="40% - Énfasis6 2 12 4" xfId="27083" xr:uid="{00000000-0005-0000-0000-000007610000}"/>
    <cellStyle name="40% - Énfasis6 2 12 5" xfId="27084" xr:uid="{00000000-0005-0000-0000-000008610000}"/>
    <cellStyle name="40% - Énfasis6 2 12 6" xfId="27085" xr:uid="{00000000-0005-0000-0000-000009610000}"/>
    <cellStyle name="40% - Énfasis6 2 13" xfId="27086" xr:uid="{00000000-0005-0000-0000-00000A610000}"/>
    <cellStyle name="40% - Énfasis6 2 13 2" xfId="27087" xr:uid="{00000000-0005-0000-0000-00000B610000}"/>
    <cellStyle name="40% - Énfasis6 2 13 3" xfId="27088" xr:uid="{00000000-0005-0000-0000-00000C610000}"/>
    <cellStyle name="40% - Énfasis6 2 13 4" xfId="27089" xr:uid="{00000000-0005-0000-0000-00000D610000}"/>
    <cellStyle name="40% - Énfasis6 2 13 5" xfId="27090" xr:uid="{00000000-0005-0000-0000-00000E610000}"/>
    <cellStyle name="40% - Énfasis6 2 13 6" xfId="27091" xr:uid="{00000000-0005-0000-0000-00000F610000}"/>
    <cellStyle name="40% - Énfasis6 2 14" xfId="27092" xr:uid="{00000000-0005-0000-0000-000010610000}"/>
    <cellStyle name="40% - Énfasis6 2 14 2" xfId="27093" xr:uid="{00000000-0005-0000-0000-000011610000}"/>
    <cellStyle name="40% - Énfasis6 2 14 3" xfId="27094" xr:uid="{00000000-0005-0000-0000-000012610000}"/>
    <cellStyle name="40% - Énfasis6 2 14 4" xfId="27095" xr:uid="{00000000-0005-0000-0000-000013610000}"/>
    <cellStyle name="40% - Énfasis6 2 14 5" xfId="27096" xr:uid="{00000000-0005-0000-0000-000014610000}"/>
    <cellStyle name="40% - Énfasis6 2 14 6" xfId="27097" xr:uid="{00000000-0005-0000-0000-000015610000}"/>
    <cellStyle name="40% - Énfasis6 2 15" xfId="27098" xr:uid="{00000000-0005-0000-0000-000016610000}"/>
    <cellStyle name="40% - Énfasis6 2 16" xfId="27099" xr:uid="{00000000-0005-0000-0000-000017610000}"/>
    <cellStyle name="40% - Énfasis6 2 17" xfId="27100" xr:uid="{00000000-0005-0000-0000-000018610000}"/>
    <cellStyle name="40% - Énfasis6 2 18" xfId="27101" xr:uid="{00000000-0005-0000-0000-000019610000}"/>
    <cellStyle name="40% - Énfasis6 2 19" xfId="27102" xr:uid="{00000000-0005-0000-0000-00001A610000}"/>
    <cellStyle name="40% - Énfasis6 2 2" xfId="793" xr:uid="{00000000-0005-0000-0000-00001B610000}"/>
    <cellStyle name="40% - Énfasis6 2 2 10" xfId="27103" xr:uid="{00000000-0005-0000-0000-00001C610000}"/>
    <cellStyle name="40% - Énfasis6 2 2 11" xfId="27104" xr:uid="{00000000-0005-0000-0000-00001D610000}"/>
    <cellStyle name="40% - Énfasis6 2 2 12" xfId="27105" xr:uid="{00000000-0005-0000-0000-00001E610000}"/>
    <cellStyle name="40% - Énfasis6 2 2 13" xfId="27106" xr:uid="{00000000-0005-0000-0000-00001F610000}"/>
    <cellStyle name="40% - Énfasis6 2 2 14" xfId="27107" xr:uid="{00000000-0005-0000-0000-000020610000}"/>
    <cellStyle name="40% - Énfasis6 2 2 2" xfId="27108" xr:uid="{00000000-0005-0000-0000-000021610000}"/>
    <cellStyle name="40% - Énfasis6 2 2 2 2" xfId="27109" xr:uid="{00000000-0005-0000-0000-000022610000}"/>
    <cellStyle name="40% - Énfasis6 2 2 2 3" xfId="27110" xr:uid="{00000000-0005-0000-0000-000023610000}"/>
    <cellStyle name="40% - Énfasis6 2 2 2 4" xfId="27111" xr:uid="{00000000-0005-0000-0000-000024610000}"/>
    <cellStyle name="40% - Énfasis6 2 2 2 5" xfId="27112" xr:uid="{00000000-0005-0000-0000-000025610000}"/>
    <cellStyle name="40% - Énfasis6 2 2 2 6" xfId="27113" xr:uid="{00000000-0005-0000-0000-000026610000}"/>
    <cellStyle name="40% - Énfasis6 2 2 3" xfId="27114" xr:uid="{00000000-0005-0000-0000-000027610000}"/>
    <cellStyle name="40% - Énfasis6 2 2 3 2" xfId="27115" xr:uid="{00000000-0005-0000-0000-000028610000}"/>
    <cellStyle name="40% - Énfasis6 2 2 3 3" xfId="27116" xr:uid="{00000000-0005-0000-0000-000029610000}"/>
    <cellStyle name="40% - Énfasis6 2 2 3 4" xfId="27117" xr:uid="{00000000-0005-0000-0000-00002A610000}"/>
    <cellStyle name="40% - Énfasis6 2 2 3 5" xfId="27118" xr:uid="{00000000-0005-0000-0000-00002B610000}"/>
    <cellStyle name="40% - Énfasis6 2 2 3 6" xfId="27119" xr:uid="{00000000-0005-0000-0000-00002C610000}"/>
    <cellStyle name="40% - Énfasis6 2 2 4" xfId="27120" xr:uid="{00000000-0005-0000-0000-00002D610000}"/>
    <cellStyle name="40% - Énfasis6 2 2 4 2" xfId="27121" xr:uid="{00000000-0005-0000-0000-00002E610000}"/>
    <cellStyle name="40% - Énfasis6 2 2 4 3" xfId="27122" xr:uid="{00000000-0005-0000-0000-00002F610000}"/>
    <cellStyle name="40% - Énfasis6 2 2 4 4" xfId="27123" xr:uid="{00000000-0005-0000-0000-000030610000}"/>
    <cellStyle name="40% - Énfasis6 2 2 4 5" xfId="27124" xr:uid="{00000000-0005-0000-0000-000031610000}"/>
    <cellStyle name="40% - Énfasis6 2 2 4 6" xfId="27125" xr:uid="{00000000-0005-0000-0000-000032610000}"/>
    <cellStyle name="40% - Énfasis6 2 2 5" xfId="27126" xr:uid="{00000000-0005-0000-0000-000033610000}"/>
    <cellStyle name="40% - Énfasis6 2 2 5 2" xfId="27127" xr:uid="{00000000-0005-0000-0000-000034610000}"/>
    <cellStyle name="40% - Énfasis6 2 2 5 3" xfId="27128" xr:uid="{00000000-0005-0000-0000-000035610000}"/>
    <cellStyle name="40% - Énfasis6 2 2 5 4" xfId="27129" xr:uid="{00000000-0005-0000-0000-000036610000}"/>
    <cellStyle name="40% - Énfasis6 2 2 5 5" xfId="27130" xr:uid="{00000000-0005-0000-0000-000037610000}"/>
    <cellStyle name="40% - Énfasis6 2 2 5 6" xfId="27131" xr:uid="{00000000-0005-0000-0000-000038610000}"/>
    <cellStyle name="40% - Énfasis6 2 2 6" xfId="27132" xr:uid="{00000000-0005-0000-0000-000039610000}"/>
    <cellStyle name="40% - Énfasis6 2 2 6 2" xfId="27133" xr:uid="{00000000-0005-0000-0000-00003A610000}"/>
    <cellStyle name="40% - Énfasis6 2 2 6 3" xfId="27134" xr:uid="{00000000-0005-0000-0000-00003B610000}"/>
    <cellStyle name="40% - Énfasis6 2 2 6 4" xfId="27135" xr:uid="{00000000-0005-0000-0000-00003C610000}"/>
    <cellStyle name="40% - Énfasis6 2 2 6 5" xfId="27136" xr:uid="{00000000-0005-0000-0000-00003D610000}"/>
    <cellStyle name="40% - Énfasis6 2 2 6 6" xfId="27137" xr:uid="{00000000-0005-0000-0000-00003E610000}"/>
    <cellStyle name="40% - Énfasis6 2 2 7" xfId="27138" xr:uid="{00000000-0005-0000-0000-00003F610000}"/>
    <cellStyle name="40% - Énfasis6 2 2 7 2" xfId="27139" xr:uid="{00000000-0005-0000-0000-000040610000}"/>
    <cellStyle name="40% - Énfasis6 2 2 7 3" xfId="27140" xr:uid="{00000000-0005-0000-0000-000041610000}"/>
    <cellStyle name="40% - Énfasis6 2 2 7 4" xfId="27141" xr:uid="{00000000-0005-0000-0000-000042610000}"/>
    <cellStyle name="40% - Énfasis6 2 2 7 5" xfId="27142" xr:uid="{00000000-0005-0000-0000-000043610000}"/>
    <cellStyle name="40% - Énfasis6 2 2 7 6" xfId="27143" xr:uid="{00000000-0005-0000-0000-000044610000}"/>
    <cellStyle name="40% - Énfasis6 2 2 8" xfId="27144" xr:uid="{00000000-0005-0000-0000-000045610000}"/>
    <cellStyle name="40% - Énfasis6 2 2 8 2" xfId="27145" xr:uid="{00000000-0005-0000-0000-000046610000}"/>
    <cellStyle name="40% - Énfasis6 2 2 8 3" xfId="27146" xr:uid="{00000000-0005-0000-0000-000047610000}"/>
    <cellStyle name="40% - Énfasis6 2 2 8 4" xfId="27147" xr:uid="{00000000-0005-0000-0000-000048610000}"/>
    <cellStyle name="40% - Énfasis6 2 2 8 5" xfId="27148" xr:uid="{00000000-0005-0000-0000-000049610000}"/>
    <cellStyle name="40% - Énfasis6 2 2 8 6" xfId="27149" xr:uid="{00000000-0005-0000-0000-00004A610000}"/>
    <cellStyle name="40% - Énfasis6 2 2 9" xfId="27150" xr:uid="{00000000-0005-0000-0000-00004B610000}"/>
    <cellStyle name="40% - Énfasis6 2 2 9 2" xfId="27151" xr:uid="{00000000-0005-0000-0000-00004C610000}"/>
    <cellStyle name="40% - Énfasis6 2 2 9 3" xfId="27152" xr:uid="{00000000-0005-0000-0000-00004D610000}"/>
    <cellStyle name="40% - Énfasis6 2 2 9 4" xfId="27153" xr:uid="{00000000-0005-0000-0000-00004E610000}"/>
    <cellStyle name="40% - Énfasis6 2 2 9 5" xfId="27154" xr:uid="{00000000-0005-0000-0000-00004F610000}"/>
    <cellStyle name="40% - Énfasis6 2 2 9 6" xfId="27155" xr:uid="{00000000-0005-0000-0000-000050610000}"/>
    <cellStyle name="40% - Énfasis6 2 20" xfId="40572" xr:uid="{00000000-0005-0000-0000-000051610000}"/>
    <cellStyle name="40% - Énfasis6 2 3" xfId="794" xr:uid="{00000000-0005-0000-0000-000052610000}"/>
    <cellStyle name="40% - Énfasis6 2 3 10" xfId="27156" xr:uid="{00000000-0005-0000-0000-000053610000}"/>
    <cellStyle name="40% - Énfasis6 2 3 11" xfId="27157" xr:uid="{00000000-0005-0000-0000-000054610000}"/>
    <cellStyle name="40% - Énfasis6 2 3 12" xfId="27158" xr:uid="{00000000-0005-0000-0000-000055610000}"/>
    <cellStyle name="40% - Énfasis6 2 3 13" xfId="27159" xr:uid="{00000000-0005-0000-0000-000056610000}"/>
    <cellStyle name="40% - Énfasis6 2 3 14" xfId="27160" xr:uid="{00000000-0005-0000-0000-000057610000}"/>
    <cellStyle name="40% - Énfasis6 2 3 2" xfId="27161" xr:uid="{00000000-0005-0000-0000-000058610000}"/>
    <cellStyle name="40% - Énfasis6 2 3 2 2" xfId="27162" xr:uid="{00000000-0005-0000-0000-000059610000}"/>
    <cellStyle name="40% - Énfasis6 2 3 2 3" xfId="27163" xr:uid="{00000000-0005-0000-0000-00005A610000}"/>
    <cellStyle name="40% - Énfasis6 2 3 2 4" xfId="27164" xr:uid="{00000000-0005-0000-0000-00005B610000}"/>
    <cellStyle name="40% - Énfasis6 2 3 2 5" xfId="27165" xr:uid="{00000000-0005-0000-0000-00005C610000}"/>
    <cellStyle name="40% - Énfasis6 2 3 2 6" xfId="27166" xr:uid="{00000000-0005-0000-0000-00005D610000}"/>
    <cellStyle name="40% - Énfasis6 2 3 3" xfId="27167" xr:uid="{00000000-0005-0000-0000-00005E610000}"/>
    <cellStyle name="40% - Énfasis6 2 3 3 2" xfId="27168" xr:uid="{00000000-0005-0000-0000-00005F610000}"/>
    <cellStyle name="40% - Énfasis6 2 3 3 3" xfId="27169" xr:uid="{00000000-0005-0000-0000-000060610000}"/>
    <cellStyle name="40% - Énfasis6 2 3 3 4" xfId="27170" xr:uid="{00000000-0005-0000-0000-000061610000}"/>
    <cellStyle name="40% - Énfasis6 2 3 3 5" xfId="27171" xr:uid="{00000000-0005-0000-0000-000062610000}"/>
    <cellStyle name="40% - Énfasis6 2 3 3 6" xfId="27172" xr:uid="{00000000-0005-0000-0000-000063610000}"/>
    <cellStyle name="40% - Énfasis6 2 3 4" xfId="27173" xr:uid="{00000000-0005-0000-0000-000064610000}"/>
    <cellStyle name="40% - Énfasis6 2 3 4 2" xfId="27174" xr:uid="{00000000-0005-0000-0000-000065610000}"/>
    <cellStyle name="40% - Énfasis6 2 3 4 3" xfId="27175" xr:uid="{00000000-0005-0000-0000-000066610000}"/>
    <cellStyle name="40% - Énfasis6 2 3 4 4" xfId="27176" xr:uid="{00000000-0005-0000-0000-000067610000}"/>
    <cellStyle name="40% - Énfasis6 2 3 4 5" xfId="27177" xr:uid="{00000000-0005-0000-0000-000068610000}"/>
    <cellStyle name="40% - Énfasis6 2 3 4 6" xfId="27178" xr:uid="{00000000-0005-0000-0000-000069610000}"/>
    <cellStyle name="40% - Énfasis6 2 3 5" xfId="27179" xr:uid="{00000000-0005-0000-0000-00006A610000}"/>
    <cellStyle name="40% - Énfasis6 2 3 5 2" xfId="27180" xr:uid="{00000000-0005-0000-0000-00006B610000}"/>
    <cellStyle name="40% - Énfasis6 2 3 5 3" xfId="27181" xr:uid="{00000000-0005-0000-0000-00006C610000}"/>
    <cellStyle name="40% - Énfasis6 2 3 5 4" xfId="27182" xr:uid="{00000000-0005-0000-0000-00006D610000}"/>
    <cellStyle name="40% - Énfasis6 2 3 5 5" xfId="27183" xr:uid="{00000000-0005-0000-0000-00006E610000}"/>
    <cellStyle name="40% - Énfasis6 2 3 5 6" xfId="27184" xr:uid="{00000000-0005-0000-0000-00006F610000}"/>
    <cellStyle name="40% - Énfasis6 2 3 6" xfId="27185" xr:uid="{00000000-0005-0000-0000-000070610000}"/>
    <cellStyle name="40% - Énfasis6 2 3 6 2" xfId="27186" xr:uid="{00000000-0005-0000-0000-000071610000}"/>
    <cellStyle name="40% - Énfasis6 2 3 6 3" xfId="27187" xr:uid="{00000000-0005-0000-0000-000072610000}"/>
    <cellStyle name="40% - Énfasis6 2 3 6 4" xfId="27188" xr:uid="{00000000-0005-0000-0000-000073610000}"/>
    <cellStyle name="40% - Énfasis6 2 3 6 5" xfId="27189" xr:uid="{00000000-0005-0000-0000-000074610000}"/>
    <cellStyle name="40% - Énfasis6 2 3 6 6" xfId="27190" xr:uid="{00000000-0005-0000-0000-000075610000}"/>
    <cellStyle name="40% - Énfasis6 2 3 7" xfId="27191" xr:uid="{00000000-0005-0000-0000-000076610000}"/>
    <cellStyle name="40% - Énfasis6 2 3 7 2" xfId="27192" xr:uid="{00000000-0005-0000-0000-000077610000}"/>
    <cellStyle name="40% - Énfasis6 2 3 7 3" xfId="27193" xr:uid="{00000000-0005-0000-0000-000078610000}"/>
    <cellStyle name="40% - Énfasis6 2 3 7 4" xfId="27194" xr:uid="{00000000-0005-0000-0000-000079610000}"/>
    <cellStyle name="40% - Énfasis6 2 3 7 5" xfId="27195" xr:uid="{00000000-0005-0000-0000-00007A610000}"/>
    <cellStyle name="40% - Énfasis6 2 3 7 6" xfId="27196" xr:uid="{00000000-0005-0000-0000-00007B610000}"/>
    <cellStyle name="40% - Énfasis6 2 3 8" xfId="27197" xr:uid="{00000000-0005-0000-0000-00007C610000}"/>
    <cellStyle name="40% - Énfasis6 2 3 8 2" xfId="27198" xr:uid="{00000000-0005-0000-0000-00007D610000}"/>
    <cellStyle name="40% - Énfasis6 2 3 8 3" xfId="27199" xr:uid="{00000000-0005-0000-0000-00007E610000}"/>
    <cellStyle name="40% - Énfasis6 2 3 8 4" xfId="27200" xr:uid="{00000000-0005-0000-0000-00007F610000}"/>
    <cellStyle name="40% - Énfasis6 2 3 8 5" xfId="27201" xr:uid="{00000000-0005-0000-0000-000080610000}"/>
    <cellStyle name="40% - Énfasis6 2 3 8 6" xfId="27202" xr:uid="{00000000-0005-0000-0000-000081610000}"/>
    <cellStyle name="40% - Énfasis6 2 3 9" xfId="27203" xr:uid="{00000000-0005-0000-0000-000082610000}"/>
    <cellStyle name="40% - Énfasis6 2 3 9 2" xfId="27204" xr:uid="{00000000-0005-0000-0000-000083610000}"/>
    <cellStyle name="40% - Énfasis6 2 3 9 3" xfId="27205" xr:uid="{00000000-0005-0000-0000-000084610000}"/>
    <cellStyle name="40% - Énfasis6 2 3 9 4" xfId="27206" xr:uid="{00000000-0005-0000-0000-000085610000}"/>
    <cellStyle name="40% - Énfasis6 2 3 9 5" xfId="27207" xr:uid="{00000000-0005-0000-0000-000086610000}"/>
    <cellStyle name="40% - Énfasis6 2 3 9 6" xfId="27208" xr:uid="{00000000-0005-0000-0000-000087610000}"/>
    <cellStyle name="40% - Énfasis6 2 4" xfId="795" xr:uid="{00000000-0005-0000-0000-000088610000}"/>
    <cellStyle name="40% - Énfasis6 2 4 10" xfId="27209" xr:uid="{00000000-0005-0000-0000-000089610000}"/>
    <cellStyle name="40% - Énfasis6 2 4 11" xfId="27210" xr:uid="{00000000-0005-0000-0000-00008A610000}"/>
    <cellStyle name="40% - Énfasis6 2 4 12" xfId="27211" xr:uid="{00000000-0005-0000-0000-00008B610000}"/>
    <cellStyle name="40% - Énfasis6 2 4 13" xfId="27212" xr:uid="{00000000-0005-0000-0000-00008C610000}"/>
    <cellStyle name="40% - Énfasis6 2 4 14" xfId="27213" xr:uid="{00000000-0005-0000-0000-00008D610000}"/>
    <cellStyle name="40% - Énfasis6 2 4 2" xfId="27214" xr:uid="{00000000-0005-0000-0000-00008E610000}"/>
    <cellStyle name="40% - Énfasis6 2 4 2 2" xfId="27215" xr:uid="{00000000-0005-0000-0000-00008F610000}"/>
    <cellStyle name="40% - Énfasis6 2 4 2 3" xfId="27216" xr:uid="{00000000-0005-0000-0000-000090610000}"/>
    <cellStyle name="40% - Énfasis6 2 4 2 4" xfId="27217" xr:uid="{00000000-0005-0000-0000-000091610000}"/>
    <cellStyle name="40% - Énfasis6 2 4 2 5" xfId="27218" xr:uid="{00000000-0005-0000-0000-000092610000}"/>
    <cellStyle name="40% - Énfasis6 2 4 2 6" xfId="27219" xr:uid="{00000000-0005-0000-0000-000093610000}"/>
    <cellStyle name="40% - Énfasis6 2 4 3" xfId="27220" xr:uid="{00000000-0005-0000-0000-000094610000}"/>
    <cellStyle name="40% - Énfasis6 2 4 3 2" xfId="27221" xr:uid="{00000000-0005-0000-0000-000095610000}"/>
    <cellStyle name="40% - Énfasis6 2 4 3 3" xfId="27222" xr:uid="{00000000-0005-0000-0000-000096610000}"/>
    <cellStyle name="40% - Énfasis6 2 4 3 4" xfId="27223" xr:uid="{00000000-0005-0000-0000-000097610000}"/>
    <cellStyle name="40% - Énfasis6 2 4 3 5" xfId="27224" xr:uid="{00000000-0005-0000-0000-000098610000}"/>
    <cellStyle name="40% - Énfasis6 2 4 3 6" xfId="27225" xr:uid="{00000000-0005-0000-0000-000099610000}"/>
    <cellStyle name="40% - Énfasis6 2 4 4" xfId="27226" xr:uid="{00000000-0005-0000-0000-00009A610000}"/>
    <cellStyle name="40% - Énfasis6 2 4 4 2" xfId="27227" xr:uid="{00000000-0005-0000-0000-00009B610000}"/>
    <cellStyle name="40% - Énfasis6 2 4 4 3" xfId="27228" xr:uid="{00000000-0005-0000-0000-00009C610000}"/>
    <cellStyle name="40% - Énfasis6 2 4 4 4" xfId="27229" xr:uid="{00000000-0005-0000-0000-00009D610000}"/>
    <cellStyle name="40% - Énfasis6 2 4 4 5" xfId="27230" xr:uid="{00000000-0005-0000-0000-00009E610000}"/>
    <cellStyle name="40% - Énfasis6 2 4 4 6" xfId="27231" xr:uid="{00000000-0005-0000-0000-00009F610000}"/>
    <cellStyle name="40% - Énfasis6 2 4 5" xfId="27232" xr:uid="{00000000-0005-0000-0000-0000A0610000}"/>
    <cellStyle name="40% - Énfasis6 2 4 5 2" xfId="27233" xr:uid="{00000000-0005-0000-0000-0000A1610000}"/>
    <cellStyle name="40% - Énfasis6 2 4 5 3" xfId="27234" xr:uid="{00000000-0005-0000-0000-0000A2610000}"/>
    <cellStyle name="40% - Énfasis6 2 4 5 4" xfId="27235" xr:uid="{00000000-0005-0000-0000-0000A3610000}"/>
    <cellStyle name="40% - Énfasis6 2 4 5 5" xfId="27236" xr:uid="{00000000-0005-0000-0000-0000A4610000}"/>
    <cellStyle name="40% - Énfasis6 2 4 5 6" xfId="27237" xr:uid="{00000000-0005-0000-0000-0000A5610000}"/>
    <cellStyle name="40% - Énfasis6 2 4 6" xfId="27238" xr:uid="{00000000-0005-0000-0000-0000A6610000}"/>
    <cellStyle name="40% - Énfasis6 2 4 6 2" xfId="27239" xr:uid="{00000000-0005-0000-0000-0000A7610000}"/>
    <cellStyle name="40% - Énfasis6 2 4 6 3" xfId="27240" xr:uid="{00000000-0005-0000-0000-0000A8610000}"/>
    <cellStyle name="40% - Énfasis6 2 4 6 4" xfId="27241" xr:uid="{00000000-0005-0000-0000-0000A9610000}"/>
    <cellStyle name="40% - Énfasis6 2 4 6 5" xfId="27242" xr:uid="{00000000-0005-0000-0000-0000AA610000}"/>
    <cellStyle name="40% - Énfasis6 2 4 6 6" xfId="27243" xr:uid="{00000000-0005-0000-0000-0000AB610000}"/>
    <cellStyle name="40% - Énfasis6 2 4 7" xfId="27244" xr:uid="{00000000-0005-0000-0000-0000AC610000}"/>
    <cellStyle name="40% - Énfasis6 2 4 7 2" xfId="27245" xr:uid="{00000000-0005-0000-0000-0000AD610000}"/>
    <cellStyle name="40% - Énfasis6 2 4 7 3" xfId="27246" xr:uid="{00000000-0005-0000-0000-0000AE610000}"/>
    <cellStyle name="40% - Énfasis6 2 4 7 4" xfId="27247" xr:uid="{00000000-0005-0000-0000-0000AF610000}"/>
    <cellStyle name="40% - Énfasis6 2 4 7 5" xfId="27248" xr:uid="{00000000-0005-0000-0000-0000B0610000}"/>
    <cellStyle name="40% - Énfasis6 2 4 7 6" xfId="27249" xr:uid="{00000000-0005-0000-0000-0000B1610000}"/>
    <cellStyle name="40% - Énfasis6 2 4 8" xfId="27250" xr:uid="{00000000-0005-0000-0000-0000B2610000}"/>
    <cellStyle name="40% - Énfasis6 2 4 8 2" xfId="27251" xr:uid="{00000000-0005-0000-0000-0000B3610000}"/>
    <cellStyle name="40% - Énfasis6 2 4 8 3" xfId="27252" xr:uid="{00000000-0005-0000-0000-0000B4610000}"/>
    <cellStyle name="40% - Énfasis6 2 4 8 4" xfId="27253" xr:uid="{00000000-0005-0000-0000-0000B5610000}"/>
    <cellStyle name="40% - Énfasis6 2 4 8 5" xfId="27254" xr:uid="{00000000-0005-0000-0000-0000B6610000}"/>
    <cellStyle name="40% - Énfasis6 2 4 8 6" xfId="27255" xr:uid="{00000000-0005-0000-0000-0000B7610000}"/>
    <cellStyle name="40% - Énfasis6 2 4 9" xfId="27256" xr:uid="{00000000-0005-0000-0000-0000B8610000}"/>
    <cellStyle name="40% - Énfasis6 2 4 9 2" xfId="27257" xr:uid="{00000000-0005-0000-0000-0000B9610000}"/>
    <cellStyle name="40% - Énfasis6 2 4 9 3" xfId="27258" xr:uid="{00000000-0005-0000-0000-0000BA610000}"/>
    <cellStyle name="40% - Énfasis6 2 4 9 4" xfId="27259" xr:uid="{00000000-0005-0000-0000-0000BB610000}"/>
    <cellStyle name="40% - Énfasis6 2 4 9 5" xfId="27260" xr:uid="{00000000-0005-0000-0000-0000BC610000}"/>
    <cellStyle name="40% - Énfasis6 2 4 9 6" xfId="27261" xr:uid="{00000000-0005-0000-0000-0000BD610000}"/>
    <cellStyle name="40% - Énfasis6 2 5" xfId="796" xr:uid="{00000000-0005-0000-0000-0000BE610000}"/>
    <cellStyle name="40% - Énfasis6 2 5 10" xfId="27262" xr:uid="{00000000-0005-0000-0000-0000BF610000}"/>
    <cellStyle name="40% - Énfasis6 2 5 11" xfId="27263" xr:uid="{00000000-0005-0000-0000-0000C0610000}"/>
    <cellStyle name="40% - Énfasis6 2 5 12" xfId="27264" xr:uid="{00000000-0005-0000-0000-0000C1610000}"/>
    <cellStyle name="40% - Énfasis6 2 5 13" xfId="27265" xr:uid="{00000000-0005-0000-0000-0000C2610000}"/>
    <cellStyle name="40% - Énfasis6 2 5 14" xfId="27266" xr:uid="{00000000-0005-0000-0000-0000C3610000}"/>
    <cellStyle name="40% - Énfasis6 2 5 2" xfId="27267" xr:uid="{00000000-0005-0000-0000-0000C4610000}"/>
    <cellStyle name="40% - Énfasis6 2 5 2 2" xfId="27268" xr:uid="{00000000-0005-0000-0000-0000C5610000}"/>
    <cellStyle name="40% - Énfasis6 2 5 2 3" xfId="27269" xr:uid="{00000000-0005-0000-0000-0000C6610000}"/>
    <cellStyle name="40% - Énfasis6 2 5 2 4" xfId="27270" xr:uid="{00000000-0005-0000-0000-0000C7610000}"/>
    <cellStyle name="40% - Énfasis6 2 5 2 5" xfId="27271" xr:uid="{00000000-0005-0000-0000-0000C8610000}"/>
    <cellStyle name="40% - Énfasis6 2 5 2 6" xfId="27272" xr:uid="{00000000-0005-0000-0000-0000C9610000}"/>
    <cellStyle name="40% - Énfasis6 2 5 3" xfId="27273" xr:uid="{00000000-0005-0000-0000-0000CA610000}"/>
    <cellStyle name="40% - Énfasis6 2 5 3 2" xfId="27274" xr:uid="{00000000-0005-0000-0000-0000CB610000}"/>
    <cellStyle name="40% - Énfasis6 2 5 3 3" xfId="27275" xr:uid="{00000000-0005-0000-0000-0000CC610000}"/>
    <cellStyle name="40% - Énfasis6 2 5 3 4" xfId="27276" xr:uid="{00000000-0005-0000-0000-0000CD610000}"/>
    <cellStyle name="40% - Énfasis6 2 5 3 5" xfId="27277" xr:uid="{00000000-0005-0000-0000-0000CE610000}"/>
    <cellStyle name="40% - Énfasis6 2 5 3 6" xfId="27278" xr:uid="{00000000-0005-0000-0000-0000CF610000}"/>
    <cellStyle name="40% - Énfasis6 2 5 4" xfId="27279" xr:uid="{00000000-0005-0000-0000-0000D0610000}"/>
    <cellStyle name="40% - Énfasis6 2 5 4 2" xfId="27280" xr:uid="{00000000-0005-0000-0000-0000D1610000}"/>
    <cellStyle name="40% - Énfasis6 2 5 4 3" xfId="27281" xr:uid="{00000000-0005-0000-0000-0000D2610000}"/>
    <cellStyle name="40% - Énfasis6 2 5 4 4" xfId="27282" xr:uid="{00000000-0005-0000-0000-0000D3610000}"/>
    <cellStyle name="40% - Énfasis6 2 5 4 5" xfId="27283" xr:uid="{00000000-0005-0000-0000-0000D4610000}"/>
    <cellStyle name="40% - Énfasis6 2 5 4 6" xfId="27284" xr:uid="{00000000-0005-0000-0000-0000D5610000}"/>
    <cellStyle name="40% - Énfasis6 2 5 5" xfId="27285" xr:uid="{00000000-0005-0000-0000-0000D6610000}"/>
    <cellStyle name="40% - Énfasis6 2 5 5 2" xfId="27286" xr:uid="{00000000-0005-0000-0000-0000D7610000}"/>
    <cellStyle name="40% - Énfasis6 2 5 5 3" xfId="27287" xr:uid="{00000000-0005-0000-0000-0000D8610000}"/>
    <cellStyle name="40% - Énfasis6 2 5 5 4" xfId="27288" xr:uid="{00000000-0005-0000-0000-0000D9610000}"/>
    <cellStyle name="40% - Énfasis6 2 5 5 5" xfId="27289" xr:uid="{00000000-0005-0000-0000-0000DA610000}"/>
    <cellStyle name="40% - Énfasis6 2 5 5 6" xfId="27290" xr:uid="{00000000-0005-0000-0000-0000DB610000}"/>
    <cellStyle name="40% - Énfasis6 2 5 6" xfId="27291" xr:uid="{00000000-0005-0000-0000-0000DC610000}"/>
    <cellStyle name="40% - Énfasis6 2 5 6 2" xfId="27292" xr:uid="{00000000-0005-0000-0000-0000DD610000}"/>
    <cellStyle name="40% - Énfasis6 2 5 6 3" xfId="27293" xr:uid="{00000000-0005-0000-0000-0000DE610000}"/>
    <cellStyle name="40% - Énfasis6 2 5 6 4" xfId="27294" xr:uid="{00000000-0005-0000-0000-0000DF610000}"/>
    <cellStyle name="40% - Énfasis6 2 5 6 5" xfId="27295" xr:uid="{00000000-0005-0000-0000-0000E0610000}"/>
    <cellStyle name="40% - Énfasis6 2 5 6 6" xfId="27296" xr:uid="{00000000-0005-0000-0000-0000E1610000}"/>
    <cellStyle name="40% - Énfasis6 2 5 7" xfId="27297" xr:uid="{00000000-0005-0000-0000-0000E2610000}"/>
    <cellStyle name="40% - Énfasis6 2 5 7 2" xfId="27298" xr:uid="{00000000-0005-0000-0000-0000E3610000}"/>
    <cellStyle name="40% - Énfasis6 2 5 7 3" xfId="27299" xr:uid="{00000000-0005-0000-0000-0000E4610000}"/>
    <cellStyle name="40% - Énfasis6 2 5 7 4" xfId="27300" xr:uid="{00000000-0005-0000-0000-0000E5610000}"/>
    <cellStyle name="40% - Énfasis6 2 5 7 5" xfId="27301" xr:uid="{00000000-0005-0000-0000-0000E6610000}"/>
    <cellStyle name="40% - Énfasis6 2 5 7 6" xfId="27302" xr:uid="{00000000-0005-0000-0000-0000E7610000}"/>
    <cellStyle name="40% - Énfasis6 2 5 8" xfId="27303" xr:uid="{00000000-0005-0000-0000-0000E8610000}"/>
    <cellStyle name="40% - Énfasis6 2 5 8 2" xfId="27304" xr:uid="{00000000-0005-0000-0000-0000E9610000}"/>
    <cellStyle name="40% - Énfasis6 2 5 8 3" xfId="27305" xr:uid="{00000000-0005-0000-0000-0000EA610000}"/>
    <cellStyle name="40% - Énfasis6 2 5 8 4" xfId="27306" xr:uid="{00000000-0005-0000-0000-0000EB610000}"/>
    <cellStyle name="40% - Énfasis6 2 5 8 5" xfId="27307" xr:uid="{00000000-0005-0000-0000-0000EC610000}"/>
    <cellStyle name="40% - Énfasis6 2 5 8 6" xfId="27308" xr:uid="{00000000-0005-0000-0000-0000ED610000}"/>
    <cellStyle name="40% - Énfasis6 2 5 9" xfId="27309" xr:uid="{00000000-0005-0000-0000-0000EE610000}"/>
    <cellStyle name="40% - Énfasis6 2 5 9 2" xfId="27310" xr:uid="{00000000-0005-0000-0000-0000EF610000}"/>
    <cellStyle name="40% - Énfasis6 2 5 9 3" xfId="27311" xr:uid="{00000000-0005-0000-0000-0000F0610000}"/>
    <cellStyle name="40% - Énfasis6 2 5 9 4" xfId="27312" xr:uid="{00000000-0005-0000-0000-0000F1610000}"/>
    <cellStyle name="40% - Énfasis6 2 5 9 5" xfId="27313" xr:uid="{00000000-0005-0000-0000-0000F2610000}"/>
    <cellStyle name="40% - Énfasis6 2 5 9 6" xfId="27314" xr:uid="{00000000-0005-0000-0000-0000F3610000}"/>
    <cellStyle name="40% - Énfasis6 2 6" xfId="27315" xr:uid="{00000000-0005-0000-0000-0000F4610000}"/>
    <cellStyle name="40% - Énfasis6 2 6 10" xfId="27316" xr:uid="{00000000-0005-0000-0000-0000F5610000}"/>
    <cellStyle name="40% - Énfasis6 2 6 11" xfId="27317" xr:uid="{00000000-0005-0000-0000-0000F6610000}"/>
    <cellStyle name="40% - Énfasis6 2 6 12" xfId="27318" xr:uid="{00000000-0005-0000-0000-0000F7610000}"/>
    <cellStyle name="40% - Énfasis6 2 6 13" xfId="27319" xr:uid="{00000000-0005-0000-0000-0000F8610000}"/>
    <cellStyle name="40% - Énfasis6 2 6 14" xfId="27320" xr:uid="{00000000-0005-0000-0000-0000F9610000}"/>
    <cellStyle name="40% - Énfasis6 2 6 2" xfId="27321" xr:uid="{00000000-0005-0000-0000-0000FA610000}"/>
    <cellStyle name="40% - Énfasis6 2 6 2 2" xfId="27322" xr:uid="{00000000-0005-0000-0000-0000FB610000}"/>
    <cellStyle name="40% - Énfasis6 2 6 2 3" xfId="27323" xr:uid="{00000000-0005-0000-0000-0000FC610000}"/>
    <cellStyle name="40% - Énfasis6 2 6 2 4" xfId="27324" xr:uid="{00000000-0005-0000-0000-0000FD610000}"/>
    <cellStyle name="40% - Énfasis6 2 6 2 5" xfId="27325" xr:uid="{00000000-0005-0000-0000-0000FE610000}"/>
    <cellStyle name="40% - Énfasis6 2 6 2 6" xfId="27326" xr:uid="{00000000-0005-0000-0000-0000FF610000}"/>
    <cellStyle name="40% - Énfasis6 2 6 3" xfId="27327" xr:uid="{00000000-0005-0000-0000-000000620000}"/>
    <cellStyle name="40% - Énfasis6 2 6 3 2" xfId="27328" xr:uid="{00000000-0005-0000-0000-000001620000}"/>
    <cellStyle name="40% - Énfasis6 2 6 3 3" xfId="27329" xr:uid="{00000000-0005-0000-0000-000002620000}"/>
    <cellStyle name="40% - Énfasis6 2 6 3 4" xfId="27330" xr:uid="{00000000-0005-0000-0000-000003620000}"/>
    <cellStyle name="40% - Énfasis6 2 6 3 5" xfId="27331" xr:uid="{00000000-0005-0000-0000-000004620000}"/>
    <cellStyle name="40% - Énfasis6 2 6 3 6" xfId="27332" xr:uid="{00000000-0005-0000-0000-000005620000}"/>
    <cellStyle name="40% - Énfasis6 2 6 4" xfId="27333" xr:uid="{00000000-0005-0000-0000-000006620000}"/>
    <cellStyle name="40% - Énfasis6 2 6 4 2" xfId="27334" xr:uid="{00000000-0005-0000-0000-000007620000}"/>
    <cellStyle name="40% - Énfasis6 2 6 4 3" xfId="27335" xr:uid="{00000000-0005-0000-0000-000008620000}"/>
    <cellStyle name="40% - Énfasis6 2 6 4 4" xfId="27336" xr:uid="{00000000-0005-0000-0000-000009620000}"/>
    <cellStyle name="40% - Énfasis6 2 6 4 5" xfId="27337" xr:uid="{00000000-0005-0000-0000-00000A620000}"/>
    <cellStyle name="40% - Énfasis6 2 6 4 6" xfId="27338" xr:uid="{00000000-0005-0000-0000-00000B620000}"/>
    <cellStyle name="40% - Énfasis6 2 6 5" xfId="27339" xr:uid="{00000000-0005-0000-0000-00000C620000}"/>
    <cellStyle name="40% - Énfasis6 2 6 5 2" xfId="27340" xr:uid="{00000000-0005-0000-0000-00000D620000}"/>
    <cellStyle name="40% - Énfasis6 2 6 5 3" xfId="27341" xr:uid="{00000000-0005-0000-0000-00000E620000}"/>
    <cellStyle name="40% - Énfasis6 2 6 5 4" xfId="27342" xr:uid="{00000000-0005-0000-0000-00000F620000}"/>
    <cellStyle name="40% - Énfasis6 2 6 5 5" xfId="27343" xr:uid="{00000000-0005-0000-0000-000010620000}"/>
    <cellStyle name="40% - Énfasis6 2 6 5 6" xfId="27344" xr:uid="{00000000-0005-0000-0000-000011620000}"/>
    <cellStyle name="40% - Énfasis6 2 6 6" xfId="27345" xr:uid="{00000000-0005-0000-0000-000012620000}"/>
    <cellStyle name="40% - Énfasis6 2 6 6 2" xfId="27346" xr:uid="{00000000-0005-0000-0000-000013620000}"/>
    <cellStyle name="40% - Énfasis6 2 6 6 3" xfId="27347" xr:uid="{00000000-0005-0000-0000-000014620000}"/>
    <cellStyle name="40% - Énfasis6 2 6 6 4" xfId="27348" xr:uid="{00000000-0005-0000-0000-000015620000}"/>
    <cellStyle name="40% - Énfasis6 2 6 6 5" xfId="27349" xr:uid="{00000000-0005-0000-0000-000016620000}"/>
    <cellStyle name="40% - Énfasis6 2 6 6 6" xfId="27350" xr:uid="{00000000-0005-0000-0000-000017620000}"/>
    <cellStyle name="40% - Énfasis6 2 6 7" xfId="27351" xr:uid="{00000000-0005-0000-0000-000018620000}"/>
    <cellStyle name="40% - Énfasis6 2 6 7 2" xfId="27352" xr:uid="{00000000-0005-0000-0000-000019620000}"/>
    <cellStyle name="40% - Énfasis6 2 6 7 3" xfId="27353" xr:uid="{00000000-0005-0000-0000-00001A620000}"/>
    <cellStyle name="40% - Énfasis6 2 6 7 4" xfId="27354" xr:uid="{00000000-0005-0000-0000-00001B620000}"/>
    <cellStyle name="40% - Énfasis6 2 6 7 5" xfId="27355" xr:uid="{00000000-0005-0000-0000-00001C620000}"/>
    <cellStyle name="40% - Énfasis6 2 6 7 6" xfId="27356" xr:uid="{00000000-0005-0000-0000-00001D620000}"/>
    <cellStyle name="40% - Énfasis6 2 6 8" xfId="27357" xr:uid="{00000000-0005-0000-0000-00001E620000}"/>
    <cellStyle name="40% - Énfasis6 2 6 8 2" xfId="27358" xr:uid="{00000000-0005-0000-0000-00001F620000}"/>
    <cellStyle name="40% - Énfasis6 2 6 8 3" xfId="27359" xr:uid="{00000000-0005-0000-0000-000020620000}"/>
    <cellStyle name="40% - Énfasis6 2 6 8 4" xfId="27360" xr:uid="{00000000-0005-0000-0000-000021620000}"/>
    <cellStyle name="40% - Énfasis6 2 6 8 5" xfId="27361" xr:uid="{00000000-0005-0000-0000-000022620000}"/>
    <cellStyle name="40% - Énfasis6 2 6 8 6" xfId="27362" xr:uid="{00000000-0005-0000-0000-000023620000}"/>
    <cellStyle name="40% - Énfasis6 2 6 9" xfId="27363" xr:uid="{00000000-0005-0000-0000-000024620000}"/>
    <cellStyle name="40% - Énfasis6 2 6 9 2" xfId="27364" xr:uid="{00000000-0005-0000-0000-000025620000}"/>
    <cellStyle name="40% - Énfasis6 2 6 9 3" xfId="27365" xr:uid="{00000000-0005-0000-0000-000026620000}"/>
    <cellStyle name="40% - Énfasis6 2 6 9 4" xfId="27366" xr:uid="{00000000-0005-0000-0000-000027620000}"/>
    <cellStyle name="40% - Énfasis6 2 6 9 5" xfId="27367" xr:uid="{00000000-0005-0000-0000-000028620000}"/>
    <cellStyle name="40% - Énfasis6 2 6 9 6" xfId="27368" xr:uid="{00000000-0005-0000-0000-000029620000}"/>
    <cellStyle name="40% - Énfasis6 2 7" xfId="27369" xr:uid="{00000000-0005-0000-0000-00002A620000}"/>
    <cellStyle name="40% - Énfasis6 2 7 2" xfId="27370" xr:uid="{00000000-0005-0000-0000-00002B620000}"/>
    <cellStyle name="40% - Énfasis6 2 7 3" xfId="27371" xr:uid="{00000000-0005-0000-0000-00002C620000}"/>
    <cellStyle name="40% - Énfasis6 2 7 4" xfId="27372" xr:uid="{00000000-0005-0000-0000-00002D620000}"/>
    <cellStyle name="40% - Énfasis6 2 7 5" xfId="27373" xr:uid="{00000000-0005-0000-0000-00002E620000}"/>
    <cellStyle name="40% - Énfasis6 2 7 6" xfId="27374" xr:uid="{00000000-0005-0000-0000-00002F620000}"/>
    <cellStyle name="40% - Énfasis6 2 8" xfId="27375" xr:uid="{00000000-0005-0000-0000-000030620000}"/>
    <cellStyle name="40% - Énfasis6 2 8 2" xfId="27376" xr:uid="{00000000-0005-0000-0000-000031620000}"/>
    <cellStyle name="40% - Énfasis6 2 8 3" xfId="27377" xr:uid="{00000000-0005-0000-0000-000032620000}"/>
    <cellStyle name="40% - Énfasis6 2 8 4" xfId="27378" xr:uid="{00000000-0005-0000-0000-000033620000}"/>
    <cellStyle name="40% - Énfasis6 2 8 5" xfId="27379" xr:uid="{00000000-0005-0000-0000-000034620000}"/>
    <cellStyle name="40% - Énfasis6 2 8 6" xfId="27380" xr:uid="{00000000-0005-0000-0000-000035620000}"/>
    <cellStyle name="40% - Énfasis6 2 9" xfId="27381" xr:uid="{00000000-0005-0000-0000-000036620000}"/>
    <cellStyle name="40% - Énfasis6 2 9 2" xfId="27382" xr:uid="{00000000-0005-0000-0000-000037620000}"/>
    <cellStyle name="40% - Énfasis6 2 9 3" xfId="27383" xr:uid="{00000000-0005-0000-0000-000038620000}"/>
    <cellStyle name="40% - Énfasis6 2 9 4" xfId="27384" xr:uid="{00000000-0005-0000-0000-000039620000}"/>
    <cellStyle name="40% - Énfasis6 2 9 5" xfId="27385" xr:uid="{00000000-0005-0000-0000-00003A620000}"/>
    <cellStyle name="40% - Énfasis6 2 9 6" xfId="27386" xr:uid="{00000000-0005-0000-0000-00003B620000}"/>
    <cellStyle name="40% - Énfasis6 20" xfId="797" xr:uid="{00000000-0005-0000-0000-00003C620000}"/>
    <cellStyle name="40% - Énfasis6 20 10" xfId="27387" xr:uid="{00000000-0005-0000-0000-00003D620000}"/>
    <cellStyle name="40% - Énfasis6 20 11" xfId="27388" xr:uid="{00000000-0005-0000-0000-00003E620000}"/>
    <cellStyle name="40% - Énfasis6 20 12" xfId="27389" xr:uid="{00000000-0005-0000-0000-00003F620000}"/>
    <cellStyle name="40% - Énfasis6 20 13" xfId="27390" xr:uid="{00000000-0005-0000-0000-000040620000}"/>
    <cellStyle name="40% - Énfasis6 20 14" xfId="27391" xr:uid="{00000000-0005-0000-0000-000041620000}"/>
    <cellStyle name="40% - Énfasis6 20 2" xfId="27392" xr:uid="{00000000-0005-0000-0000-000042620000}"/>
    <cellStyle name="40% - Énfasis6 20 2 2" xfId="27393" xr:uid="{00000000-0005-0000-0000-000043620000}"/>
    <cellStyle name="40% - Énfasis6 20 2 3" xfId="27394" xr:uid="{00000000-0005-0000-0000-000044620000}"/>
    <cellStyle name="40% - Énfasis6 20 2 4" xfId="27395" xr:uid="{00000000-0005-0000-0000-000045620000}"/>
    <cellStyle name="40% - Énfasis6 20 2 5" xfId="27396" xr:uid="{00000000-0005-0000-0000-000046620000}"/>
    <cellStyle name="40% - Énfasis6 20 2 6" xfId="27397" xr:uid="{00000000-0005-0000-0000-000047620000}"/>
    <cellStyle name="40% - Énfasis6 20 3" xfId="27398" xr:uid="{00000000-0005-0000-0000-000048620000}"/>
    <cellStyle name="40% - Énfasis6 20 3 2" xfId="27399" xr:uid="{00000000-0005-0000-0000-000049620000}"/>
    <cellStyle name="40% - Énfasis6 20 3 3" xfId="27400" xr:uid="{00000000-0005-0000-0000-00004A620000}"/>
    <cellStyle name="40% - Énfasis6 20 3 4" xfId="27401" xr:uid="{00000000-0005-0000-0000-00004B620000}"/>
    <cellStyle name="40% - Énfasis6 20 3 5" xfId="27402" xr:uid="{00000000-0005-0000-0000-00004C620000}"/>
    <cellStyle name="40% - Énfasis6 20 3 6" xfId="27403" xr:uid="{00000000-0005-0000-0000-00004D620000}"/>
    <cellStyle name="40% - Énfasis6 20 4" xfId="27404" xr:uid="{00000000-0005-0000-0000-00004E620000}"/>
    <cellStyle name="40% - Énfasis6 20 4 2" xfId="27405" xr:uid="{00000000-0005-0000-0000-00004F620000}"/>
    <cellStyle name="40% - Énfasis6 20 4 3" xfId="27406" xr:uid="{00000000-0005-0000-0000-000050620000}"/>
    <cellStyle name="40% - Énfasis6 20 4 4" xfId="27407" xr:uid="{00000000-0005-0000-0000-000051620000}"/>
    <cellStyle name="40% - Énfasis6 20 4 5" xfId="27408" xr:uid="{00000000-0005-0000-0000-000052620000}"/>
    <cellStyle name="40% - Énfasis6 20 4 6" xfId="27409" xr:uid="{00000000-0005-0000-0000-000053620000}"/>
    <cellStyle name="40% - Énfasis6 20 5" xfId="27410" xr:uid="{00000000-0005-0000-0000-000054620000}"/>
    <cellStyle name="40% - Énfasis6 20 5 2" xfId="27411" xr:uid="{00000000-0005-0000-0000-000055620000}"/>
    <cellStyle name="40% - Énfasis6 20 5 3" xfId="27412" xr:uid="{00000000-0005-0000-0000-000056620000}"/>
    <cellStyle name="40% - Énfasis6 20 5 4" xfId="27413" xr:uid="{00000000-0005-0000-0000-000057620000}"/>
    <cellStyle name="40% - Énfasis6 20 5 5" xfId="27414" xr:uid="{00000000-0005-0000-0000-000058620000}"/>
    <cellStyle name="40% - Énfasis6 20 5 6" xfId="27415" xr:uid="{00000000-0005-0000-0000-000059620000}"/>
    <cellStyle name="40% - Énfasis6 20 6" xfId="27416" xr:uid="{00000000-0005-0000-0000-00005A620000}"/>
    <cellStyle name="40% - Énfasis6 20 6 2" xfId="27417" xr:uid="{00000000-0005-0000-0000-00005B620000}"/>
    <cellStyle name="40% - Énfasis6 20 6 3" xfId="27418" xr:uid="{00000000-0005-0000-0000-00005C620000}"/>
    <cellStyle name="40% - Énfasis6 20 6 4" xfId="27419" xr:uid="{00000000-0005-0000-0000-00005D620000}"/>
    <cellStyle name="40% - Énfasis6 20 6 5" xfId="27420" xr:uid="{00000000-0005-0000-0000-00005E620000}"/>
    <cellStyle name="40% - Énfasis6 20 6 6" xfId="27421" xr:uid="{00000000-0005-0000-0000-00005F620000}"/>
    <cellStyle name="40% - Énfasis6 20 7" xfId="27422" xr:uid="{00000000-0005-0000-0000-000060620000}"/>
    <cellStyle name="40% - Énfasis6 20 7 2" xfId="27423" xr:uid="{00000000-0005-0000-0000-000061620000}"/>
    <cellStyle name="40% - Énfasis6 20 7 3" xfId="27424" xr:uid="{00000000-0005-0000-0000-000062620000}"/>
    <cellStyle name="40% - Énfasis6 20 7 4" xfId="27425" xr:uid="{00000000-0005-0000-0000-000063620000}"/>
    <cellStyle name="40% - Énfasis6 20 7 5" xfId="27426" xr:uid="{00000000-0005-0000-0000-000064620000}"/>
    <cellStyle name="40% - Énfasis6 20 7 6" xfId="27427" xr:uid="{00000000-0005-0000-0000-000065620000}"/>
    <cellStyle name="40% - Énfasis6 20 8" xfId="27428" xr:uid="{00000000-0005-0000-0000-000066620000}"/>
    <cellStyle name="40% - Énfasis6 20 8 2" xfId="27429" xr:uid="{00000000-0005-0000-0000-000067620000}"/>
    <cellStyle name="40% - Énfasis6 20 8 3" xfId="27430" xr:uid="{00000000-0005-0000-0000-000068620000}"/>
    <cellStyle name="40% - Énfasis6 20 8 4" xfId="27431" xr:uid="{00000000-0005-0000-0000-000069620000}"/>
    <cellStyle name="40% - Énfasis6 20 8 5" xfId="27432" xr:uid="{00000000-0005-0000-0000-00006A620000}"/>
    <cellStyle name="40% - Énfasis6 20 8 6" xfId="27433" xr:uid="{00000000-0005-0000-0000-00006B620000}"/>
    <cellStyle name="40% - Énfasis6 20 9" xfId="27434" xr:uid="{00000000-0005-0000-0000-00006C620000}"/>
    <cellStyle name="40% - Énfasis6 20 9 2" xfId="27435" xr:uid="{00000000-0005-0000-0000-00006D620000}"/>
    <cellStyle name="40% - Énfasis6 20 9 3" xfId="27436" xr:uid="{00000000-0005-0000-0000-00006E620000}"/>
    <cellStyle name="40% - Énfasis6 20 9 4" xfId="27437" xr:uid="{00000000-0005-0000-0000-00006F620000}"/>
    <cellStyle name="40% - Énfasis6 20 9 5" xfId="27438" xr:uid="{00000000-0005-0000-0000-000070620000}"/>
    <cellStyle name="40% - Énfasis6 20 9 6" xfId="27439" xr:uid="{00000000-0005-0000-0000-000071620000}"/>
    <cellStyle name="40% - Énfasis6 21" xfId="798" xr:uid="{00000000-0005-0000-0000-000072620000}"/>
    <cellStyle name="40% - Énfasis6 21 10" xfId="27440" xr:uid="{00000000-0005-0000-0000-000073620000}"/>
    <cellStyle name="40% - Énfasis6 21 11" xfId="27441" xr:uid="{00000000-0005-0000-0000-000074620000}"/>
    <cellStyle name="40% - Énfasis6 21 12" xfId="27442" xr:uid="{00000000-0005-0000-0000-000075620000}"/>
    <cellStyle name="40% - Énfasis6 21 13" xfId="27443" xr:uid="{00000000-0005-0000-0000-000076620000}"/>
    <cellStyle name="40% - Énfasis6 21 14" xfId="27444" xr:uid="{00000000-0005-0000-0000-000077620000}"/>
    <cellStyle name="40% - Énfasis6 21 2" xfId="27445" xr:uid="{00000000-0005-0000-0000-000078620000}"/>
    <cellStyle name="40% - Énfasis6 21 2 2" xfId="27446" xr:uid="{00000000-0005-0000-0000-000079620000}"/>
    <cellStyle name="40% - Énfasis6 21 2 3" xfId="27447" xr:uid="{00000000-0005-0000-0000-00007A620000}"/>
    <cellStyle name="40% - Énfasis6 21 2 4" xfId="27448" xr:uid="{00000000-0005-0000-0000-00007B620000}"/>
    <cellStyle name="40% - Énfasis6 21 2 5" xfId="27449" xr:uid="{00000000-0005-0000-0000-00007C620000}"/>
    <cellStyle name="40% - Énfasis6 21 2 6" xfId="27450" xr:uid="{00000000-0005-0000-0000-00007D620000}"/>
    <cellStyle name="40% - Énfasis6 21 3" xfId="27451" xr:uid="{00000000-0005-0000-0000-00007E620000}"/>
    <cellStyle name="40% - Énfasis6 21 3 2" xfId="27452" xr:uid="{00000000-0005-0000-0000-00007F620000}"/>
    <cellStyle name="40% - Énfasis6 21 3 3" xfId="27453" xr:uid="{00000000-0005-0000-0000-000080620000}"/>
    <cellStyle name="40% - Énfasis6 21 3 4" xfId="27454" xr:uid="{00000000-0005-0000-0000-000081620000}"/>
    <cellStyle name="40% - Énfasis6 21 3 5" xfId="27455" xr:uid="{00000000-0005-0000-0000-000082620000}"/>
    <cellStyle name="40% - Énfasis6 21 3 6" xfId="27456" xr:uid="{00000000-0005-0000-0000-000083620000}"/>
    <cellStyle name="40% - Énfasis6 21 4" xfId="27457" xr:uid="{00000000-0005-0000-0000-000084620000}"/>
    <cellStyle name="40% - Énfasis6 21 4 2" xfId="27458" xr:uid="{00000000-0005-0000-0000-000085620000}"/>
    <cellStyle name="40% - Énfasis6 21 4 3" xfId="27459" xr:uid="{00000000-0005-0000-0000-000086620000}"/>
    <cellStyle name="40% - Énfasis6 21 4 4" xfId="27460" xr:uid="{00000000-0005-0000-0000-000087620000}"/>
    <cellStyle name="40% - Énfasis6 21 4 5" xfId="27461" xr:uid="{00000000-0005-0000-0000-000088620000}"/>
    <cellStyle name="40% - Énfasis6 21 4 6" xfId="27462" xr:uid="{00000000-0005-0000-0000-000089620000}"/>
    <cellStyle name="40% - Énfasis6 21 5" xfId="27463" xr:uid="{00000000-0005-0000-0000-00008A620000}"/>
    <cellStyle name="40% - Énfasis6 21 5 2" xfId="27464" xr:uid="{00000000-0005-0000-0000-00008B620000}"/>
    <cellStyle name="40% - Énfasis6 21 5 3" xfId="27465" xr:uid="{00000000-0005-0000-0000-00008C620000}"/>
    <cellStyle name="40% - Énfasis6 21 5 4" xfId="27466" xr:uid="{00000000-0005-0000-0000-00008D620000}"/>
    <cellStyle name="40% - Énfasis6 21 5 5" xfId="27467" xr:uid="{00000000-0005-0000-0000-00008E620000}"/>
    <cellStyle name="40% - Énfasis6 21 5 6" xfId="27468" xr:uid="{00000000-0005-0000-0000-00008F620000}"/>
    <cellStyle name="40% - Énfasis6 21 6" xfId="27469" xr:uid="{00000000-0005-0000-0000-000090620000}"/>
    <cellStyle name="40% - Énfasis6 21 6 2" xfId="27470" xr:uid="{00000000-0005-0000-0000-000091620000}"/>
    <cellStyle name="40% - Énfasis6 21 6 3" xfId="27471" xr:uid="{00000000-0005-0000-0000-000092620000}"/>
    <cellStyle name="40% - Énfasis6 21 6 4" xfId="27472" xr:uid="{00000000-0005-0000-0000-000093620000}"/>
    <cellStyle name="40% - Énfasis6 21 6 5" xfId="27473" xr:uid="{00000000-0005-0000-0000-000094620000}"/>
    <cellStyle name="40% - Énfasis6 21 6 6" xfId="27474" xr:uid="{00000000-0005-0000-0000-000095620000}"/>
    <cellStyle name="40% - Énfasis6 21 7" xfId="27475" xr:uid="{00000000-0005-0000-0000-000096620000}"/>
    <cellStyle name="40% - Énfasis6 21 7 2" xfId="27476" xr:uid="{00000000-0005-0000-0000-000097620000}"/>
    <cellStyle name="40% - Énfasis6 21 7 3" xfId="27477" xr:uid="{00000000-0005-0000-0000-000098620000}"/>
    <cellStyle name="40% - Énfasis6 21 7 4" xfId="27478" xr:uid="{00000000-0005-0000-0000-000099620000}"/>
    <cellStyle name="40% - Énfasis6 21 7 5" xfId="27479" xr:uid="{00000000-0005-0000-0000-00009A620000}"/>
    <cellStyle name="40% - Énfasis6 21 7 6" xfId="27480" xr:uid="{00000000-0005-0000-0000-00009B620000}"/>
    <cellStyle name="40% - Énfasis6 21 8" xfId="27481" xr:uid="{00000000-0005-0000-0000-00009C620000}"/>
    <cellStyle name="40% - Énfasis6 21 8 2" xfId="27482" xr:uid="{00000000-0005-0000-0000-00009D620000}"/>
    <cellStyle name="40% - Énfasis6 21 8 3" xfId="27483" xr:uid="{00000000-0005-0000-0000-00009E620000}"/>
    <cellStyle name="40% - Énfasis6 21 8 4" xfId="27484" xr:uid="{00000000-0005-0000-0000-00009F620000}"/>
    <cellStyle name="40% - Énfasis6 21 8 5" xfId="27485" xr:uid="{00000000-0005-0000-0000-0000A0620000}"/>
    <cellStyle name="40% - Énfasis6 21 8 6" xfId="27486" xr:uid="{00000000-0005-0000-0000-0000A1620000}"/>
    <cellStyle name="40% - Énfasis6 21 9" xfId="27487" xr:uid="{00000000-0005-0000-0000-0000A2620000}"/>
    <cellStyle name="40% - Énfasis6 21 9 2" xfId="27488" xr:uid="{00000000-0005-0000-0000-0000A3620000}"/>
    <cellStyle name="40% - Énfasis6 21 9 3" xfId="27489" xr:uid="{00000000-0005-0000-0000-0000A4620000}"/>
    <cellStyle name="40% - Énfasis6 21 9 4" xfId="27490" xr:uid="{00000000-0005-0000-0000-0000A5620000}"/>
    <cellStyle name="40% - Énfasis6 21 9 5" xfId="27491" xr:uid="{00000000-0005-0000-0000-0000A6620000}"/>
    <cellStyle name="40% - Énfasis6 21 9 6" xfId="27492" xr:uid="{00000000-0005-0000-0000-0000A7620000}"/>
    <cellStyle name="40% - Énfasis6 22" xfId="799" xr:uid="{00000000-0005-0000-0000-0000A8620000}"/>
    <cellStyle name="40% - Énfasis6 22 10" xfId="27493" xr:uid="{00000000-0005-0000-0000-0000A9620000}"/>
    <cellStyle name="40% - Énfasis6 22 11" xfId="27494" xr:uid="{00000000-0005-0000-0000-0000AA620000}"/>
    <cellStyle name="40% - Énfasis6 22 12" xfId="27495" xr:uid="{00000000-0005-0000-0000-0000AB620000}"/>
    <cellStyle name="40% - Énfasis6 22 13" xfId="27496" xr:uid="{00000000-0005-0000-0000-0000AC620000}"/>
    <cellStyle name="40% - Énfasis6 22 14" xfId="27497" xr:uid="{00000000-0005-0000-0000-0000AD620000}"/>
    <cellStyle name="40% - Énfasis6 22 2" xfId="27498" xr:uid="{00000000-0005-0000-0000-0000AE620000}"/>
    <cellStyle name="40% - Énfasis6 22 2 2" xfId="27499" xr:uid="{00000000-0005-0000-0000-0000AF620000}"/>
    <cellStyle name="40% - Énfasis6 22 2 3" xfId="27500" xr:uid="{00000000-0005-0000-0000-0000B0620000}"/>
    <cellStyle name="40% - Énfasis6 22 2 4" xfId="27501" xr:uid="{00000000-0005-0000-0000-0000B1620000}"/>
    <cellStyle name="40% - Énfasis6 22 2 5" xfId="27502" xr:uid="{00000000-0005-0000-0000-0000B2620000}"/>
    <cellStyle name="40% - Énfasis6 22 2 6" xfId="27503" xr:uid="{00000000-0005-0000-0000-0000B3620000}"/>
    <cellStyle name="40% - Énfasis6 22 3" xfId="27504" xr:uid="{00000000-0005-0000-0000-0000B4620000}"/>
    <cellStyle name="40% - Énfasis6 22 3 2" xfId="27505" xr:uid="{00000000-0005-0000-0000-0000B5620000}"/>
    <cellStyle name="40% - Énfasis6 22 3 3" xfId="27506" xr:uid="{00000000-0005-0000-0000-0000B6620000}"/>
    <cellStyle name="40% - Énfasis6 22 3 4" xfId="27507" xr:uid="{00000000-0005-0000-0000-0000B7620000}"/>
    <cellStyle name="40% - Énfasis6 22 3 5" xfId="27508" xr:uid="{00000000-0005-0000-0000-0000B8620000}"/>
    <cellStyle name="40% - Énfasis6 22 3 6" xfId="27509" xr:uid="{00000000-0005-0000-0000-0000B9620000}"/>
    <cellStyle name="40% - Énfasis6 22 4" xfId="27510" xr:uid="{00000000-0005-0000-0000-0000BA620000}"/>
    <cellStyle name="40% - Énfasis6 22 4 2" xfId="27511" xr:uid="{00000000-0005-0000-0000-0000BB620000}"/>
    <cellStyle name="40% - Énfasis6 22 4 3" xfId="27512" xr:uid="{00000000-0005-0000-0000-0000BC620000}"/>
    <cellStyle name="40% - Énfasis6 22 4 4" xfId="27513" xr:uid="{00000000-0005-0000-0000-0000BD620000}"/>
    <cellStyle name="40% - Énfasis6 22 4 5" xfId="27514" xr:uid="{00000000-0005-0000-0000-0000BE620000}"/>
    <cellStyle name="40% - Énfasis6 22 4 6" xfId="27515" xr:uid="{00000000-0005-0000-0000-0000BF620000}"/>
    <cellStyle name="40% - Énfasis6 22 5" xfId="27516" xr:uid="{00000000-0005-0000-0000-0000C0620000}"/>
    <cellStyle name="40% - Énfasis6 22 5 2" xfId="27517" xr:uid="{00000000-0005-0000-0000-0000C1620000}"/>
    <cellStyle name="40% - Énfasis6 22 5 3" xfId="27518" xr:uid="{00000000-0005-0000-0000-0000C2620000}"/>
    <cellStyle name="40% - Énfasis6 22 5 4" xfId="27519" xr:uid="{00000000-0005-0000-0000-0000C3620000}"/>
    <cellStyle name="40% - Énfasis6 22 5 5" xfId="27520" xr:uid="{00000000-0005-0000-0000-0000C4620000}"/>
    <cellStyle name="40% - Énfasis6 22 5 6" xfId="27521" xr:uid="{00000000-0005-0000-0000-0000C5620000}"/>
    <cellStyle name="40% - Énfasis6 22 6" xfId="27522" xr:uid="{00000000-0005-0000-0000-0000C6620000}"/>
    <cellStyle name="40% - Énfasis6 22 6 2" xfId="27523" xr:uid="{00000000-0005-0000-0000-0000C7620000}"/>
    <cellStyle name="40% - Énfasis6 22 6 3" xfId="27524" xr:uid="{00000000-0005-0000-0000-0000C8620000}"/>
    <cellStyle name="40% - Énfasis6 22 6 4" xfId="27525" xr:uid="{00000000-0005-0000-0000-0000C9620000}"/>
    <cellStyle name="40% - Énfasis6 22 6 5" xfId="27526" xr:uid="{00000000-0005-0000-0000-0000CA620000}"/>
    <cellStyle name="40% - Énfasis6 22 6 6" xfId="27527" xr:uid="{00000000-0005-0000-0000-0000CB620000}"/>
    <cellStyle name="40% - Énfasis6 22 7" xfId="27528" xr:uid="{00000000-0005-0000-0000-0000CC620000}"/>
    <cellStyle name="40% - Énfasis6 22 7 2" xfId="27529" xr:uid="{00000000-0005-0000-0000-0000CD620000}"/>
    <cellStyle name="40% - Énfasis6 22 7 3" xfId="27530" xr:uid="{00000000-0005-0000-0000-0000CE620000}"/>
    <cellStyle name="40% - Énfasis6 22 7 4" xfId="27531" xr:uid="{00000000-0005-0000-0000-0000CF620000}"/>
    <cellStyle name="40% - Énfasis6 22 7 5" xfId="27532" xr:uid="{00000000-0005-0000-0000-0000D0620000}"/>
    <cellStyle name="40% - Énfasis6 22 7 6" xfId="27533" xr:uid="{00000000-0005-0000-0000-0000D1620000}"/>
    <cellStyle name="40% - Énfasis6 22 8" xfId="27534" xr:uid="{00000000-0005-0000-0000-0000D2620000}"/>
    <cellStyle name="40% - Énfasis6 22 8 2" xfId="27535" xr:uid="{00000000-0005-0000-0000-0000D3620000}"/>
    <cellStyle name="40% - Énfasis6 22 8 3" xfId="27536" xr:uid="{00000000-0005-0000-0000-0000D4620000}"/>
    <cellStyle name="40% - Énfasis6 22 8 4" xfId="27537" xr:uid="{00000000-0005-0000-0000-0000D5620000}"/>
    <cellStyle name="40% - Énfasis6 22 8 5" xfId="27538" xr:uid="{00000000-0005-0000-0000-0000D6620000}"/>
    <cellStyle name="40% - Énfasis6 22 8 6" xfId="27539" xr:uid="{00000000-0005-0000-0000-0000D7620000}"/>
    <cellStyle name="40% - Énfasis6 22 9" xfId="27540" xr:uid="{00000000-0005-0000-0000-0000D8620000}"/>
    <cellStyle name="40% - Énfasis6 22 9 2" xfId="27541" xr:uid="{00000000-0005-0000-0000-0000D9620000}"/>
    <cellStyle name="40% - Énfasis6 22 9 3" xfId="27542" xr:uid="{00000000-0005-0000-0000-0000DA620000}"/>
    <cellStyle name="40% - Énfasis6 22 9 4" xfId="27543" xr:uid="{00000000-0005-0000-0000-0000DB620000}"/>
    <cellStyle name="40% - Énfasis6 22 9 5" xfId="27544" xr:uid="{00000000-0005-0000-0000-0000DC620000}"/>
    <cellStyle name="40% - Énfasis6 22 9 6" xfId="27545" xr:uid="{00000000-0005-0000-0000-0000DD620000}"/>
    <cellStyle name="40% - Énfasis6 23" xfId="800" xr:uid="{00000000-0005-0000-0000-0000DE620000}"/>
    <cellStyle name="40% - Énfasis6 23 10" xfId="27546" xr:uid="{00000000-0005-0000-0000-0000DF620000}"/>
    <cellStyle name="40% - Énfasis6 23 11" xfId="27547" xr:uid="{00000000-0005-0000-0000-0000E0620000}"/>
    <cellStyle name="40% - Énfasis6 23 12" xfId="27548" xr:uid="{00000000-0005-0000-0000-0000E1620000}"/>
    <cellStyle name="40% - Énfasis6 23 13" xfId="27549" xr:uid="{00000000-0005-0000-0000-0000E2620000}"/>
    <cellStyle name="40% - Énfasis6 23 14" xfId="27550" xr:uid="{00000000-0005-0000-0000-0000E3620000}"/>
    <cellStyle name="40% - Énfasis6 23 2" xfId="27551" xr:uid="{00000000-0005-0000-0000-0000E4620000}"/>
    <cellStyle name="40% - Énfasis6 23 2 2" xfId="27552" xr:uid="{00000000-0005-0000-0000-0000E5620000}"/>
    <cellStyle name="40% - Énfasis6 23 2 3" xfId="27553" xr:uid="{00000000-0005-0000-0000-0000E6620000}"/>
    <cellStyle name="40% - Énfasis6 23 2 4" xfId="27554" xr:uid="{00000000-0005-0000-0000-0000E7620000}"/>
    <cellStyle name="40% - Énfasis6 23 2 5" xfId="27555" xr:uid="{00000000-0005-0000-0000-0000E8620000}"/>
    <cellStyle name="40% - Énfasis6 23 2 6" xfId="27556" xr:uid="{00000000-0005-0000-0000-0000E9620000}"/>
    <cellStyle name="40% - Énfasis6 23 3" xfId="27557" xr:uid="{00000000-0005-0000-0000-0000EA620000}"/>
    <cellStyle name="40% - Énfasis6 23 3 2" xfId="27558" xr:uid="{00000000-0005-0000-0000-0000EB620000}"/>
    <cellStyle name="40% - Énfasis6 23 3 3" xfId="27559" xr:uid="{00000000-0005-0000-0000-0000EC620000}"/>
    <cellStyle name="40% - Énfasis6 23 3 4" xfId="27560" xr:uid="{00000000-0005-0000-0000-0000ED620000}"/>
    <cellStyle name="40% - Énfasis6 23 3 5" xfId="27561" xr:uid="{00000000-0005-0000-0000-0000EE620000}"/>
    <cellStyle name="40% - Énfasis6 23 3 6" xfId="27562" xr:uid="{00000000-0005-0000-0000-0000EF620000}"/>
    <cellStyle name="40% - Énfasis6 23 4" xfId="27563" xr:uid="{00000000-0005-0000-0000-0000F0620000}"/>
    <cellStyle name="40% - Énfasis6 23 4 2" xfId="27564" xr:uid="{00000000-0005-0000-0000-0000F1620000}"/>
    <cellStyle name="40% - Énfasis6 23 4 3" xfId="27565" xr:uid="{00000000-0005-0000-0000-0000F2620000}"/>
    <cellStyle name="40% - Énfasis6 23 4 4" xfId="27566" xr:uid="{00000000-0005-0000-0000-0000F3620000}"/>
    <cellStyle name="40% - Énfasis6 23 4 5" xfId="27567" xr:uid="{00000000-0005-0000-0000-0000F4620000}"/>
    <cellStyle name="40% - Énfasis6 23 4 6" xfId="27568" xr:uid="{00000000-0005-0000-0000-0000F5620000}"/>
    <cellStyle name="40% - Énfasis6 23 5" xfId="27569" xr:uid="{00000000-0005-0000-0000-0000F6620000}"/>
    <cellStyle name="40% - Énfasis6 23 5 2" xfId="27570" xr:uid="{00000000-0005-0000-0000-0000F7620000}"/>
    <cellStyle name="40% - Énfasis6 23 5 3" xfId="27571" xr:uid="{00000000-0005-0000-0000-0000F8620000}"/>
    <cellStyle name="40% - Énfasis6 23 5 4" xfId="27572" xr:uid="{00000000-0005-0000-0000-0000F9620000}"/>
    <cellStyle name="40% - Énfasis6 23 5 5" xfId="27573" xr:uid="{00000000-0005-0000-0000-0000FA620000}"/>
    <cellStyle name="40% - Énfasis6 23 5 6" xfId="27574" xr:uid="{00000000-0005-0000-0000-0000FB620000}"/>
    <cellStyle name="40% - Énfasis6 23 6" xfId="27575" xr:uid="{00000000-0005-0000-0000-0000FC620000}"/>
    <cellStyle name="40% - Énfasis6 23 6 2" xfId="27576" xr:uid="{00000000-0005-0000-0000-0000FD620000}"/>
    <cellStyle name="40% - Énfasis6 23 6 3" xfId="27577" xr:uid="{00000000-0005-0000-0000-0000FE620000}"/>
    <cellStyle name="40% - Énfasis6 23 6 4" xfId="27578" xr:uid="{00000000-0005-0000-0000-0000FF620000}"/>
    <cellStyle name="40% - Énfasis6 23 6 5" xfId="27579" xr:uid="{00000000-0005-0000-0000-000000630000}"/>
    <cellStyle name="40% - Énfasis6 23 6 6" xfId="27580" xr:uid="{00000000-0005-0000-0000-000001630000}"/>
    <cellStyle name="40% - Énfasis6 23 7" xfId="27581" xr:uid="{00000000-0005-0000-0000-000002630000}"/>
    <cellStyle name="40% - Énfasis6 23 7 2" xfId="27582" xr:uid="{00000000-0005-0000-0000-000003630000}"/>
    <cellStyle name="40% - Énfasis6 23 7 3" xfId="27583" xr:uid="{00000000-0005-0000-0000-000004630000}"/>
    <cellStyle name="40% - Énfasis6 23 7 4" xfId="27584" xr:uid="{00000000-0005-0000-0000-000005630000}"/>
    <cellStyle name="40% - Énfasis6 23 7 5" xfId="27585" xr:uid="{00000000-0005-0000-0000-000006630000}"/>
    <cellStyle name="40% - Énfasis6 23 7 6" xfId="27586" xr:uid="{00000000-0005-0000-0000-000007630000}"/>
    <cellStyle name="40% - Énfasis6 23 8" xfId="27587" xr:uid="{00000000-0005-0000-0000-000008630000}"/>
    <cellStyle name="40% - Énfasis6 23 8 2" xfId="27588" xr:uid="{00000000-0005-0000-0000-000009630000}"/>
    <cellStyle name="40% - Énfasis6 23 8 3" xfId="27589" xr:uid="{00000000-0005-0000-0000-00000A630000}"/>
    <cellStyle name="40% - Énfasis6 23 8 4" xfId="27590" xr:uid="{00000000-0005-0000-0000-00000B630000}"/>
    <cellStyle name="40% - Énfasis6 23 8 5" xfId="27591" xr:uid="{00000000-0005-0000-0000-00000C630000}"/>
    <cellStyle name="40% - Énfasis6 23 8 6" xfId="27592" xr:uid="{00000000-0005-0000-0000-00000D630000}"/>
    <cellStyle name="40% - Énfasis6 23 9" xfId="27593" xr:uid="{00000000-0005-0000-0000-00000E630000}"/>
    <cellStyle name="40% - Énfasis6 23 9 2" xfId="27594" xr:uid="{00000000-0005-0000-0000-00000F630000}"/>
    <cellStyle name="40% - Énfasis6 23 9 3" xfId="27595" xr:uid="{00000000-0005-0000-0000-000010630000}"/>
    <cellStyle name="40% - Énfasis6 23 9 4" xfId="27596" xr:uid="{00000000-0005-0000-0000-000011630000}"/>
    <cellStyle name="40% - Énfasis6 23 9 5" xfId="27597" xr:uid="{00000000-0005-0000-0000-000012630000}"/>
    <cellStyle name="40% - Énfasis6 23 9 6" xfId="27598" xr:uid="{00000000-0005-0000-0000-000013630000}"/>
    <cellStyle name="40% - Énfasis6 24" xfId="801" xr:uid="{00000000-0005-0000-0000-000014630000}"/>
    <cellStyle name="40% - Énfasis6 24 10" xfId="27599" xr:uid="{00000000-0005-0000-0000-000015630000}"/>
    <cellStyle name="40% - Énfasis6 24 11" xfId="27600" xr:uid="{00000000-0005-0000-0000-000016630000}"/>
    <cellStyle name="40% - Énfasis6 24 12" xfId="27601" xr:uid="{00000000-0005-0000-0000-000017630000}"/>
    <cellStyle name="40% - Énfasis6 24 13" xfId="27602" xr:uid="{00000000-0005-0000-0000-000018630000}"/>
    <cellStyle name="40% - Énfasis6 24 14" xfId="27603" xr:uid="{00000000-0005-0000-0000-000019630000}"/>
    <cellStyle name="40% - Énfasis6 24 2" xfId="27604" xr:uid="{00000000-0005-0000-0000-00001A630000}"/>
    <cellStyle name="40% - Énfasis6 24 2 2" xfId="27605" xr:uid="{00000000-0005-0000-0000-00001B630000}"/>
    <cellStyle name="40% - Énfasis6 24 2 3" xfId="27606" xr:uid="{00000000-0005-0000-0000-00001C630000}"/>
    <cellStyle name="40% - Énfasis6 24 2 4" xfId="27607" xr:uid="{00000000-0005-0000-0000-00001D630000}"/>
    <cellStyle name="40% - Énfasis6 24 2 5" xfId="27608" xr:uid="{00000000-0005-0000-0000-00001E630000}"/>
    <cellStyle name="40% - Énfasis6 24 2 6" xfId="27609" xr:uid="{00000000-0005-0000-0000-00001F630000}"/>
    <cellStyle name="40% - Énfasis6 24 3" xfId="27610" xr:uid="{00000000-0005-0000-0000-000020630000}"/>
    <cellStyle name="40% - Énfasis6 24 3 2" xfId="27611" xr:uid="{00000000-0005-0000-0000-000021630000}"/>
    <cellStyle name="40% - Énfasis6 24 3 3" xfId="27612" xr:uid="{00000000-0005-0000-0000-000022630000}"/>
    <cellStyle name="40% - Énfasis6 24 3 4" xfId="27613" xr:uid="{00000000-0005-0000-0000-000023630000}"/>
    <cellStyle name="40% - Énfasis6 24 3 5" xfId="27614" xr:uid="{00000000-0005-0000-0000-000024630000}"/>
    <cellStyle name="40% - Énfasis6 24 3 6" xfId="27615" xr:uid="{00000000-0005-0000-0000-000025630000}"/>
    <cellStyle name="40% - Énfasis6 24 4" xfId="27616" xr:uid="{00000000-0005-0000-0000-000026630000}"/>
    <cellStyle name="40% - Énfasis6 24 4 2" xfId="27617" xr:uid="{00000000-0005-0000-0000-000027630000}"/>
    <cellStyle name="40% - Énfasis6 24 4 3" xfId="27618" xr:uid="{00000000-0005-0000-0000-000028630000}"/>
    <cellStyle name="40% - Énfasis6 24 4 4" xfId="27619" xr:uid="{00000000-0005-0000-0000-000029630000}"/>
    <cellStyle name="40% - Énfasis6 24 4 5" xfId="27620" xr:uid="{00000000-0005-0000-0000-00002A630000}"/>
    <cellStyle name="40% - Énfasis6 24 4 6" xfId="27621" xr:uid="{00000000-0005-0000-0000-00002B630000}"/>
    <cellStyle name="40% - Énfasis6 24 5" xfId="27622" xr:uid="{00000000-0005-0000-0000-00002C630000}"/>
    <cellStyle name="40% - Énfasis6 24 5 2" xfId="27623" xr:uid="{00000000-0005-0000-0000-00002D630000}"/>
    <cellStyle name="40% - Énfasis6 24 5 3" xfId="27624" xr:uid="{00000000-0005-0000-0000-00002E630000}"/>
    <cellStyle name="40% - Énfasis6 24 5 4" xfId="27625" xr:uid="{00000000-0005-0000-0000-00002F630000}"/>
    <cellStyle name="40% - Énfasis6 24 5 5" xfId="27626" xr:uid="{00000000-0005-0000-0000-000030630000}"/>
    <cellStyle name="40% - Énfasis6 24 5 6" xfId="27627" xr:uid="{00000000-0005-0000-0000-000031630000}"/>
    <cellStyle name="40% - Énfasis6 24 6" xfId="27628" xr:uid="{00000000-0005-0000-0000-000032630000}"/>
    <cellStyle name="40% - Énfasis6 24 6 2" xfId="27629" xr:uid="{00000000-0005-0000-0000-000033630000}"/>
    <cellStyle name="40% - Énfasis6 24 6 3" xfId="27630" xr:uid="{00000000-0005-0000-0000-000034630000}"/>
    <cellStyle name="40% - Énfasis6 24 6 4" xfId="27631" xr:uid="{00000000-0005-0000-0000-000035630000}"/>
    <cellStyle name="40% - Énfasis6 24 6 5" xfId="27632" xr:uid="{00000000-0005-0000-0000-000036630000}"/>
    <cellStyle name="40% - Énfasis6 24 6 6" xfId="27633" xr:uid="{00000000-0005-0000-0000-000037630000}"/>
    <cellStyle name="40% - Énfasis6 24 7" xfId="27634" xr:uid="{00000000-0005-0000-0000-000038630000}"/>
    <cellStyle name="40% - Énfasis6 24 7 2" xfId="27635" xr:uid="{00000000-0005-0000-0000-000039630000}"/>
    <cellStyle name="40% - Énfasis6 24 7 3" xfId="27636" xr:uid="{00000000-0005-0000-0000-00003A630000}"/>
    <cellStyle name="40% - Énfasis6 24 7 4" xfId="27637" xr:uid="{00000000-0005-0000-0000-00003B630000}"/>
    <cellStyle name="40% - Énfasis6 24 7 5" xfId="27638" xr:uid="{00000000-0005-0000-0000-00003C630000}"/>
    <cellStyle name="40% - Énfasis6 24 7 6" xfId="27639" xr:uid="{00000000-0005-0000-0000-00003D630000}"/>
    <cellStyle name="40% - Énfasis6 24 8" xfId="27640" xr:uid="{00000000-0005-0000-0000-00003E630000}"/>
    <cellStyle name="40% - Énfasis6 24 8 2" xfId="27641" xr:uid="{00000000-0005-0000-0000-00003F630000}"/>
    <cellStyle name="40% - Énfasis6 24 8 3" xfId="27642" xr:uid="{00000000-0005-0000-0000-000040630000}"/>
    <cellStyle name="40% - Énfasis6 24 8 4" xfId="27643" xr:uid="{00000000-0005-0000-0000-000041630000}"/>
    <cellStyle name="40% - Énfasis6 24 8 5" xfId="27644" xr:uid="{00000000-0005-0000-0000-000042630000}"/>
    <cellStyle name="40% - Énfasis6 24 8 6" xfId="27645" xr:uid="{00000000-0005-0000-0000-000043630000}"/>
    <cellStyle name="40% - Énfasis6 24 9" xfId="27646" xr:uid="{00000000-0005-0000-0000-000044630000}"/>
    <cellStyle name="40% - Énfasis6 24 9 2" xfId="27647" xr:uid="{00000000-0005-0000-0000-000045630000}"/>
    <cellStyle name="40% - Énfasis6 24 9 3" xfId="27648" xr:uid="{00000000-0005-0000-0000-000046630000}"/>
    <cellStyle name="40% - Énfasis6 24 9 4" xfId="27649" xr:uid="{00000000-0005-0000-0000-000047630000}"/>
    <cellStyle name="40% - Énfasis6 24 9 5" xfId="27650" xr:uid="{00000000-0005-0000-0000-000048630000}"/>
    <cellStyle name="40% - Énfasis6 24 9 6" xfId="27651" xr:uid="{00000000-0005-0000-0000-000049630000}"/>
    <cellStyle name="40% - Énfasis6 25" xfId="802" xr:uid="{00000000-0005-0000-0000-00004A630000}"/>
    <cellStyle name="40% - Énfasis6 25 10" xfId="27652" xr:uid="{00000000-0005-0000-0000-00004B630000}"/>
    <cellStyle name="40% - Énfasis6 25 11" xfId="27653" xr:uid="{00000000-0005-0000-0000-00004C630000}"/>
    <cellStyle name="40% - Énfasis6 25 12" xfId="27654" xr:uid="{00000000-0005-0000-0000-00004D630000}"/>
    <cellStyle name="40% - Énfasis6 25 13" xfId="27655" xr:uid="{00000000-0005-0000-0000-00004E630000}"/>
    <cellStyle name="40% - Énfasis6 25 14" xfId="27656" xr:uid="{00000000-0005-0000-0000-00004F630000}"/>
    <cellStyle name="40% - Énfasis6 25 2" xfId="27657" xr:uid="{00000000-0005-0000-0000-000050630000}"/>
    <cellStyle name="40% - Énfasis6 25 2 2" xfId="27658" xr:uid="{00000000-0005-0000-0000-000051630000}"/>
    <cellStyle name="40% - Énfasis6 25 2 3" xfId="27659" xr:uid="{00000000-0005-0000-0000-000052630000}"/>
    <cellStyle name="40% - Énfasis6 25 2 4" xfId="27660" xr:uid="{00000000-0005-0000-0000-000053630000}"/>
    <cellStyle name="40% - Énfasis6 25 2 5" xfId="27661" xr:uid="{00000000-0005-0000-0000-000054630000}"/>
    <cellStyle name="40% - Énfasis6 25 2 6" xfId="27662" xr:uid="{00000000-0005-0000-0000-000055630000}"/>
    <cellStyle name="40% - Énfasis6 25 3" xfId="27663" xr:uid="{00000000-0005-0000-0000-000056630000}"/>
    <cellStyle name="40% - Énfasis6 25 3 2" xfId="27664" xr:uid="{00000000-0005-0000-0000-000057630000}"/>
    <cellStyle name="40% - Énfasis6 25 3 3" xfId="27665" xr:uid="{00000000-0005-0000-0000-000058630000}"/>
    <cellStyle name="40% - Énfasis6 25 3 4" xfId="27666" xr:uid="{00000000-0005-0000-0000-000059630000}"/>
    <cellStyle name="40% - Énfasis6 25 3 5" xfId="27667" xr:uid="{00000000-0005-0000-0000-00005A630000}"/>
    <cellStyle name="40% - Énfasis6 25 3 6" xfId="27668" xr:uid="{00000000-0005-0000-0000-00005B630000}"/>
    <cellStyle name="40% - Énfasis6 25 4" xfId="27669" xr:uid="{00000000-0005-0000-0000-00005C630000}"/>
    <cellStyle name="40% - Énfasis6 25 4 2" xfId="27670" xr:uid="{00000000-0005-0000-0000-00005D630000}"/>
    <cellStyle name="40% - Énfasis6 25 4 3" xfId="27671" xr:uid="{00000000-0005-0000-0000-00005E630000}"/>
    <cellStyle name="40% - Énfasis6 25 4 4" xfId="27672" xr:uid="{00000000-0005-0000-0000-00005F630000}"/>
    <cellStyle name="40% - Énfasis6 25 4 5" xfId="27673" xr:uid="{00000000-0005-0000-0000-000060630000}"/>
    <cellStyle name="40% - Énfasis6 25 4 6" xfId="27674" xr:uid="{00000000-0005-0000-0000-000061630000}"/>
    <cellStyle name="40% - Énfasis6 25 5" xfId="27675" xr:uid="{00000000-0005-0000-0000-000062630000}"/>
    <cellStyle name="40% - Énfasis6 25 5 2" xfId="27676" xr:uid="{00000000-0005-0000-0000-000063630000}"/>
    <cellStyle name="40% - Énfasis6 25 5 3" xfId="27677" xr:uid="{00000000-0005-0000-0000-000064630000}"/>
    <cellStyle name="40% - Énfasis6 25 5 4" xfId="27678" xr:uid="{00000000-0005-0000-0000-000065630000}"/>
    <cellStyle name="40% - Énfasis6 25 5 5" xfId="27679" xr:uid="{00000000-0005-0000-0000-000066630000}"/>
    <cellStyle name="40% - Énfasis6 25 5 6" xfId="27680" xr:uid="{00000000-0005-0000-0000-000067630000}"/>
    <cellStyle name="40% - Énfasis6 25 6" xfId="27681" xr:uid="{00000000-0005-0000-0000-000068630000}"/>
    <cellStyle name="40% - Énfasis6 25 6 2" xfId="27682" xr:uid="{00000000-0005-0000-0000-000069630000}"/>
    <cellStyle name="40% - Énfasis6 25 6 3" xfId="27683" xr:uid="{00000000-0005-0000-0000-00006A630000}"/>
    <cellStyle name="40% - Énfasis6 25 6 4" xfId="27684" xr:uid="{00000000-0005-0000-0000-00006B630000}"/>
    <cellStyle name="40% - Énfasis6 25 6 5" xfId="27685" xr:uid="{00000000-0005-0000-0000-00006C630000}"/>
    <cellStyle name="40% - Énfasis6 25 6 6" xfId="27686" xr:uid="{00000000-0005-0000-0000-00006D630000}"/>
    <cellStyle name="40% - Énfasis6 25 7" xfId="27687" xr:uid="{00000000-0005-0000-0000-00006E630000}"/>
    <cellStyle name="40% - Énfasis6 25 7 2" xfId="27688" xr:uid="{00000000-0005-0000-0000-00006F630000}"/>
    <cellStyle name="40% - Énfasis6 25 7 3" xfId="27689" xr:uid="{00000000-0005-0000-0000-000070630000}"/>
    <cellStyle name="40% - Énfasis6 25 7 4" xfId="27690" xr:uid="{00000000-0005-0000-0000-000071630000}"/>
    <cellStyle name="40% - Énfasis6 25 7 5" xfId="27691" xr:uid="{00000000-0005-0000-0000-000072630000}"/>
    <cellStyle name="40% - Énfasis6 25 7 6" xfId="27692" xr:uid="{00000000-0005-0000-0000-000073630000}"/>
    <cellStyle name="40% - Énfasis6 25 8" xfId="27693" xr:uid="{00000000-0005-0000-0000-000074630000}"/>
    <cellStyle name="40% - Énfasis6 25 8 2" xfId="27694" xr:uid="{00000000-0005-0000-0000-000075630000}"/>
    <cellStyle name="40% - Énfasis6 25 8 3" xfId="27695" xr:uid="{00000000-0005-0000-0000-000076630000}"/>
    <cellStyle name="40% - Énfasis6 25 8 4" xfId="27696" xr:uid="{00000000-0005-0000-0000-000077630000}"/>
    <cellStyle name="40% - Énfasis6 25 8 5" xfId="27697" xr:uid="{00000000-0005-0000-0000-000078630000}"/>
    <cellStyle name="40% - Énfasis6 25 8 6" xfId="27698" xr:uid="{00000000-0005-0000-0000-000079630000}"/>
    <cellStyle name="40% - Énfasis6 25 9" xfId="27699" xr:uid="{00000000-0005-0000-0000-00007A630000}"/>
    <cellStyle name="40% - Énfasis6 25 9 2" xfId="27700" xr:uid="{00000000-0005-0000-0000-00007B630000}"/>
    <cellStyle name="40% - Énfasis6 25 9 3" xfId="27701" xr:uid="{00000000-0005-0000-0000-00007C630000}"/>
    <cellStyle name="40% - Énfasis6 25 9 4" xfId="27702" xr:uid="{00000000-0005-0000-0000-00007D630000}"/>
    <cellStyle name="40% - Énfasis6 25 9 5" xfId="27703" xr:uid="{00000000-0005-0000-0000-00007E630000}"/>
    <cellStyle name="40% - Énfasis6 25 9 6" xfId="27704" xr:uid="{00000000-0005-0000-0000-00007F630000}"/>
    <cellStyle name="40% - Énfasis6 26" xfId="803" xr:uid="{00000000-0005-0000-0000-000080630000}"/>
    <cellStyle name="40% - Énfasis6 26 10" xfId="27705" xr:uid="{00000000-0005-0000-0000-000081630000}"/>
    <cellStyle name="40% - Énfasis6 26 11" xfId="27706" xr:uid="{00000000-0005-0000-0000-000082630000}"/>
    <cellStyle name="40% - Énfasis6 26 12" xfId="27707" xr:uid="{00000000-0005-0000-0000-000083630000}"/>
    <cellStyle name="40% - Énfasis6 26 13" xfId="27708" xr:uid="{00000000-0005-0000-0000-000084630000}"/>
    <cellStyle name="40% - Énfasis6 26 14" xfId="27709" xr:uid="{00000000-0005-0000-0000-000085630000}"/>
    <cellStyle name="40% - Énfasis6 26 2" xfId="27710" xr:uid="{00000000-0005-0000-0000-000086630000}"/>
    <cellStyle name="40% - Énfasis6 26 2 2" xfId="27711" xr:uid="{00000000-0005-0000-0000-000087630000}"/>
    <cellStyle name="40% - Énfasis6 26 2 3" xfId="27712" xr:uid="{00000000-0005-0000-0000-000088630000}"/>
    <cellStyle name="40% - Énfasis6 26 2 4" xfId="27713" xr:uid="{00000000-0005-0000-0000-000089630000}"/>
    <cellStyle name="40% - Énfasis6 26 2 5" xfId="27714" xr:uid="{00000000-0005-0000-0000-00008A630000}"/>
    <cellStyle name="40% - Énfasis6 26 2 6" xfId="27715" xr:uid="{00000000-0005-0000-0000-00008B630000}"/>
    <cellStyle name="40% - Énfasis6 26 3" xfId="27716" xr:uid="{00000000-0005-0000-0000-00008C630000}"/>
    <cellStyle name="40% - Énfasis6 26 3 2" xfId="27717" xr:uid="{00000000-0005-0000-0000-00008D630000}"/>
    <cellStyle name="40% - Énfasis6 26 3 3" xfId="27718" xr:uid="{00000000-0005-0000-0000-00008E630000}"/>
    <cellStyle name="40% - Énfasis6 26 3 4" xfId="27719" xr:uid="{00000000-0005-0000-0000-00008F630000}"/>
    <cellStyle name="40% - Énfasis6 26 3 5" xfId="27720" xr:uid="{00000000-0005-0000-0000-000090630000}"/>
    <cellStyle name="40% - Énfasis6 26 3 6" xfId="27721" xr:uid="{00000000-0005-0000-0000-000091630000}"/>
    <cellStyle name="40% - Énfasis6 26 4" xfId="27722" xr:uid="{00000000-0005-0000-0000-000092630000}"/>
    <cellStyle name="40% - Énfasis6 26 4 2" xfId="27723" xr:uid="{00000000-0005-0000-0000-000093630000}"/>
    <cellStyle name="40% - Énfasis6 26 4 3" xfId="27724" xr:uid="{00000000-0005-0000-0000-000094630000}"/>
    <cellStyle name="40% - Énfasis6 26 4 4" xfId="27725" xr:uid="{00000000-0005-0000-0000-000095630000}"/>
    <cellStyle name="40% - Énfasis6 26 4 5" xfId="27726" xr:uid="{00000000-0005-0000-0000-000096630000}"/>
    <cellStyle name="40% - Énfasis6 26 4 6" xfId="27727" xr:uid="{00000000-0005-0000-0000-000097630000}"/>
    <cellStyle name="40% - Énfasis6 26 5" xfId="27728" xr:uid="{00000000-0005-0000-0000-000098630000}"/>
    <cellStyle name="40% - Énfasis6 26 5 2" xfId="27729" xr:uid="{00000000-0005-0000-0000-000099630000}"/>
    <cellStyle name="40% - Énfasis6 26 5 3" xfId="27730" xr:uid="{00000000-0005-0000-0000-00009A630000}"/>
    <cellStyle name="40% - Énfasis6 26 5 4" xfId="27731" xr:uid="{00000000-0005-0000-0000-00009B630000}"/>
    <cellStyle name="40% - Énfasis6 26 5 5" xfId="27732" xr:uid="{00000000-0005-0000-0000-00009C630000}"/>
    <cellStyle name="40% - Énfasis6 26 5 6" xfId="27733" xr:uid="{00000000-0005-0000-0000-00009D630000}"/>
    <cellStyle name="40% - Énfasis6 26 6" xfId="27734" xr:uid="{00000000-0005-0000-0000-00009E630000}"/>
    <cellStyle name="40% - Énfasis6 26 6 2" xfId="27735" xr:uid="{00000000-0005-0000-0000-00009F630000}"/>
    <cellStyle name="40% - Énfasis6 26 6 3" xfId="27736" xr:uid="{00000000-0005-0000-0000-0000A0630000}"/>
    <cellStyle name="40% - Énfasis6 26 6 4" xfId="27737" xr:uid="{00000000-0005-0000-0000-0000A1630000}"/>
    <cellStyle name="40% - Énfasis6 26 6 5" xfId="27738" xr:uid="{00000000-0005-0000-0000-0000A2630000}"/>
    <cellStyle name="40% - Énfasis6 26 6 6" xfId="27739" xr:uid="{00000000-0005-0000-0000-0000A3630000}"/>
    <cellStyle name="40% - Énfasis6 26 7" xfId="27740" xr:uid="{00000000-0005-0000-0000-0000A4630000}"/>
    <cellStyle name="40% - Énfasis6 26 7 2" xfId="27741" xr:uid="{00000000-0005-0000-0000-0000A5630000}"/>
    <cellStyle name="40% - Énfasis6 26 7 3" xfId="27742" xr:uid="{00000000-0005-0000-0000-0000A6630000}"/>
    <cellStyle name="40% - Énfasis6 26 7 4" xfId="27743" xr:uid="{00000000-0005-0000-0000-0000A7630000}"/>
    <cellStyle name="40% - Énfasis6 26 7 5" xfId="27744" xr:uid="{00000000-0005-0000-0000-0000A8630000}"/>
    <cellStyle name="40% - Énfasis6 26 7 6" xfId="27745" xr:uid="{00000000-0005-0000-0000-0000A9630000}"/>
    <cellStyle name="40% - Énfasis6 26 8" xfId="27746" xr:uid="{00000000-0005-0000-0000-0000AA630000}"/>
    <cellStyle name="40% - Énfasis6 26 8 2" xfId="27747" xr:uid="{00000000-0005-0000-0000-0000AB630000}"/>
    <cellStyle name="40% - Énfasis6 26 8 3" xfId="27748" xr:uid="{00000000-0005-0000-0000-0000AC630000}"/>
    <cellStyle name="40% - Énfasis6 26 8 4" xfId="27749" xr:uid="{00000000-0005-0000-0000-0000AD630000}"/>
    <cellStyle name="40% - Énfasis6 26 8 5" xfId="27750" xr:uid="{00000000-0005-0000-0000-0000AE630000}"/>
    <cellStyle name="40% - Énfasis6 26 8 6" xfId="27751" xr:uid="{00000000-0005-0000-0000-0000AF630000}"/>
    <cellStyle name="40% - Énfasis6 26 9" xfId="27752" xr:uid="{00000000-0005-0000-0000-0000B0630000}"/>
    <cellStyle name="40% - Énfasis6 26 9 2" xfId="27753" xr:uid="{00000000-0005-0000-0000-0000B1630000}"/>
    <cellStyle name="40% - Énfasis6 26 9 3" xfId="27754" xr:uid="{00000000-0005-0000-0000-0000B2630000}"/>
    <cellStyle name="40% - Énfasis6 26 9 4" xfId="27755" xr:uid="{00000000-0005-0000-0000-0000B3630000}"/>
    <cellStyle name="40% - Énfasis6 26 9 5" xfId="27756" xr:uid="{00000000-0005-0000-0000-0000B4630000}"/>
    <cellStyle name="40% - Énfasis6 26 9 6" xfId="27757" xr:uid="{00000000-0005-0000-0000-0000B5630000}"/>
    <cellStyle name="40% - Énfasis6 27" xfId="804" xr:uid="{00000000-0005-0000-0000-0000B6630000}"/>
    <cellStyle name="40% - Énfasis6 27 10" xfId="27758" xr:uid="{00000000-0005-0000-0000-0000B7630000}"/>
    <cellStyle name="40% - Énfasis6 27 11" xfId="27759" xr:uid="{00000000-0005-0000-0000-0000B8630000}"/>
    <cellStyle name="40% - Énfasis6 27 12" xfId="27760" xr:uid="{00000000-0005-0000-0000-0000B9630000}"/>
    <cellStyle name="40% - Énfasis6 27 13" xfId="27761" xr:uid="{00000000-0005-0000-0000-0000BA630000}"/>
    <cellStyle name="40% - Énfasis6 27 14" xfId="27762" xr:uid="{00000000-0005-0000-0000-0000BB630000}"/>
    <cellStyle name="40% - Énfasis6 27 2" xfId="27763" xr:uid="{00000000-0005-0000-0000-0000BC630000}"/>
    <cellStyle name="40% - Énfasis6 27 2 2" xfId="27764" xr:uid="{00000000-0005-0000-0000-0000BD630000}"/>
    <cellStyle name="40% - Énfasis6 27 2 3" xfId="27765" xr:uid="{00000000-0005-0000-0000-0000BE630000}"/>
    <cellStyle name="40% - Énfasis6 27 2 4" xfId="27766" xr:uid="{00000000-0005-0000-0000-0000BF630000}"/>
    <cellStyle name="40% - Énfasis6 27 2 5" xfId="27767" xr:uid="{00000000-0005-0000-0000-0000C0630000}"/>
    <cellStyle name="40% - Énfasis6 27 2 6" xfId="27768" xr:uid="{00000000-0005-0000-0000-0000C1630000}"/>
    <cellStyle name="40% - Énfasis6 27 3" xfId="27769" xr:uid="{00000000-0005-0000-0000-0000C2630000}"/>
    <cellStyle name="40% - Énfasis6 27 3 2" xfId="27770" xr:uid="{00000000-0005-0000-0000-0000C3630000}"/>
    <cellStyle name="40% - Énfasis6 27 3 3" xfId="27771" xr:uid="{00000000-0005-0000-0000-0000C4630000}"/>
    <cellStyle name="40% - Énfasis6 27 3 4" xfId="27772" xr:uid="{00000000-0005-0000-0000-0000C5630000}"/>
    <cellStyle name="40% - Énfasis6 27 3 5" xfId="27773" xr:uid="{00000000-0005-0000-0000-0000C6630000}"/>
    <cellStyle name="40% - Énfasis6 27 3 6" xfId="27774" xr:uid="{00000000-0005-0000-0000-0000C7630000}"/>
    <cellStyle name="40% - Énfasis6 27 4" xfId="27775" xr:uid="{00000000-0005-0000-0000-0000C8630000}"/>
    <cellStyle name="40% - Énfasis6 27 4 2" xfId="27776" xr:uid="{00000000-0005-0000-0000-0000C9630000}"/>
    <cellStyle name="40% - Énfasis6 27 4 3" xfId="27777" xr:uid="{00000000-0005-0000-0000-0000CA630000}"/>
    <cellStyle name="40% - Énfasis6 27 4 4" xfId="27778" xr:uid="{00000000-0005-0000-0000-0000CB630000}"/>
    <cellStyle name="40% - Énfasis6 27 4 5" xfId="27779" xr:uid="{00000000-0005-0000-0000-0000CC630000}"/>
    <cellStyle name="40% - Énfasis6 27 4 6" xfId="27780" xr:uid="{00000000-0005-0000-0000-0000CD630000}"/>
    <cellStyle name="40% - Énfasis6 27 5" xfId="27781" xr:uid="{00000000-0005-0000-0000-0000CE630000}"/>
    <cellStyle name="40% - Énfasis6 27 5 2" xfId="27782" xr:uid="{00000000-0005-0000-0000-0000CF630000}"/>
    <cellStyle name="40% - Énfasis6 27 5 3" xfId="27783" xr:uid="{00000000-0005-0000-0000-0000D0630000}"/>
    <cellStyle name="40% - Énfasis6 27 5 4" xfId="27784" xr:uid="{00000000-0005-0000-0000-0000D1630000}"/>
    <cellStyle name="40% - Énfasis6 27 5 5" xfId="27785" xr:uid="{00000000-0005-0000-0000-0000D2630000}"/>
    <cellStyle name="40% - Énfasis6 27 5 6" xfId="27786" xr:uid="{00000000-0005-0000-0000-0000D3630000}"/>
    <cellStyle name="40% - Énfasis6 27 6" xfId="27787" xr:uid="{00000000-0005-0000-0000-0000D4630000}"/>
    <cellStyle name="40% - Énfasis6 27 6 2" xfId="27788" xr:uid="{00000000-0005-0000-0000-0000D5630000}"/>
    <cellStyle name="40% - Énfasis6 27 6 3" xfId="27789" xr:uid="{00000000-0005-0000-0000-0000D6630000}"/>
    <cellStyle name="40% - Énfasis6 27 6 4" xfId="27790" xr:uid="{00000000-0005-0000-0000-0000D7630000}"/>
    <cellStyle name="40% - Énfasis6 27 6 5" xfId="27791" xr:uid="{00000000-0005-0000-0000-0000D8630000}"/>
    <cellStyle name="40% - Énfasis6 27 6 6" xfId="27792" xr:uid="{00000000-0005-0000-0000-0000D9630000}"/>
    <cellStyle name="40% - Énfasis6 27 7" xfId="27793" xr:uid="{00000000-0005-0000-0000-0000DA630000}"/>
    <cellStyle name="40% - Énfasis6 27 7 2" xfId="27794" xr:uid="{00000000-0005-0000-0000-0000DB630000}"/>
    <cellStyle name="40% - Énfasis6 27 7 3" xfId="27795" xr:uid="{00000000-0005-0000-0000-0000DC630000}"/>
    <cellStyle name="40% - Énfasis6 27 7 4" xfId="27796" xr:uid="{00000000-0005-0000-0000-0000DD630000}"/>
    <cellStyle name="40% - Énfasis6 27 7 5" xfId="27797" xr:uid="{00000000-0005-0000-0000-0000DE630000}"/>
    <cellStyle name="40% - Énfasis6 27 7 6" xfId="27798" xr:uid="{00000000-0005-0000-0000-0000DF630000}"/>
    <cellStyle name="40% - Énfasis6 27 8" xfId="27799" xr:uid="{00000000-0005-0000-0000-0000E0630000}"/>
    <cellStyle name="40% - Énfasis6 27 8 2" xfId="27800" xr:uid="{00000000-0005-0000-0000-0000E1630000}"/>
    <cellStyle name="40% - Énfasis6 27 8 3" xfId="27801" xr:uid="{00000000-0005-0000-0000-0000E2630000}"/>
    <cellStyle name="40% - Énfasis6 27 8 4" xfId="27802" xr:uid="{00000000-0005-0000-0000-0000E3630000}"/>
    <cellStyle name="40% - Énfasis6 27 8 5" xfId="27803" xr:uid="{00000000-0005-0000-0000-0000E4630000}"/>
    <cellStyle name="40% - Énfasis6 27 8 6" xfId="27804" xr:uid="{00000000-0005-0000-0000-0000E5630000}"/>
    <cellStyle name="40% - Énfasis6 27 9" xfId="27805" xr:uid="{00000000-0005-0000-0000-0000E6630000}"/>
    <cellStyle name="40% - Énfasis6 27 9 2" xfId="27806" xr:uid="{00000000-0005-0000-0000-0000E7630000}"/>
    <cellStyle name="40% - Énfasis6 27 9 3" xfId="27807" xr:uid="{00000000-0005-0000-0000-0000E8630000}"/>
    <cellStyle name="40% - Énfasis6 27 9 4" xfId="27808" xr:uid="{00000000-0005-0000-0000-0000E9630000}"/>
    <cellStyle name="40% - Énfasis6 27 9 5" xfId="27809" xr:uid="{00000000-0005-0000-0000-0000EA630000}"/>
    <cellStyle name="40% - Énfasis6 27 9 6" xfId="27810" xr:uid="{00000000-0005-0000-0000-0000EB630000}"/>
    <cellStyle name="40% - Énfasis6 28" xfId="805" xr:uid="{00000000-0005-0000-0000-0000EC630000}"/>
    <cellStyle name="40% - Énfasis6 28 10" xfId="27811" xr:uid="{00000000-0005-0000-0000-0000ED630000}"/>
    <cellStyle name="40% - Énfasis6 28 11" xfId="27812" xr:uid="{00000000-0005-0000-0000-0000EE630000}"/>
    <cellStyle name="40% - Énfasis6 28 12" xfId="27813" xr:uid="{00000000-0005-0000-0000-0000EF630000}"/>
    <cellStyle name="40% - Énfasis6 28 13" xfId="27814" xr:uid="{00000000-0005-0000-0000-0000F0630000}"/>
    <cellStyle name="40% - Énfasis6 28 14" xfId="27815" xr:uid="{00000000-0005-0000-0000-0000F1630000}"/>
    <cellStyle name="40% - Énfasis6 28 2" xfId="27816" xr:uid="{00000000-0005-0000-0000-0000F2630000}"/>
    <cellStyle name="40% - Énfasis6 28 2 2" xfId="27817" xr:uid="{00000000-0005-0000-0000-0000F3630000}"/>
    <cellStyle name="40% - Énfasis6 28 2 3" xfId="27818" xr:uid="{00000000-0005-0000-0000-0000F4630000}"/>
    <cellStyle name="40% - Énfasis6 28 2 4" xfId="27819" xr:uid="{00000000-0005-0000-0000-0000F5630000}"/>
    <cellStyle name="40% - Énfasis6 28 2 5" xfId="27820" xr:uid="{00000000-0005-0000-0000-0000F6630000}"/>
    <cellStyle name="40% - Énfasis6 28 2 6" xfId="27821" xr:uid="{00000000-0005-0000-0000-0000F7630000}"/>
    <cellStyle name="40% - Énfasis6 28 3" xfId="27822" xr:uid="{00000000-0005-0000-0000-0000F8630000}"/>
    <cellStyle name="40% - Énfasis6 28 3 2" xfId="27823" xr:uid="{00000000-0005-0000-0000-0000F9630000}"/>
    <cellStyle name="40% - Énfasis6 28 3 3" xfId="27824" xr:uid="{00000000-0005-0000-0000-0000FA630000}"/>
    <cellStyle name="40% - Énfasis6 28 3 4" xfId="27825" xr:uid="{00000000-0005-0000-0000-0000FB630000}"/>
    <cellStyle name="40% - Énfasis6 28 3 5" xfId="27826" xr:uid="{00000000-0005-0000-0000-0000FC630000}"/>
    <cellStyle name="40% - Énfasis6 28 3 6" xfId="27827" xr:uid="{00000000-0005-0000-0000-0000FD630000}"/>
    <cellStyle name="40% - Énfasis6 28 4" xfId="27828" xr:uid="{00000000-0005-0000-0000-0000FE630000}"/>
    <cellStyle name="40% - Énfasis6 28 4 2" xfId="27829" xr:uid="{00000000-0005-0000-0000-0000FF630000}"/>
    <cellStyle name="40% - Énfasis6 28 4 3" xfId="27830" xr:uid="{00000000-0005-0000-0000-000000640000}"/>
    <cellStyle name="40% - Énfasis6 28 4 4" xfId="27831" xr:uid="{00000000-0005-0000-0000-000001640000}"/>
    <cellStyle name="40% - Énfasis6 28 4 5" xfId="27832" xr:uid="{00000000-0005-0000-0000-000002640000}"/>
    <cellStyle name="40% - Énfasis6 28 4 6" xfId="27833" xr:uid="{00000000-0005-0000-0000-000003640000}"/>
    <cellStyle name="40% - Énfasis6 28 5" xfId="27834" xr:uid="{00000000-0005-0000-0000-000004640000}"/>
    <cellStyle name="40% - Énfasis6 28 5 2" xfId="27835" xr:uid="{00000000-0005-0000-0000-000005640000}"/>
    <cellStyle name="40% - Énfasis6 28 5 3" xfId="27836" xr:uid="{00000000-0005-0000-0000-000006640000}"/>
    <cellStyle name="40% - Énfasis6 28 5 4" xfId="27837" xr:uid="{00000000-0005-0000-0000-000007640000}"/>
    <cellStyle name="40% - Énfasis6 28 5 5" xfId="27838" xr:uid="{00000000-0005-0000-0000-000008640000}"/>
    <cellStyle name="40% - Énfasis6 28 5 6" xfId="27839" xr:uid="{00000000-0005-0000-0000-000009640000}"/>
    <cellStyle name="40% - Énfasis6 28 6" xfId="27840" xr:uid="{00000000-0005-0000-0000-00000A640000}"/>
    <cellStyle name="40% - Énfasis6 28 6 2" xfId="27841" xr:uid="{00000000-0005-0000-0000-00000B640000}"/>
    <cellStyle name="40% - Énfasis6 28 6 3" xfId="27842" xr:uid="{00000000-0005-0000-0000-00000C640000}"/>
    <cellStyle name="40% - Énfasis6 28 6 4" xfId="27843" xr:uid="{00000000-0005-0000-0000-00000D640000}"/>
    <cellStyle name="40% - Énfasis6 28 6 5" xfId="27844" xr:uid="{00000000-0005-0000-0000-00000E640000}"/>
    <cellStyle name="40% - Énfasis6 28 6 6" xfId="27845" xr:uid="{00000000-0005-0000-0000-00000F640000}"/>
    <cellStyle name="40% - Énfasis6 28 7" xfId="27846" xr:uid="{00000000-0005-0000-0000-000010640000}"/>
    <cellStyle name="40% - Énfasis6 28 7 2" xfId="27847" xr:uid="{00000000-0005-0000-0000-000011640000}"/>
    <cellStyle name="40% - Énfasis6 28 7 3" xfId="27848" xr:uid="{00000000-0005-0000-0000-000012640000}"/>
    <cellStyle name="40% - Énfasis6 28 7 4" xfId="27849" xr:uid="{00000000-0005-0000-0000-000013640000}"/>
    <cellStyle name="40% - Énfasis6 28 7 5" xfId="27850" xr:uid="{00000000-0005-0000-0000-000014640000}"/>
    <cellStyle name="40% - Énfasis6 28 7 6" xfId="27851" xr:uid="{00000000-0005-0000-0000-000015640000}"/>
    <cellStyle name="40% - Énfasis6 28 8" xfId="27852" xr:uid="{00000000-0005-0000-0000-000016640000}"/>
    <cellStyle name="40% - Énfasis6 28 8 2" xfId="27853" xr:uid="{00000000-0005-0000-0000-000017640000}"/>
    <cellStyle name="40% - Énfasis6 28 8 3" xfId="27854" xr:uid="{00000000-0005-0000-0000-000018640000}"/>
    <cellStyle name="40% - Énfasis6 28 8 4" xfId="27855" xr:uid="{00000000-0005-0000-0000-000019640000}"/>
    <cellStyle name="40% - Énfasis6 28 8 5" xfId="27856" xr:uid="{00000000-0005-0000-0000-00001A640000}"/>
    <cellStyle name="40% - Énfasis6 28 8 6" xfId="27857" xr:uid="{00000000-0005-0000-0000-00001B640000}"/>
    <cellStyle name="40% - Énfasis6 28 9" xfId="27858" xr:uid="{00000000-0005-0000-0000-00001C640000}"/>
    <cellStyle name="40% - Énfasis6 28 9 2" xfId="27859" xr:uid="{00000000-0005-0000-0000-00001D640000}"/>
    <cellStyle name="40% - Énfasis6 28 9 3" xfId="27860" xr:uid="{00000000-0005-0000-0000-00001E640000}"/>
    <cellStyle name="40% - Énfasis6 28 9 4" xfId="27861" xr:uid="{00000000-0005-0000-0000-00001F640000}"/>
    <cellStyle name="40% - Énfasis6 28 9 5" xfId="27862" xr:uid="{00000000-0005-0000-0000-000020640000}"/>
    <cellStyle name="40% - Énfasis6 28 9 6" xfId="27863" xr:uid="{00000000-0005-0000-0000-000021640000}"/>
    <cellStyle name="40% - Énfasis6 29" xfId="806" xr:uid="{00000000-0005-0000-0000-000022640000}"/>
    <cellStyle name="40% - Énfasis6 29 10" xfId="27864" xr:uid="{00000000-0005-0000-0000-000023640000}"/>
    <cellStyle name="40% - Énfasis6 29 11" xfId="27865" xr:uid="{00000000-0005-0000-0000-000024640000}"/>
    <cellStyle name="40% - Énfasis6 29 12" xfId="27866" xr:uid="{00000000-0005-0000-0000-000025640000}"/>
    <cellStyle name="40% - Énfasis6 29 13" xfId="27867" xr:uid="{00000000-0005-0000-0000-000026640000}"/>
    <cellStyle name="40% - Énfasis6 29 14" xfId="27868" xr:uid="{00000000-0005-0000-0000-000027640000}"/>
    <cellStyle name="40% - Énfasis6 29 2" xfId="27869" xr:uid="{00000000-0005-0000-0000-000028640000}"/>
    <cellStyle name="40% - Énfasis6 29 2 2" xfId="27870" xr:uid="{00000000-0005-0000-0000-000029640000}"/>
    <cellStyle name="40% - Énfasis6 29 2 3" xfId="27871" xr:uid="{00000000-0005-0000-0000-00002A640000}"/>
    <cellStyle name="40% - Énfasis6 29 2 4" xfId="27872" xr:uid="{00000000-0005-0000-0000-00002B640000}"/>
    <cellStyle name="40% - Énfasis6 29 2 5" xfId="27873" xr:uid="{00000000-0005-0000-0000-00002C640000}"/>
    <cellStyle name="40% - Énfasis6 29 2 6" xfId="27874" xr:uid="{00000000-0005-0000-0000-00002D640000}"/>
    <cellStyle name="40% - Énfasis6 29 3" xfId="27875" xr:uid="{00000000-0005-0000-0000-00002E640000}"/>
    <cellStyle name="40% - Énfasis6 29 3 2" xfId="27876" xr:uid="{00000000-0005-0000-0000-00002F640000}"/>
    <cellStyle name="40% - Énfasis6 29 3 3" xfId="27877" xr:uid="{00000000-0005-0000-0000-000030640000}"/>
    <cellStyle name="40% - Énfasis6 29 3 4" xfId="27878" xr:uid="{00000000-0005-0000-0000-000031640000}"/>
    <cellStyle name="40% - Énfasis6 29 3 5" xfId="27879" xr:uid="{00000000-0005-0000-0000-000032640000}"/>
    <cellStyle name="40% - Énfasis6 29 3 6" xfId="27880" xr:uid="{00000000-0005-0000-0000-000033640000}"/>
    <cellStyle name="40% - Énfasis6 29 4" xfId="27881" xr:uid="{00000000-0005-0000-0000-000034640000}"/>
    <cellStyle name="40% - Énfasis6 29 4 2" xfId="27882" xr:uid="{00000000-0005-0000-0000-000035640000}"/>
    <cellStyle name="40% - Énfasis6 29 4 3" xfId="27883" xr:uid="{00000000-0005-0000-0000-000036640000}"/>
    <cellStyle name="40% - Énfasis6 29 4 4" xfId="27884" xr:uid="{00000000-0005-0000-0000-000037640000}"/>
    <cellStyle name="40% - Énfasis6 29 4 5" xfId="27885" xr:uid="{00000000-0005-0000-0000-000038640000}"/>
    <cellStyle name="40% - Énfasis6 29 4 6" xfId="27886" xr:uid="{00000000-0005-0000-0000-000039640000}"/>
    <cellStyle name="40% - Énfasis6 29 5" xfId="27887" xr:uid="{00000000-0005-0000-0000-00003A640000}"/>
    <cellStyle name="40% - Énfasis6 29 5 2" xfId="27888" xr:uid="{00000000-0005-0000-0000-00003B640000}"/>
    <cellStyle name="40% - Énfasis6 29 5 3" xfId="27889" xr:uid="{00000000-0005-0000-0000-00003C640000}"/>
    <cellStyle name="40% - Énfasis6 29 5 4" xfId="27890" xr:uid="{00000000-0005-0000-0000-00003D640000}"/>
    <cellStyle name="40% - Énfasis6 29 5 5" xfId="27891" xr:uid="{00000000-0005-0000-0000-00003E640000}"/>
    <cellStyle name="40% - Énfasis6 29 5 6" xfId="27892" xr:uid="{00000000-0005-0000-0000-00003F640000}"/>
    <cellStyle name="40% - Énfasis6 29 6" xfId="27893" xr:uid="{00000000-0005-0000-0000-000040640000}"/>
    <cellStyle name="40% - Énfasis6 29 6 2" xfId="27894" xr:uid="{00000000-0005-0000-0000-000041640000}"/>
    <cellStyle name="40% - Énfasis6 29 6 3" xfId="27895" xr:uid="{00000000-0005-0000-0000-000042640000}"/>
    <cellStyle name="40% - Énfasis6 29 6 4" xfId="27896" xr:uid="{00000000-0005-0000-0000-000043640000}"/>
    <cellStyle name="40% - Énfasis6 29 6 5" xfId="27897" xr:uid="{00000000-0005-0000-0000-000044640000}"/>
    <cellStyle name="40% - Énfasis6 29 6 6" xfId="27898" xr:uid="{00000000-0005-0000-0000-000045640000}"/>
    <cellStyle name="40% - Énfasis6 29 7" xfId="27899" xr:uid="{00000000-0005-0000-0000-000046640000}"/>
    <cellStyle name="40% - Énfasis6 29 7 2" xfId="27900" xr:uid="{00000000-0005-0000-0000-000047640000}"/>
    <cellStyle name="40% - Énfasis6 29 7 3" xfId="27901" xr:uid="{00000000-0005-0000-0000-000048640000}"/>
    <cellStyle name="40% - Énfasis6 29 7 4" xfId="27902" xr:uid="{00000000-0005-0000-0000-000049640000}"/>
    <cellStyle name="40% - Énfasis6 29 7 5" xfId="27903" xr:uid="{00000000-0005-0000-0000-00004A640000}"/>
    <cellStyle name="40% - Énfasis6 29 7 6" xfId="27904" xr:uid="{00000000-0005-0000-0000-00004B640000}"/>
    <cellStyle name="40% - Énfasis6 29 8" xfId="27905" xr:uid="{00000000-0005-0000-0000-00004C640000}"/>
    <cellStyle name="40% - Énfasis6 29 8 2" xfId="27906" xr:uid="{00000000-0005-0000-0000-00004D640000}"/>
    <cellStyle name="40% - Énfasis6 29 8 3" xfId="27907" xr:uid="{00000000-0005-0000-0000-00004E640000}"/>
    <cellStyle name="40% - Énfasis6 29 8 4" xfId="27908" xr:uid="{00000000-0005-0000-0000-00004F640000}"/>
    <cellStyle name="40% - Énfasis6 29 8 5" xfId="27909" xr:uid="{00000000-0005-0000-0000-000050640000}"/>
    <cellStyle name="40% - Énfasis6 29 8 6" xfId="27910" xr:uid="{00000000-0005-0000-0000-000051640000}"/>
    <cellStyle name="40% - Énfasis6 29 9" xfId="27911" xr:uid="{00000000-0005-0000-0000-000052640000}"/>
    <cellStyle name="40% - Énfasis6 29 9 2" xfId="27912" xr:uid="{00000000-0005-0000-0000-000053640000}"/>
    <cellStyle name="40% - Énfasis6 29 9 3" xfId="27913" xr:uid="{00000000-0005-0000-0000-000054640000}"/>
    <cellStyle name="40% - Énfasis6 29 9 4" xfId="27914" xr:uid="{00000000-0005-0000-0000-000055640000}"/>
    <cellStyle name="40% - Énfasis6 29 9 5" xfId="27915" xr:uid="{00000000-0005-0000-0000-000056640000}"/>
    <cellStyle name="40% - Énfasis6 29 9 6" xfId="27916" xr:uid="{00000000-0005-0000-0000-000057640000}"/>
    <cellStyle name="40% - Énfasis6 3" xfId="807" xr:uid="{00000000-0005-0000-0000-000058640000}"/>
    <cellStyle name="40% - Énfasis6 3 2" xfId="808" xr:uid="{00000000-0005-0000-0000-000059640000}"/>
    <cellStyle name="40% - Énfasis6 3 3" xfId="809" xr:uid="{00000000-0005-0000-0000-00005A640000}"/>
    <cellStyle name="40% - Énfasis6 3 4" xfId="27917" xr:uid="{00000000-0005-0000-0000-00005B640000}"/>
    <cellStyle name="40% - Énfasis6 3 5" xfId="40573" xr:uid="{00000000-0005-0000-0000-00005C640000}"/>
    <cellStyle name="40% - Énfasis6 30" xfId="810" xr:uid="{00000000-0005-0000-0000-00005D640000}"/>
    <cellStyle name="40% - Énfasis6 30 10" xfId="27918" xr:uid="{00000000-0005-0000-0000-00005E640000}"/>
    <cellStyle name="40% - Énfasis6 30 11" xfId="27919" xr:uid="{00000000-0005-0000-0000-00005F640000}"/>
    <cellStyle name="40% - Énfasis6 30 12" xfId="27920" xr:uid="{00000000-0005-0000-0000-000060640000}"/>
    <cellStyle name="40% - Énfasis6 30 13" xfId="27921" xr:uid="{00000000-0005-0000-0000-000061640000}"/>
    <cellStyle name="40% - Énfasis6 30 14" xfId="27922" xr:uid="{00000000-0005-0000-0000-000062640000}"/>
    <cellStyle name="40% - Énfasis6 30 2" xfId="27923" xr:uid="{00000000-0005-0000-0000-000063640000}"/>
    <cellStyle name="40% - Énfasis6 30 2 2" xfId="27924" xr:uid="{00000000-0005-0000-0000-000064640000}"/>
    <cellStyle name="40% - Énfasis6 30 2 3" xfId="27925" xr:uid="{00000000-0005-0000-0000-000065640000}"/>
    <cellStyle name="40% - Énfasis6 30 2 4" xfId="27926" xr:uid="{00000000-0005-0000-0000-000066640000}"/>
    <cellStyle name="40% - Énfasis6 30 2 5" xfId="27927" xr:uid="{00000000-0005-0000-0000-000067640000}"/>
    <cellStyle name="40% - Énfasis6 30 2 6" xfId="27928" xr:uid="{00000000-0005-0000-0000-000068640000}"/>
    <cellStyle name="40% - Énfasis6 30 3" xfId="27929" xr:uid="{00000000-0005-0000-0000-000069640000}"/>
    <cellStyle name="40% - Énfasis6 30 3 2" xfId="27930" xr:uid="{00000000-0005-0000-0000-00006A640000}"/>
    <cellStyle name="40% - Énfasis6 30 3 3" xfId="27931" xr:uid="{00000000-0005-0000-0000-00006B640000}"/>
    <cellStyle name="40% - Énfasis6 30 3 4" xfId="27932" xr:uid="{00000000-0005-0000-0000-00006C640000}"/>
    <cellStyle name="40% - Énfasis6 30 3 5" xfId="27933" xr:uid="{00000000-0005-0000-0000-00006D640000}"/>
    <cellStyle name="40% - Énfasis6 30 3 6" xfId="27934" xr:uid="{00000000-0005-0000-0000-00006E640000}"/>
    <cellStyle name="40% - Énfasis6 30 4" xfId="27935" xr:uid="{00000000-0005-0000-0000-00006F640000}"/>
    <cellStyle name="40% - Énfasis6 30 4 2" xfId="27936" xr:uid="{00000000-0005-0000-0000-000070640000}"/>
    <cellStyle name="40% - Énfasis6 30 4 3" xfId="27937" xr:uid="{00000000-0005-0000-0000-000071640000}"/>
    <cellStyle name="40% - Énfasis6 30 4 4" xfId="27938" xr:uid="{00000000-0005-0000-0000-000072640000}"/>
    <cellStyle name="40% - Énfasis6 30 4 5" xfId="27939" xr:uid="{00000000-0005-0000-0000-000073640000}"/>
    <cellStyle name="40% - Énfasis6 30 4 6" xfId="27940" xr:uid="{00000000-0005-0000-0000-000074640000}"/>
    <cellStyle name="40% - Énfasis6 30 5" xfId="27941" xr:uid="{00000000-0005-0000-0000-000075640000}"/>
    <cellStyle name="40% - Énfasis6 30 5 2" xfId="27942" xr:uid="{00000000-0005-0000-0000-000076640000}"/>
    <cellStyle name="40% - Énfasis6 30 5 3" xfId="27943" xr:uid="{00000000-0005-0000-0000-000077640000}"/>
    <cellStyle name="40% - Énfasis6 30 5 4" xfId="27944" xr:uid="{00000000-0005-0000-0000-000078640000}"/>
    <cellStyle name="40% - Énfasis6 30 5 5" xfId="27945" xr:uid="{00000000-0005-0000-0000-000079640000}"/>
    <cellStyle name="40% - Énfasis6 30 5 6" xfId="27946" xr:uid="{00000000-0005-0000-0000-00007A640000}"/>
    <cellStyle name="40% - Énfasis6 30 6" xfId="27947" xr:uid="{00000000-0005-0000-0000-00007B640000}"/>
    <cellStyle name="40% - Énfasis6 30 6 2" xfId="27948" xr:uid="{00000000-0005-0000-0000-00007C640000}"/>
    <cellStyle name="40% - Énfasis6 30 6 3" xfId="27949" xr:uid="{00000000-0005-0000-0000-00007D640000}"/>
    <cellStyle name="40% - Énfasis6 30 6 4" xfId="27950" xr:uid="{00000000-0005-0000-0000-00007E640000}"/>
    <cellStyle name="40% - Énfasis6 30 6 5" xfId="27951" xr:uid="{00000000-0005-0000-0000-00007F640000}"/>
    <cellStyle name="40% - Énfasis6 30 6 6" xfId="27952" xr:uid="{00000000-0005-0000-0000-000080640000}"/>
    <cellStyle name="40% - Énfasis6 30 7" xfId="27953" xr:uid="{00000000-0005-0000-0000-000081640000}"/>
    <cellStyle name="40% - Énfasis6 30 7 2" xfId="27954" xr:uid="{00000000-0005-0000-0000-000082640000}"/>
    <cellStyle name="40% - Énfasis6 30 7 3" xfId="27955" xr:uid="{00000000-0005-0000-0000-000083640000}"/>
    <cellStyle name="40% - Énfasis6 30 7 4" xfId="27956" xr:uid="{00000000-0005-0000-0000-000084640000}"/>
    <cellStyle name="40% - Énfasis6 30 7 5" xfId="27957" xr:uid="{00000000-0005-0000-0000-000085640000}"/>
    <cellStyle name="40% - Énfasis6 30 7 6" xfId="27958" xr:uid="{00000000-0005-0000-0000-000086640000}"/>
    <cellStyle name="40% - Énfasis6 30 8" xfId="27959" xr:uid="{00000000-0005-0000-0000-000087640000}"/>
    <cellStyle name="40% - Énfasis6 30 8 2" xfId="27960" xr:uid="{00000000-0005-0000-0000-000088640000}"/>
    <cellStyle name="40% - Énfasis6 30 8 3" xfId="27961" xr:uid="{00000000-0005-0000-0000-000089640000}"/>
    <cellStyle name="40% - Énfasis6 30 8 4" xfId="27962" xr:uid="{00000000-0005-0000-0000-00008A640000}"/>
    <cellStyle name="40% - Énfasis6 30 8 5" xfId="27963" xr:uid="{00000000-0005-0000-0000-00008B640000}"/>
    <cellStyle name="40% - Énfasis6 30 8 6" xfId="27964" xr:uid="{00000000-0005-0000-0000-00008C640000}"/>
    <cellStyle name="40% - Énfasis6 30 9" xfId="27965" xr:uid="{00000000-0005-0000-0000-00008D640000}"/>
    <cellStyle name="40% - Énfasis6 30 9 2" xfId="27966" xr:uid="{00000000-0005-0000-0000-00008E640000}"/>
    <cellStyle name="40% - Énfasis6 30 9 3" xfId="27967" xr:uid="{00000000-0005-0000-0000-00008F640000}"/>
    <cellStyle name="40% - Énfasis6 30 9 4" xfId="27968" xr:uid="{00000000-0005-0000-0000-000090640000}"/>
    <cellStyle name="40% - Énfasis6 30 9 5" xfId="27969" xr:uid="{00000000-0005-0000-0000-000091640000}"/>
    <cellStyle name="40% - Énfasis6 30 9 6" xfId="27970" xr:uid="{00000000-0005-0000-0000-000092640000}"/>
    <cellStyle name="40% - Énfasis6 31" xfId="811" xr:uid="{00000000-0005-0000-0000-000093640000}"/>
    <cellStyle name="40% - Énfasis6 31 10" xfId="27971" xr:uid="{00000000-0005-0000-0000-000094640000}"/>
    <cellStyle name="40% - Énfasis6 31 11" xfId="27972" xr:uid="{00000000-0005-0000-0000-000095640000}"/>
    <cellStyle name="40% - Énfasis6 31 12" xfId="27973" xr:uid="{00000000-0005-0000-0000-000096640000}"/>
    <cellStyle name="40% - Énfasis6 31 13" xfId="27974" xr:uid="{00000000-0005-0000-0000-000097640000}"/>
    <cellStyle name="40% - Énfasis6 31 14" xfId="27975" xr:uid="{00000000-0005-0000-0000-000098640000}"/>
    <cellStyle name="40% - Énfasis6 31 2" xfId="27976" xr:uid="{00000000-0005-0000-0000-000099640000}"/>
    <cellStyle name="40% - Énfasis6 31 2 2" xfId="27977" xr:uid="{00000000-0005-0000-0000-00009A640000}"/>
    <cellStyle name="40% - Énfasis6 31 2 3" xfId="27978" xr:uid="{00000000-0005-0000-0000-00009B640000}"/>
    <cellStyle name="40% - Énfasis6 31 2 4" xfId="27979" xr:uid="{00000000-0005-0000-0000-00009C640000}"/>
    <cellStyle name="40% - Énfasis6 31 2 5" xfId="27980" xr:uid="{00000000-0005-0000-0000-00009D640000}"/>
    <cellStyle name="40% - Énfasis6 31 2 6" xfId="27981" xr:uid="{00000000-0005-0000-0000-00009E640000}"/>
    <cellStyle name="40% - Énfasis6 31 3" xfId="27982" xr:uid="{00000000-0005-0000-0000-00009F640000}"/>
    <cellStyle name="40% - Énfasis6 31 3 2" xfId="27983" xr:uid="{00000000-0005-0000-0000-0000A0640000}"/>
    <cellStyle name="40% - Énfasis6 31 3 3" xfId="27984" xr:uid="{00000000-0005-0000-0000-0000A1640000}"/>
    <cellStyle name="40% - Énfasis6 31 3 4" xfId="27985" xr:uid="{00000000-0005-0000-0000-0000A2640000}"/>
    <cellStyle name="40% - Énfasis6 31 3 5" xfId="27986" xr:uid="{00000000-0005-0000-0000-0000A3640000}"/>
    <cellStyle name="40% - Énfasis6 31 3 6" xfId="27987" xr:uid="{00000000-0005-0000-0000-0000A4640000}"/>
    <cellStyle name="40% - Énfasis6 31 4" xfId="27988" xr:uid="{00000000-0005-0000-0000-0000A5640000}"/>
    <cellStyle name="40% - Énfasis6 31 4 2" xfId="27989" xr:uid="{00000000-0005-0000-0000-0000A6640000}"/>
    <cellStyle name="40% - Énfasis6 31 4 3" xfId="27990" xr:uid="{00000000-0005-0000-0000-0000A7640000}"/>
    <cellStyle name="40% - Énfasis6 31 4 4" xfId="27991" xr:uid="{00000000-0005-0000-0000-0000A8640000}"/>
    <cellStyle name="40% - Énfasis6 31 4 5" xfId="27992" xr:uid="{00000000-0005-0000-0000-0000A9640000}"/>
    <cellStyle name="40% - Énfasis6 31 4 6" xfId="27993" xr:uid="{00000000-0005-0000-0000-0000AA640000}"/>
    <cellStyle name="40% - Énfasis6 31 5" xfId="27994" xr:uid="{00000000-0005-0000-0000-0000AB640000}"/>
    <cellStyle name="40% - Énfasis6 31 5 2" xfId="27995" xr:uid="{00000000-0005-0000-0000-0000AC640000}"/>
    <cellStyle name="40% - Énfasis6 31 5 3" xfId="27996" xr:uid="{00000000-0005-0000-0000-0000AD640000}"/>
    <cellStyle name="40% - Énfasis6 31 5 4" xfId="27997" xr:uid="{00000000-0005-0000-0000-0000AE640000}"/>
    <cellStyle name="40% - Énfasis6 31 5 5" xfId="27998" xr:uid="{00000000-0005-0000-0000-0000AF640000}"/>
    <cellStyle name="40% - Énfasis6 31 5 6" xfId="27999" xr:uid="{00000000-0005-0000-0000-0000B0640000}"/>
    <cellStyle name="40% - Énfasis6 31 6" xfId="28000" xr:uid="{00000000-0005-0000-0000-0000B1640000}"/>
    <cellStyle name="40% - Énfasis6 31 6 2" xfId="28001" xr:uid="{00000000-0005-0000-0000-0000B2640000}"/>
    <cellStyle name="40% - Énfasis6 31 6 3" xfId="28002" xr:uid="{00000000-0005-0000-0000-0000B3640000}"/>
    <cellStyle name="40% - Énfasis6 31 6 4" xfId="28003" xr:uid="{00000000-0005-0000-0000-0000B4640000}"/>
    <cellStyle name="40% - Énfasis6 31 6 5" xfId="28004" xr:uid="{00000000-0005-0000-0000-0000B5640000}"/>
    <cellStyle name="40% - Énfasis6 31 6 6" xfId="28005" xr:uid="{00000000-0005-0000-0000-0000B6640000}"/>
    <cellStyle name="40% - Énfasis6 31 7" xfId="28006" xr:uid="{00000000-0005-0000-0000-0000B7640000}"/>
    <cellStyle name="40% - Énfasis6 31 7 2" xfId="28007" xr:uid="{00000000-0005-0000-0000-0000B8640000}"/>
    <cellStyle name="40% - Énfasis6 31 7 3" xfId="28008" xr:uid="{00000000-0005-0000-0000-0000B9640000}"/>
    <cellStyle name="40% - Énfasis6 31 7 4" xfId="28009" xr:uid="{00000000-0005-0000-0000-0000BA640000}"/>
    <cellStyle name="40% - Énfasis6 31 7 5" xfId="28010" xr:uid="{00000000-0005-0000-0000-0000BB640000}"/>
    <cellStyle name="40% - Énfasis6 31 7 6" xfId="28011" xr:uid="{00000000-0005-0000-0000-0000BC640000}"/>
    <cellStyle name="40% - Énfasis6 31 8" xfId="28012" xr:uid="{00000000-0005-0000-0000-0000BD640000}"/>
    <cellStyle name="40% - Énfasis6 31 8 2" xfId="28013" xr:uid="{00000000-0005-0000-0000-0000BE640000}"/>
    <cellStyle name="40% - Énfasis6 31 8 3" xfId="28014" xr:uid="{00000000-0005-0000-0000-0000BF640000}"/>
    <cellStyle name="40% - Énfasis6 31 8 4" xfId="28015" xr:uid="{00000000-0005-0000-0000-0000C0640000}"/>
    <cellStyle name="40% - Énfasis6 31 8 5" xfId="28016" xr:uid="{00000000-0005-0000-0000-0000C1640000}"/>
    <cellStyle name="40% - Énfasis6 31 8 6" xfId="28017" xr:uid="{00000000-0005-0000-0000-0000C2640000}"/>
    <cellStyle name="40% - Énfasis6 31 9" xfId="28018" xr:uid="{00000000-0005-0000-0000-0000C3640000}"/>
    <cellStyle name="40% - Énfasis6 31 9 2" xfId="28019" xr:uid="{00000000-0005-0000-0000-0000C4640000}"/>
    <cellStyle name="40% - Énfasis6 31 9 3" xfId="28020" xr:uid="{00000000-0005-0000-0000-0000C5640000}"/>
    <cellStyle name="40% - Énfasis6 31 9 4" xfId="28021" xr:uid="{00000000-0005-0000-0000-0000C6640000}"/>
    <cellStyle name="40% - Énfasis6 31 9 5" xfId="28022" xr:uid="{00000000-0005-0000-0000-0000C7640000}"/>
    <cellStyle name="40% - Énfasis6 31 9 6" xfId="28023" xr:uid="{00000000-0005-0000-0000-0000C8640000}"/>
    <cellStyle name="40% - Énfasis6 32" xfId="812" xr:uid="{00000000-0005-0000-0000-0000C9640000}"/>
    <cellStyle name="40% - Énfasis6 32 10" xfId="28024" xr:uid="{00000000-0005-0000-0000-0000CA640000}"/>
    <cellStyle name="40% - Énfasis6 32 11" xfId="28025" xr:uid="{00000000-0005-0000-0000-0000CB640000}"/>
    <cellStyle name="40% - Énfasis6 32 12" xfId="28026" xr:uid="{00000000-0005-0000-0000-0000CC640000}"/>
    <cellStyle name="40% - Énfasis6 32 13" xfId="28027" xr:uid="{00000000-0005-0000-0000-0000CD640000}"/>
    <cellStyle name="40% - Énfasis6 32 14" xfId="28028" xr:uid="{00000000-0005-0000-0000-0000CE640000}"/>
    <cellStyle name="40% - Énfasis6 32 2" xfId="28029" xr:uid="{00000000-0005-0000-0000-0000CF640000}"/>
    <cellStyle name="40% - Énfasis6 32 2 2" xfId="28030" xr:uid="{00000000-0005-0000-0000-0000D0640000}"/>
    <cellStyle name="40% - Énfasis6 32 2 3" xfId="28031" xr:uid="{00000000-0005-0000-0000-0000D1640000}"/>
    <cellStyle name="40% - Énfasis6 32 2 4" xfId="28032" xr:uid="{00000000-0005-0000-0000-0000D2640000}"/>
    <cellStyle name="40% - Énfasis6 32 2 5" xfId="28033" xr:uid="{00000000-0005-0000-0000-0000D3640000}"/>
    <cellStyle name="40% - Énfasis6 32 2 6" xfId="28034" xr:uid="{00000000-0005-0000-0000-0000D4640000}"/>
    <cellStyle name="40% - Énfasis6 32 3" xfId="28035" xr:uid="{00000000-0005-0000-0000-0000D5640000}"/>
    <cellStyle name="40% - Énfasis6 32 3 2" xfId="28036" xr:uid="{00000000-0005-0000-0000-0000D6640000}"/>
    <cellStyle name="40% - Énfasis6 32 3 3" xfId="28037" xr:uid="{00000000-0005-0000-0000-0000D7640000}"/>
    <cellStyle name="40% - Énfasis6 32 3 4" xfId="28038" xr:uid="{00000000-0005-0000-0000-0000D8640000}"/>
    <cellStyle name="40% - Énfasis6 32 3 5" xfId="28039" xr:uid="{00000000-0005-0000-0000-0000D9640000}"/>
    <cellStyle name="40% - Énfasis6 32 3 6" xfId="28040" xr:uid="{00000000-0005-0000-0000-0000DA640000}"/>
    <cellStyle name="40% - Énfasis6 32 4" xfId="28041" xr:uid="{00000000-0005-0000-0000-0000DB640000}"/>
    <cellStyle name="40% - Énfasis6 32 4 2" xfId="28042" xr:uid="{00000000-0005-0000-0000-0000DC640000}"/>
    <cellStyle name="40% - Énfasis6 32 4 3" xfId="28043" xr:uid="{00000000-0005-0000-0000-0000DD640000}"/>
    <cellStyle name="40% - Énfasis6 32 4 4" xfId="28044" xr:uid="{00000000-0005-0000-0000-0000DE640000}"/>
    <cellStyle name="40% - Énfasis6 32 4 5" xfId="28045" xr:uid="{00000000-0005-0000-0000-0000DF640000}"/>
    <cellStyle name="40% - Énfasis6 32 4 6" xfId="28046" xr:uid="{00000000-0005-0000-0000-0000E0640000}"/>
    <cellStyle name="40% - Énfasis6 32 5" xfId="28047" xr:uid="{00000000-0005-0000-0000-0000E1640000}"/>
    <cellStyle name="40% - Énfasis6 32 5 2" xfId="28048" xr:uid="{00000000-0005-0000-0000-0000E2640000}"/>
    <cellStyle name="40% - Énfasis6 32 5 3" xfId="28049" xr:uid="{00000000-0005-0000-0000-0000E3640000}"/>
    <cellStyle name="40% - Énfasis6 32 5 4" xfId="28050" xr:uid="{00000000-0005-0000-0000-0000E4640000}"/>
    <cellStyle name="40% - Énfasis6 32 5 5" xfId="28051" xr:uid="{00000000-0005-0000-0000-0000E5640000}"/>
    <cellStyle name="40% - Énfasis6 32 5 6" xfId="28052" xr:uid="{00000000-0005-0000-0000-0000E6640000}"/>
    <cellStyle name="40% - Énfasis6 32 6" xfId="28053" xr:uid="{00000000-0005-0000-0000-0000E7640000}"/>
    <cellStyle name="40% - Énfasis6 32 6 2" xfId="28054" xr:uid="{00000000-0005-0000-0000-0000E8640000}"/>
    <cellStyle name="40% - Énfasis6 32 6 3" xfId="28055" xr:uid="{00000000-0005-0000-0000-0000E9640000}"/>
    <cellStyle name="40% - Énfasis6 32 6 4" xfId="28056" xr:uid="{00000000-0005-0000-0000-0000EA640000}"/>
    <cellStyle name="40% - Énfasis6 32 6 5" xfId="28057" xr:uid="{00000000-0005-0000-0000-0000EB640000}"/>
    <cellStyle name="40% - Énfasis6 32 6 6" xfId="28058" xr:uid="{00000000-0005-0000-0000-0000EC640000}"/>
    <cellStyle name="40% - Énfasis6 32 7" xfId="28059" xr:uid="{00000000-0005-0000-0000-0000ED640000}"/>
    <cellStyle name="40% - Énfasis6 32 7 2" xfId="28060" xr:uid="{00000000-0005-0000-0000-0000EE640000}"/>
    <cellStyle name="40% - Énfasis6 32 7 3" xfId="28061" xr:uid="{00000000-0005-0000-0000-0000EF640000}"/>
    <cellStyle name="40% - Énfasis6 32 7 4" xfId="28062" xr:uid="{00000000-0005-0000-0000-0000F0640000}"/>
    <cellStyle name="40% - Énfasis6 32 7 5" xfId="28063" xr:uid="{00000000-0005-0000-0000-0000F1640000}"/>
    <cellStyle name="40% - Énfasis6 32 7 6" xfId="28064" xr:uid="{00000000-0005-0000-0000-0000F2640000}"/>
    <cellStyle name="40% - Énfasis6 32 8" xfId="28065" xr:uid="{00000000-0005-0000-0000-0000F3640000}"/>
    <cellStyle name="40% - Énfasis6 32 8 2" xfId="28066" xr:uid="{00000000-0005-0000-0000-0000F4640000}"/>
    <cellStyle name="40% - Énfasis6 32 8 3" xfId="28067" xr:uid="{00000000-0005-0000-0000-0000F5640000}"/>
    <cellStyle name="40% - Énfasis6 32 8 4" xfId="28068" xr:uid="{00000000-0005-0000-0000-0000F6640000}"/>
    <cellStyle name="40% - Énfasis6 32 8 5" xfId="28069" xr:uid="{00000000-0005-0000-0000-0000F7640000}"/>
    <cellStyle name="40% - Énfasis6 32 8 6" xfId="28070" xr:uid="{00000000-0005-0000-0000-0000F8640000}"/>
    <cellStyle name="40% - Énfasis6 32 9" xfId="28071" xr:uid="{00000000-0005-0000-0000-0000F9640000}"/>
    <cellStyle name="40% - Énfasis6 32 9 2" xfId="28072" xr:uid="{00000000-0005-0000-0000-0000FA640000}"/>
    <cellStyle name="40% - Énfasis6 32 9 3" xfId="28073" xr:uid="{00000000-0005-0000-0000-0000FB640000}"/>
    <cellStyle name="40% - Énfasis6 32 9 4" xfId="28074" xr:uid="{00000000-0005-0000-0000-0000FC640000}"/>
    <cellStyle name="40% - Énfasis6 32 9 5" xfId="28075" xr:uid="{00000000-0005-0000-0000-0000FD640000}"/>
    <cellStyle name="40% - Énfasis6 32 9 6" xfId="28076" xr:uid="{00000000-0005-0000-0000-0000FE640000}"/>
    <cellStyle name="40% - Énfasis6 33" xfId="813" xr:uid="{00000000-0005-0000-0000-0000FF640000}"/>
    <cellStyle name="40% - Énfasis6 33 10" xfId="28077" xr:uid="{00000000-0005-0000-0000-000000650000}"/>
    <cellStyle name="40% - Énfasis6 33 11" xfId="28078" xr:uid="{00000000-0005-0000-0000-000001650000}"/>
    <cellStyle name="40% - Énfasis6 33 12" xfId="28079" xr:uid="{00000000-0005-0000-0000-000002650000}"/>
    <cellStyle name="40% - Énfasis6 33 13" xfId="28080" xr:uid="{00000000-0005-0000-0000-000003650000}"/>
    <cellStyle name="40% - Énfasis6 33 14" xfId="28081" xr:uid="{00000000-0005-0000-0000-000004650000}"/>
    <cellStyle name="40% - Énfasis6 33 2" xfId="28082" xr:uid="{00000000-0005-0000-0000-000005650000}"/>
    <cellStyle name="40% - Énfasis6 33 2 2" xfId="28083" xr:uid="{00000000-0005-0000-0000-000006650000}"/>
    <cellStyle name="40% - Énfasis6 33 2 3" xfId="28084" xr:uid="{00000000-0005-0000-0000-000007650000}"/>
    <cellStyle name="40% - Énfasis6 33 2 4" xfId="28085" xr:uid="{00000000-0005-0000-0000-000008650000}"/>
    <cellStyle name="40% - Énfasis6 33 2 5" xfId="28086" xr:uid="{00000000-0005-0000-0000-000009650000}"/>
    <cellStyle name="40% - Énfasis6 33 2 6" xfId="28087" xr:uid="{00000000-0005-0000-0000-00000A650000}"/>
    <cellStyle name="40% - Énfasis6 33 3" xfId="28088" xr:uid="{00000000-0005-0000-0000-00000B650000}"/>
    <cellStyle name="40% - Énfasis6 33 3 2" xfId="28089" xr:uid="{00000000-0005-0000-0000-00000C650000}"/>
    <cellStyle name="40% - Énfasis6 33 3 3" xfId="28090" xr:uid="{00000000-0005-0000-0000-00000D650000}"/>
    <cellStyle name="40% - Énfasis6 33 3 4" xfId="28091" xr:uid="{00000000-0005-0000-0000-00000E650000}"/>
    <cellStyle name="40% - Énfasis6 33 3 5" xfId="28092" xr:uid="{00000000-0005-0000-0000-00000F650000}"/>
    <cellStyle name="40% - Énfasis6 33 3 6" xfId="28093" xr:uid="{00000000-0005-0000-0000-000010650000}"/>
    <cellStyle name="40% - Énfasis6 33 4" xfId="28094" xr:uid="{00000000-0005-0000-0000-000011650000}"/>
    <cellStyle name="40% - Énfasis6 33 4 2" xfId="28095" xr:uid="{00000000-0005-0000-0000-000012650000}"/>
    <cellStyle name="40% - Énfasis6 33 4 3" xfId="28096" xr:uid="{00000000-0005-0000-0000-000013650000}"/>
    <cellStyle name="40% - Énfasis6 33 4 4" xfId="28097" xr:uid="{00000000-0005-0000-0000-000014650000}"/>
    <cellStyle name="40% - Énfasis6 33 4 5" xfId="28098" xr:uid="{00000000-0005-0000-0000-000015650000}"/>
    <cellStyle name="40% - Énfasis6 33 4 6" xfId="28099" xr:uid="{00000000-0005-0000-0000-000016650000}"/>
    <cellStyle name="40% - Énfasis6 33 5" xfId="28100" xr:uid="{00000000-0005-0000-0000-000017650000}"/>
    <cellStyle name="40% - Énfasis6 33 5 2" xfId="28101" xr:uid="{00000000-0005-0000-0000-000018650000}"/>
    <cellStyle name="40% - Énfasis6 33 5 3" xfId="28102" xr:uid="{00000000-0005-0000-0000-000019650000}"/>
    <cellStyle name="40% - Énfasis6 33 5 4" xfId="28103" xr:uid="{00000000-0005-0000-0000-00001A650000}"/>
    <cellStyle name="40% - Énfasis6 33 5 5" xfId="28104" xr:uid="{00000000-0005-0000-0000-00001B650000}"/>
    <cellStyle name="40% - Énfasis6 33 5 6" xfId="28105" xr:uid="{00000000-0005-0000-0000-00001C650000}"/>
    <cellStyle name="40% - Énfasis6 33 6" xfId="28106" xr:uid="{00000000-0005-0000-0000-00001D650000}"/>
    <cellStyle name="40% - Énfasis6 33 6 2" xfId="28107" xr:uid="{00000000-0005-0000-0000-00001E650000}"/>
    <cellStyle name="40% - Énfasis6 33 6 3" xfId="28108" xr:uid="{00000000-0005-0000-0000-00001F650000}"/>
    <cellStyle name="40% - Énfasis6 33 6 4" xfId="28109" xr:uid="{00000000-0005-0000-0000-000020650000}"/>
    <cellStyle name="40% - Énfasis6 33 6 5" xfId="28110" xr:uid="{00000000-0005-0000-0000-000021650000}"/>
    <cellStyle name="40% - Énfasis6 33 6 6" xfId="28111" xr:uid="{00000000-0005-0000-0000-000022650000}"/>
    <cellStyle name="40% - Énfasis6 33 7" xfId="28112" xr:uid="{00000000-0005-0000-0000-000023650000}"/>
    <cellStyle name="40% - Énfasis6 33 7 2" xfId="28113" xr:uid="{00000000-0005-0000-0000-000024650000}"/>
    <cellStyle name="40% - Énfasis6 33 7 3" xfId="28114" xr:uid="{00000000-0005-0000-0000-000025650000}"/>
    <cellStyle name="40% - Énfasis6 33 7 4" xfId="28115" xr:uid="{00000000-0005-0000-0000-000026650000}"/>
    <cellStyle name="40% - Énfasis6 33 7 5" xfId="28116" xr:uid="{00000000-0005-0000-0000-000027650000}"/>
    <cellStyle name="40% - Énfasis6 33 7 6" xfId="28117" xr:uid="{00000000-0005-0000-0000-000028650000}"/>
    <cellStyle name="40% - Énfasis6 33 8" xfId="28118" xr:uid="{00000000-0005-0000-0000-000029650000}"/>
    <cellStyle name="40% - Énfasis6 33 8 2" xfId="28119" xr:uid="{00000000-0005-0000-0000-00002A650000}"/>
    <cellStyle name="40% - Énfasis6 33 8 3" xfId="28120" xr:uid="{00000000-0005-0000-0000-00002B650000}"/>
    <cellStyle name="40% - Énfasis6 33 8 4" xfId="28121" xr:uid="{00000000-0005-0000-0000-00002C650000}"/>
    <cellStyle name="40% - Énfasis6 33 8 5" xfId="28122" xr:uid="{00000000-0005-0000-0000-00002D650000}"/>
    <cellStyle name="40% - Énfasis6 33 8 6" xfId="28123" xr:uid="{00000000-0005-0000-0000-00002E650000}"/>
    <cellStyle name="40% - Énfasis6 33 9" xfId="28124" xr:uid="{00000000-0005-0000-0000-00002F650000}"/>
    <cellStyle name="40% - Énfasis6 33 9 2" xfId="28125" xr:uid="{00000000-0005-0000-0000-000030650000}"/>
    <cellStyle name="40% - Énfasis6 33 9 3" xfId="28126" xr:uid="{00000000-0005-0000-0000-000031650000}"/>
    <cellStyle name="40% - Énfasis6 33 9 4" xfId="28127" xr:uid="{00000000-0005-0000-0000-000032650000}"/>
    <cellStyle name="40% - Énfasis6 33 9 5" xfId="28128" xr:uid="{00000000-0005-0000-0000-000033650000}"/>
    <cellStyle name="40% - Énfasis6 33 9 6" xfId="28129" xr:uid="{00000000-0005-0000-0000-000034650000}"/>
    <cellStyle name="40% - Énfasis6 34" xfId="814" xr:uid="{00000000-0005-0000-0000-000035650000}"/>
    <cellStyle name="40% - Énfasis6 34 2" xfId="28130" xr:uid="{00000000-0005-0000-0000-000036650000}"/>
    <cellStyle name="40% - Énfasis6 34 2 2" xfId="28131" xr:uid="{00000000-0005-0000-0000-000037650000}"/>
    <cellStyle name="40% - Énfasis6 34 2 3" xfId="28132" xr:uid="{00000000-0005-0000-0000-000038650000}"/>
    <cellStyle name="40% - Énfasis6 34 2 4" xfId="28133" xr:uid="{00000000-0005-0000-0000-000039650000}"/>
    <cellStyle name="40% - Énfasis6 34 2 5" xfId="28134" xr:uid="{00000000-0005-0000-0000-00003A650000}"/>
    <cellStyle name="40% - Énfasis6 34 2 6" xfId="28135" xr:uid="{00000000-0005-0000-0000-00003B650000}"/>
    <cellStyle name="40% - Énfasis6 34 3" xfId="28136" xr:uid="{00000000-0005-0000-0000-00003C650000}"/>
    <cellStyle name="40% - Énfasis6 34 4" xfId="28137" xr:uid="{00000000-0005-0000-0000-00003D650000}"/>
    <cellStyle name="40% - Énfasis6 34 5" xfId="28138" xr:uid="{00000000-0005-0000-0000-00003E650000}"/>
    <cellStyle name="40% - Énfasis6 34 6" xfId="28139" xr:uid="{00000000-0005-0000-0000-00003F650000}"/>
    <cellStyle name="40% - Énfasis6 34 7" xfId="28140" xr:uid="{00000000-0005-0000-0000-000040650000}"/>
    <cellStyle name="40% - Énfasis6 35" xfId="815" xr:uid="{00000000-0005-0000-0000-000041650000}"/>
    <cellStyle name="40% - Énfasis6 35 2" xfId="28141" xr:uid="{00000000-0005-0000-0000-000042650000}"/>
    <cellStyle name="40% - Énfasis6 35 2 2" xfId="28142" xr:uid="{00000000-0005-0000-0000-000043650000}"/>
    <cellStyle name="40% - Énfasis6 35 2 3" xfId="28143" xr:uid="{00000000-0005-0000-0000-000044650000}"/>
    <cellStyle name="40% - Énfasis6 35 2 4" xfId="28144" xr:uid="{00000000-0005-0000-0000-000045650000}"/>
    <cellStyle name="40% - Énfasis6 35 2 5" xfId="28145" xr:uid="{00000000-0005-0000-0000-000046650000}"/>
    <cellStyle name="40% - Énfasis6 35 2 6" xfId="28146" xr:uid="{00000000-0005-0000-0000-000047650000}"/>
    <cellStyle name="40% - Énfasis6 35 3" xfId="28147" xr:uid="{00000000-0005-0000-0000-000048650000}"/>
    <cellStyle name="40% - Énfasis6 35 4" xfId="28148" xr:uid="{00000000-0005-0000-0000-000049650000}"/>
    <cellStyle name="40% - Énfasis6 35 5" xfId="28149" xr:uid="{00000000-0005-0000-0000-00004A650000}"/>
    <cellStyle name="40% - Énfasis6 35 6" xfId="28150" xr:uid="{00000000-0005-0000-0000-00004B650000}"/>
    <cellStyle name="40% - Énfasis6 35 7" xfId="28151" xr:uid="{00000000-0005-0000-0000-00004C650000}"/>
    <cellStyle name="40% - Énfasis6 35 8" xfId="40574" xr:uid="{00000000-0005-0000-0000-00004D650000}"/>
    <cellStyle name="40% - Énfasis6 36" xfId="816" xr:uid="{00000000-0005-0000-0000-00004E650000}"/>
    <cellStyle name="40% - Énfasis6 36 2" xfId="28152" xr:uid="{00000000-0005-0000-0000-00004F650000}"/>
    <cellStyle name="40% - Énfasis6 36 2 2" xfId="28153" xr:uid="{00000000-0005-0000-0000-000050650000}"/>
    <cellStyle name="40% - Énfasis6 36 2 3" xfId="28154" xr:uid="{00000000-0005-0000-0000-000051650000}"/>
    <cellStyle name="40% - Énfasis6 36 2 4" xfId="28155" xr:uid="{00000000-0005-0000-0000-000052650000}"/>
    <cellStyle name="40% - Énfasis6 36 2 5" xfId="28156" xr:uid="{00000000-0005-0000-0000-000053650000}"/>
    <cellStyle name="40% - Énfasis6 36 2 6" xfId="28157" xr:uid="{00000000-0005-0000-0000-000054650000}"/>
    <cellStyle name="40% - Énfasis6 36 3" xfId="28158" xr:uid="{00000000-0005-0000-0000-000055650000}"/>
    <cellStyle name="40% - Énfasis6 36 4" xfId="28159" xr:uid="{00000000-0005-0000-0000-000056650000}"/>
    <cellStyle name="40% - Énfasis6 36 5" xfId="28160" xr:uid="{00000000-0005-0000-0000-000057650000}"/>
    <cellStyle name="40% - Énfasis6 36 6" xfId="28161" xr:uid="{00000000-0005-0000-0000-000058650000}"/>
    <cellStyle name="40% - Énfasis6 36 7" xfId="28162" xr:uid="{00000000-0005-0000-0000-000059650000}"/>
    <cellStyle name="40% - Énfasis6 36 8" xfId="40575" xr:uid="{00000000-0005-0000-0000-00005A650000}"/>
    <cellStyle name="40% - Énfasis6 37" xfId="817" xr:uid="{00000000-0005-0000-0000-00005B650000}"/>
    <cellStyle name="40% - Énfasis6 37 2" xfId="28163" xr:uid="{00000000-0005-0000-0000-00005C650000}"/>
    <cellStyle name="40% - Énfasis6 37 2 2" xfId="28164" xr:uid="{00000000-0005-0000-0000-00005D650000}"/>
    <cellStyle name="40% - Énfasis6 37 2 3" xfId="28165" xr:uid="{00000000-0005-0000-0000-00005E650000}"/>
    <cellStyle name="40% - Énfasis6 37 2 4" xfId="28166" xr:uid="{00000000-0005-0000-0000-00005F650000}"/>
    <cellStyle name="40% - Énfasis6 37 2 5" xfId="28167" xr:uid="{00000000-0005-0000-0000-000060650000}"/>
    <cellStyle name="40% - Énfasis6 37 2 6" xfId="28168" xr:uid="{00000000-0005-0000-0000-000061650000}"/>
    <cellStyle name="40% - Énfasis6 37 3" xfId="28169" xr:uid="{00000000-0005-0000-0000-000062650000}"/>
    <cellStyle name="40% - Énfasis6 37 4" xfId="28170" xr:uid="{00000000-0005-0000-0000-000063650000}"/>
    <cellStyle name="40% - Énfasis6 37 5" xfId="28171" xr:uid="{00000000-0005-0000-0000-000064650000}"/>
    <cellStyle name="40% - Énfasis6 37 6" xfId="28172" xr:uid="{00000000-0005-0000-0000-000065650000}"/>
    <cellStyle name="40% - Énfasis6 37 7" xfId="28173" xr:uid="{00000000-0005-0000-0000-000066650000}"/>
    <cellStyle name="40% - Énfasis6 37 8" xfId="40576" xr:uid="{00000000-0005-0000-0000-000067650000}"/>
    <cellStyle name="40% - Énfasis6 38" xfId="818" xr:uid="{00000000-0005-0000-0000-000068650000}"/>
    <cellStyle name="40% - Énfasis6 38 2" xfId="28174" xr:uid="{00000000-0005-0000-0000-000069650000}"/>
    <cellStyle name="40% - Énfasis6 38 2 2" xfId="28175" xr:uid="{00000000-0005-0000-0000-00006A650000}"/>
    <cellStyle name="40% - Énfasis6 38 2 3" xfId="28176" xr:uid="{00000000-0005-0000-0000-00006B650000}"/>
    <cellStyle name="40% - Énfasis6 38 2 4" xfId="28177" xr:uid="{00000000-0005-0000-0000-00006C650000}"/>
    <cellStyle name="40% - Énfasis6 38 2 5" xfId="28178" xr:uid="{00000000-0005-0000-0000-00006D650000}"/>
    <cellStyle name="40% - Énfasis6 38 2 6" xfId="28179" xr:uid="{00000000-0005-0000-0000-00006E650000}"/>
    <cellStyle name="40% - Énfasis6 38 3" xfId="28180" xr:uid="{00000000-0005-0000-0000-00006F650000}"/>
    <cellStyle name="40% - Énfasis6 38 4" xfId="28181" xr:uid="{00000000-0005-0000-0000-000070650000}"/>
    <cellStyle name="40% - Énfasis6 38 5" xfId="28182" xr:uid="{00000000-0005-0000-0000-000071650000}"/>
    <cellStyle name="40% - Énfasis6 38 6" xfId="28183" xr:uid="{00000000-0005-0000-0000-000072650000}"/>
    <cellStyle name="40% - Énfasis6 38 7" xfId="28184" xr:uid="{00000000-0005-0000-0000-000073650000}"/>
    <cellStyle name="40% - Énfasis6 38 8" xfId="40577" xr:uid="{00000000-0005-0000-0000-000074650000}"/>
    <cellStyle name="40% - Énfasis6 39" xfId="819" xr:uid="{00000000-0005-0000-0000-000075650000}"/>
    <cellStyle name="40% - Énfasis6 39 2" xfId="28185" xr:uid="{00000000-0005-0000-0000-000076650000}"/>
    <cellStyle name="40% - Énfasis6 39 2 2" xfId="28186" xr:uid="{00000000-0005-0000-0000-000077650000}"/>
    <cellStyle name="40% - Énfasis6 39 2 3" xfId="28187" xr:uid="{00000000-0005-0000-0000-000078650000}"/>
    <cellStyle name="40% - Énfasis6 39 2 4" xfId="28188" xr:uid="{00000000-0005-0000-0000-000079650000}"/>
    <cellStyle name="40% - Énfasis6 39 2 5" xfId="28189" xr:uid="{00000000-0005-0000-0000-00007A650000}"/>
    <cellStyle name="40% - Énfasis6 39 2 6" xfId="28190" xr:uid="{00000000-0005-0000-0000-00007B650000}"/>
    <cellStyle name="40% - Énfasis6 39 3" xfId="28191" xr:uid="{00000000-0005-0000-0000-00007C650000}"/>
    <cellStyle name="40% - Énfasis6 39 4" xfId="28192" xr:uid="{00000000-0005-0000-0000-00007D650000}"/>
    <cellStyle name="40% - Énfasis6 39 5" xfId="28193" xr:uid="{00000000-0005-0000-0000-00007E650000}"/>
    <cellStyle name="40% - Énfasis6 39 6" xfId="28194" xr:uid="{00000000-0005-0000-0000-00007F650000}"/>
    <cellStyle name="40% - Énfasis6 39 7" xfId="28195" xr:uid="{00000000-0005-0000-0000-000080650000}"/>
    <cellStyle name="40% - Énfasis6 39 8" xfId="40578" xr:uid="{00000000-0005-0000-0000-000081650000}"/>
    <cellStyle name="40% - Énfasis6 4" xfId="820" xr:uid="{00000000-0005-0000-0000-000082650000}"/>
    <cellStyle name="40% - Énfasis6 4 10" xfId="28196" xr:uid="{00000000-0005-0000-0000-000083650000}"/>
    <cellStyle name="40% - Énfasis6 4 11" xfId="28197" xr:uid="{00000000-0005-0000-0000-000084650000}"/>
    <cellStyle name="40% - Énfasis6 4 12" xfId="28198" xr:uid="{00000000-0005-0000-0000-000085650000}"/>
    <cellStyle name="40% - Énfasis6 4 13" xfId="28199" xr:uid="{00000000-0005-0000-0000-000086650000}"/>
    <cellStyle name="40% - Énfasis6 4 14" xfId="28200" xr:uid="{00000000-0005-0000-0000-000087650000}"/>
    <cellStyle name="40% - Énfasis6 4 15" xfId="40579" xr:uid="{00000000-0005-0000-0000-000088650000}"/>
    <cellStyle name="40% - Énfasis6 4 2" xfId="821" xr:uid="{00000000-0005-0000-0000-000089650000}"/>
    <cellStyle name="40% - Énfasis6 4 2 2" xfId="28201" xr:uid="{00000000-0005-0000-0000-00008A650000}"/>
    <cellStyle name="40% - Énfasis6 4 2 3" xfId="28202" xr:uid="{00000000-0005-0000-0000-00008B650000}"/>
    <cellStyle name="40% - Énfasis6 4 2 4" xfId="28203" xr:uid="{00000000-0005-0000-0000-00008C650000}"/>
    <cellStyle name="40% - Énfasis6 4 2 5" xfId="28204" xr:uid="{00000000-0005-0000-0000-00008D650000}"/>
    <cellStyle name="40% - Énfasis6 4 2 6" xfId="28205" xr:uid="{00000000-0005-0000-0000-00008E650000}"/>
    <cellStyle name="40% - Énfasis6 4 3" xfId="822" xr:uid="{00000000-0005-0000-0000-00008F650000}"/>
    <cellStyle name="40% - Énfasis6 4 3 2" xfId="28206" xr:uid="{00000000-0005-0000-0000-000090650000}"/>
    <cellStyle name="40% - Énfasis6 4 3 3" xfId="28207" xr:uid="{00000000-0005-0000-0000-000091650000}"/>
    <cellStyle name="40% - Énfasis6 4 3 4" xfId="28208" xr:uid="{00000000-0005-0000-0000-000092650000}"/>
    <cellStyle name="40% - Énfasis6 4 3 5" xfId="28209" xr:uid="{00000000-0005-0000-0000-000093650000}"/>
    <cellStyle name="40% - Énfasis6 4 3 6" xfId="28210" xr:uid="{00000000-0005-0000-0000-000094650000}"/>
    <cellStyle name="40% - Énfasis6 4 4" xfId="28211" xr:uid="{00000000-0005-0000-0000-000095650000}"/>
    <cellStyle name="40% - Énfasis6 4 4 2" xfId="28212" xr:uid="{00000000-0005-0000-0000-000096650000}"/>
    <cellStyle name="40% - Énfasis6 4 4 3" xfId="28213" xr:uid="{00000000-0005-0000-0000-000097650000}"/>
    <cellStyle name="40% - Énfasis6 4 4 4" xfId="28214" xr:uid="{00000000-0005-0000-0000-000098650000}"/>
    <cellStyle name="40% - Énfasis6 4 4 5" xfId="28215" xr:uid="{00000000-0005-0000-0000-000099650000}"/>
    <cellStyle name="40% - Énfasis6 4 4 6" xfId="28216" xr:uid="{00000000-0005-0000-0000-00009A650000}"/>
    <cellStyle name="40% - Énfasis6 4 5" xfId="28217" xr:uid="{00000000-0005-0000-0000-00009B650000}"/>
    <cellStyle name="40% - Énfasis6 4 5 2" xfId="28218" xr:uid="{00000000-0005-0000-0000-00009C650000}"/>
    <cellStyle name="40% - Énfasis6 4 5 3" xfId="28219" xr:uid="{00000000-0005-0000-0000-00009D650000}"/>
    <cellStyle name="40% - Énfasis6 4 5 4" xfId="28220" xr:uid="{00000000-0005-0000-0000-00009E650000}"/>
    <cellStyle name="40% - Énfasis6 4 5 5" xfId="28221" xr:uid="{00000000-0005-0000-0000-00009F650000}"/>
    <cellStyle name="40% - Énfasis6 4 5 6" xfId="28222" xr:uid="{00000000-0005-0000-0000-0000A0650000}"/>
    <cellStyle name="40% - Énfasis6 4 6" xfId="28223" xr:uid="{00000000-0005-0000-0000-0000A1650000}"/>
    <cellStyle name="40% - Énfasis6 4 6 2" xfId="28224" xr:uid="{00000000-0005-0000-0000-0000A2650000}"/>
    <cellStyle name="40% - Énfasis6 4 6 3" xfId="28225" xr:uid="{00000000-0005-0000-0000-0000A3650000}"/>
    <cellStyle name="40% - Énfasis6 4 6 4" xfId="28226" xr:uid="{00000000-0005-0000-0000-0000A4650000}"/>
    <cellStyle name="40% - Énfasis6 4 6 5" xfId="28227" xr:uid="{00000000-0005-0000-0000-0000A5650000}"/>
    <cellStyle name="40% - Énfasis6 4 6 6" xfId="28228" xr:uid="{00000000-0005-0000-0000-0000A6650000}"/>
    <cellStyle name="40% - Énfasis6 4 7" xfId="28229" xr:uid="{00000000-0005-0000-0000-0000A7650000}"/>
    <cellStyle name="40% - Énfasis6 4 7 2" xfId="28230" xr:uid="{00000000-0005-0000-0000-0000A8650000}"/>
    <cellStyle name="40% - Énfasis6 4 7 3" xfId="28231" xr:uid="{00000000-0005-0000-0000-0000A9650000}"/>
    <cellStyle name="40% - Énfasis6 4 7 4" xfId="28232" xr:uid="{00000000-0005-0000-0000-0000AA650000}"/>
    <cellStyle name="40% - Énfasis6 4 7 5" xfId="28233" xr:uid="{00000000-0005-0000-0000-0000AB650000}"/>
    <cellStyle name="40% - Énfasis6 4 7 6" xfId="28234" xr:uid="{00000000-0005-0000-0000-0000AC650000}"/>
    <cellStyle name="40% - Énfasis6 4 8" xfId="28235" xr:uid="{00000000-0005-0000-0000-0000AD650000}"/>
    <cellStyle name="40% - Énfasis6 4 8 2" xfId="28236" xr:uid="{00000000-0005-0000-0000-0000AE650000}"/>
    <cellStyle name="40% - Énfasis6 4 8 3" xfId="28237" xr:uid="{00000000-0005-0000-0000-0000AF650000}"/>
    <cellStyle name="40% - Énfasis6 4 8 4" xfId="28238" xr:uid="{00000000-0005-0000-0000-0000B0650000}"/>
    <cellStyle name="40% - Énfasis6 4 8 5" xfId="28239" xr:uid="{00000000-0005-0000-0000-0000B1650000}"/>
    <cellStyle name="40% - Énfasis6 4 8 6" xfId="28240" xr:uid="{00000000-0005-0000-0000-0000B2650000}"/>
    <cellStyle name="40% - Énfasis6 4 9" xfId="28241" xr:uid="{00000000-0005-0000-0000-0000B3650000}"/>
    <cellStyle name="40% - Énfasis6 4 9 2" xfId="28242" xr:uid="{00000000-0005-0000-0000-0000B4650000}"/>
    <cellStyle name="40% - Énfasis6 4 9 3" xfId="28243" xr:uid="{00000000-0005-0000-0000-0000B5650000}"/>
    <cellStyle name="40% - Énfasis6 4 9 4" xfId="28244" xr:uid="{00000000-0005-0000-0000-0000B6650000}"/>
    <cellStyle name="40% - Énfasis6 4 9 5" xfId="28245" xr:uid="{00000000-0005-0000-0000-0000B7650000}"/>
    <cellStyle name="40% - Énfasis6 4 9 6" xfId="28246" xr:uid="{00000000-0005-0000-0000-0000B8650000}"/>
    <cellStyle name="40% - Énfasis6 40" xfId="823" xr:uid="{00000000-0005-0000-0000-0000B9650000}"/>
    <cellStyle name="40% - Énfasis6 40 2" xfId="28247" xr:uid="{00000000-0005-0000-0000-0000BA650000}"/>
    <cellStyle name="40% - Énfasis6 40 2 2" xfId="28248" xr:uid="{00000000-0005-0000-0000-0000BB650000}"/>
    <cellStyle name="40% - Énfasis6 40 2 3" xfId="28249" xr:uid="{00000000-0005-0000-0000-0000BC650000}"/>
    <cellStyle name="40% - Énfasis6 40 2 4" xfId="28250" xr:uid="{00000000-0005-0000-0000-0000BD650000}"/>
    <cellStyle name="40% - Énfasis6 40 2 5" xfId="28251" xr:uid="{00000000-0005-0000-0000-0000BE650000}"/>
    <cellStyle name="40% - Énfasis6 40 2 6" xfId="28252" xr:uid="{00000000-0005-0000-0000-0000BF650000}"/>
    <cellStyle name="40% - Énfasis6 40 3" xfId="28253" xr:uid="{00000000-0005-0000-0000-0000C0650000}"/>
    <cellStyle name="40% - Énfasis6 40 4" xfId="28254" xr:uid="{00000000-0005-0000-0000-0000C1650000}"/>
    <cellStyle name="40% - Énfasis6 40 5" xfId="28255" xr:uid="{00000000-0005-0000-0000-0000C2650000}"/>
    <cellStyle name="40% - Énfasis6 40 6" xfId="28256" xr:uid="{00000000-0005-0000-0000-0000C3650000}"/>
    <cellStyle name="40% - Énfasis6 40 7" xfId="28257" xr:uid="{00000000-0005-0000-0000-0000C4650000}"/>
    <cellStyle name="40% - Énfasis6 40 8" xfId="40580" xr:uid="{00000000-0005-0000-0000-0000C5650000}"/>
    <cellStyle name="40% - Énfasis6 41" xfId="824" xr:uid="{00000000-0005-0000-0000-0000C6650000}"/>
    <cellStyle name="40% - Énfasis6 41 2" xfId="28258" xr:uid="{00000000-0005-0000-0000-0000C7650000}"/>
    <cellStyle name="40% - Énfasis6 41 2 2" xfId="28259" xr:uid="{00000000-0005-0000-0000-0000C8650000}"/>
    <cellStyle name="40% - Énfasis6 41 2 3" xfId="28260" xr:uid="{00000000-0005-0000-0000-0000C9650000}"/>
    <cellStyle name="40% - Énfasis6 41 2 4" xfId="28261" xr:uid="{00000000-0005-0000-0000-0000CA650000}"/>
    <cellStyle name="40% - Énfasis6 41 2 5" xfId="28262" xr:uid="{00000000-0005-0000-0000-0000CB650000}"/>
    <cellStyle name="40% - Énfasis6 41 2 6" xfId="28263" xr:uid="{00000000-0005-0000-0000-0000CC650000}"/>
    <cellStyle name="40% - Énfasis6 41 3" xfId="28264" xr:uid="{00000000-0005-0000-0000-0000CD650000}"/>
    <cellStyle name="40% - Énfasis6 41 4" xfId="28265" xr:uid="{00000000-0005-0000-0000-0000CE650000}"/>
    <cellStyle name="40% - Énfasis6 41 5" xfId="28266" xr:uid="{00000000-0005-0000-0000-0000CF650000}"/>
    <cellStyle name="40% - Énfasis6 41 6" xfId="28267" xr:uid="{00000000-0005-0000-0000-0000D0650000}"/>
    <cellStyle name="40% - Énfasis6 41 7" xfId="28268" xr:uid="{00000000-0005-0000-0000-0000D1650000}"/>
    <cellStyle name="40% - Énfasis6 41 8" xfId="40581" xr:uid="{00000000-0005-0000-0000-0000D2650000}"/>
    <cellStyle name="40% - Énfasis6 42" xfId="28269" xr:uid="{00000000-0005-0000-0000-0000D3650000}"/>
    <cellStyle name="40% - Énfasis6 42 2" xfId="28270" xr:uid="{00000000-0005-0000-0000-0000D4650000}"/>
    <cellStyle name="40% - Énfasis6 42 2 2" xfId="28271" xr:uid="{00000000-0005-0000-0000-0000D5650000}"/>
    <cellStyle name="40% - Énfasis6 42 2 3" xfId="28272" xr:uid="{00000000-0005-0000-0000-0000D6650000}"/>
    <cellStyle name="40% - Énfasis6 42 2 4" xfId="28273" xr:uid="{00000000-0005-0000-0000-0000D7650000}"/>
    <cellStyle name="40% - Énfasis6 42 2 5" xfId="28274" xr:uid="{00000000-0005-0000-0000-0000D8650000}"/>
    <cellStyle name="40% - Énfasis6 42 2 6" xfId="28275" xr:uid="{00000000-0005-0000-0000-0000D9650000}"/>
    <cellStyle name="40% - Énfasis6 42 3" xfId="28276" xr:uid="{00000000-0005-0000-0000-0000DA650000}"/>
    <cellStyle name="40% - Énfasis6 42 4" xfId="28277" xr:uid="{00000000-0005-0000-0000-0000DB650000}"/>
    <cellStyle name="40% - Énfasis6 42 5" xfId="28278" xr:uid="{00000000-0005-0000-0000-0000DC650000}"/>
    <cellStyle name="40% - Énfasis6 42 6" xfId="28279" xr:uid="{00000000-0005-0000-0000-0000DD650000}"/>
    <cellStyle name="40% - Énfasis6 42 7" xfId="28280" xr:uid="{00000000-0005-0000-0000-0000DE650000}"/>
    <cellStyle name="40% - Énfasis6 43" xfId="28281" xr:uid="{00000000-0005-0000-0000-0000DF650000}"/>
    <cellStyle name="40% - Énfasis6 43 2" xfId="28282" xr:uid="{00000000-0005-0000-0000-0000E0650000}"/>
    <cellStyle name="40% - Énfasis6 43 2 2" xfId="28283" xr:uid="{00000000-0005-0000-0000-0000E1650000}"/>
    <cellStyle name="40% - Énfasis6 43 2 3" xfId="28284" xr:uid="{00000000-0005-0000-0000-0000E2650000}"/>
    <cellStyle name="40% - Énfasis6 43 2 4" xfId="28285" xr:uid="{00000000-0005-0000-0000-0000E3650000}"/>
    <cellStyle name="40% - Énfasis6 43 2 5" xfId="28286" xr:uid="{00000000-0005-0000-0000-0000E4650000}"/>
    <cellStyle name="40% - Énfasis6 43 2 6" xfId="28287" xr:uid="{00000000-0005-0000-0000-0000E5650000}"/>
    <cellStyle name="40% - Énfasis6 43 3" xfId="28288" xr:uid="{00000000-0005-0000-0000-0000E6650000}"/>
    <cellStyle name="40% - Énfasis6 43 4" xfId="28289" xr:uid="{00000000-0005-0000-0000-0000E7650000}"/>
    <cellStyle name="40% - Énfasis6 43 5" xfId="28290" xr:uid="{00000000-0005-0000-0000-0000E8650000}"/>
    <cellStyle name="40% - Énfasis6 43 6" xfId="28291" xr:uid="{00000000-0005-0000-0000-0000E9650000}"/>
    <cellStyle name="40% - Énfasis6 43 7" xfId="28292" xr:uid="{00000000-0005-0000-0000-0000EA650000}"/>
    <cellStyle name="40% - Énfasis6 44" xfId="28293" xr:uid="{00000000-0005-0000-0000-0000EB650000}"/>
    <cellStyle name="40% - Énfasis6 44 2" xfId="28294" xr:uid="{00000000-0005-0000-0000-0000EC650000}"/>
    <cellStyle name="40% - Énfasis6 44 2 2" xfId="28295" xr:uid="{00000000-0005-0000-0000-0000ED650000}"/>
    <cellStyle name="40% - Énfasis6 44 2 3" xfId="28296" xr:uid="{00000000-0005-0000-0000-0000EE650000}"/>
    <cellStyle name="40% - Énfasis6 44 2 4" xfId="28297" xr:uid="{00000000-0005-0000-0000-0000EF650000}"/>
    <cellStyle name="40% - Énfasis6 44 2 5" xfId="28298" xr:uid="{00000000-0005-0000-0000-0000F0650000}"/>
    <cellStyle name="40% - Énfasis6 44 2 6" xfId="28299" xr:uid="{00000000-0005-0000-0000-0000F1650000}"/>
    <cellStyle name="40% - Énfasis6 44 3" xfId="28300" xr:uid="{00000000-0005-0000-0000-0000F2650000}"/>
    <cellStyle name="40% - Énfasis6 44 4" xfId="28301" xr:uid="{00000000-0005-0000-0000-0000F3650000}"/>
    <cellStyle name="40% - Énfasis6 44 5" xfId="28302" xr:uid="{00000000-0005-0000-0000-0000F4650000}"/>
    <cellStyle name="40% - Énfasis6 44 6" xfId="28303" xr:uid="{00000000-0005-0000-0000-0000F5650000}"/>
    <cellStyle name="40% - Énfasis6 44 7" xfId="28304" xr:uid="{00000000-0005-0000-0000-0000F6650000}"/>
    <cellStyle name="40% - Énfasis6 45" xfId="28305" xr:uid="{00000000-0005-0000-0000-0000F7650000}"/>
    <cellStyle name="40% - Énfasis6 45 2" xfId="28306" xr:uid="{00000000-0005-0000-0000-0000F8650000}"/>
    <cellStyle name="40% - Énfasis6 45 2 2" xfId="28307" xr:uid="{00000000-0005-0000-0000-0000F9650000}"/>
    <cellStyle name="40% - Énfasis6 45 2 3" xfId="28308" xr:uid="{00000000-0005-0000-0000-0000FA650000}"/>
    <cellStyle name="40% - Énfasis6 45 2 4" xfId="28309" xr:uid="{00000000-0005-0000-0000-0000FB650000}"/>
    <cellStyle name="40% - Énfasis6 45 2 5" xfId="28310" xr:uid="{00000000-0005-0000-0000-0000FC650000}"/>
    <cellStyle name="40% - Énfasis6 45 2 6" xfId="28311" xr:uid="{00000000-0005-0000-0000-0000FD650000}"/>
    <cellStyle name="40% - Énfasis6 45 3" xfId="28312" xr:uid="{00000000-0005-0000-0000-0000FE650000}"/>
    <cellStyle name="40% - Énfasis6 45 4" xfId="28313" xr:uid="{00000000-0005-0000-0000-0000FF650000}"/>
    <cellStyle name="40% - Énfasis6 45 5" xfId="28314" xr:uid="{00000000-0005-0000-0000-000000660000}"/>
    <cellStyle name="40% - Énfasis6 45 6" xfId="28315" xr:uid="{00000000-0005-0000-0000-000001660000}"/>
    <cellStyle name="40% - Énfasis6 45 7" xfId="28316" xr:uid="{00000000-0005-0000-0000-000002660000}"/>
    <cellStyle name="40% - Énfasis6 46" xfId="28317" xr:uid="{00000000-0005-0000-0000-000003660000}"/>
    <cellStyle name="40% - Énfasis6 46 2" xfId="28318" xr:uid="{00000000-0005-0000-0000-000004660000}"/>
    <cellStyle name="40% - Énfasis6 46 2 2" xfId="28319" xr:uid="{00000000-0005-0000-0000-000005660000}"/>
    <cellStyle name="40% - Énfasis6 46 2 3" xfId="28320" xr:uid="{00000000-0005-0000-0000-000006660000}"/>
    <cellStyle name="40% - Énfasis6 46 2 4" xfId="28321" xr:uid="{00000000-0005-0000-0000-000007660000}"/>
    <cellStyle name="40% - Énfasis6 46 2 5" xfId="28322" xr:uid="{00000000-0005-0000-0000-000008660000}"/>
    <cellStyle name="40% - Énfasis6 46 2 6" xfId="28323" xr:uid="{00000000-0005-0000-0000-000009660000}"/>
    <cellStyle name="40% - Énfasis6 46 3" xfId="28324" xr:uid="{00000000-0005-0000-0000-00000A660000}"/>
    <cellStyle name="40% - Énfasis6 46 4" xfId="28325" xr:uid="{00000000-0005-0000-0000-00000B660000}"/>
    <cellStyle name="40% - Énfasis6 46 5" xfId="28326" xr:uid="{00000000-0005-0000-0000-00000C660000}"/>
    <cellStyle name="40% - Énfasis6 46 6" xfId="28327" xr:uid="{00000000-0005-0000-0000-00000D660000}"/>
    <cellStyle name="40% - Énfasis6 46 7" xfId="28328" xr:uid="{00000000-0005-0000-0000-00000E660000}"/>
    <cellStyle name="40% - Énfasis6 47" xfId="28329" xr:uid="{00000000-0005-0000-0000-00000F660000}"/>
    <cellStyle name="40% - Énfasis6 47 2" xfId="28330" xr:uid="{00000000-0005-0000-0000-000010660000}"/>
    <cellStyle name="40% - Énfasis6 47 2 2" xfId="28331" xr:uid="{00000000-0005-0000-0000-000011660000}"/>
    <cellStyle name="40% - Énfasis6 47 2 3" xfId="28332" xr:uid="{00000000-0005-0000-0000-000012660000}"/>
    <cellStyle name="40% - Énfasis6 47 2 4" xfId="28333" xr:uid="{00000000-0005-0000-0000-000013660000}"/>
    <cellStyle name="40% - Énfasis6 47 2 5" xfId="28334" xr:uid="{00000000-0005-0000-0000-000014660000}"/>
    <cellStyle name="40% - Énfasis6 47 2 6" xfId="28335" xr:uid="{00000000-0005-0000-0000-000015660000}"/>
    <cellStyle name="40% - Énfasis6 47 3" xfId="28336" xr:uid="{00000000-0005-0000-0000-000016660000}"/>
    <cellStyle name="40% - Énfasis6 47 4" xfId="28337" xr:uid="{00000000-0005-0000-0000-000017660000}"/>
    <cellStyle name="40% - Énfasis6 47 5" xfId="28338" xr:uid="{00000000-0005-0000-0000-000018660000}"/>
    <cellStyle name="40% - Énfasis6 47 6" xfId="28339" xr:uid="{00000000-0005-0000-0000-000019660000}"/>
    <cellStyle name="40% - Énfasis6 47 7" xfId="28340" xr:uid="{00000000-0005-0000-0000-00001A660000}"/>
    <cellStyle name="40% - Énfasis6 48" xfId="28341" xr:uid="{00000000-0005-0000-0000-00001B660000}"/>
    <cellStyle name="40% - Énfasis6 48 2" xfId="28342" xr:uid="{00000000-0005-0000-0000-00001C660000}"/>
    <cellStyle name="40% - Énfasis6 48 3" xfId="28343" xr:uid="{00000000-0005-0000-0000-00001D660000}"/>
    <cellStyle name="40% - Énfasis6 48 4" xfId="28344" xr:uid="{00000000-0005-0000-0000-00001E660000}"/>
    <cellStyle name="40% - Énfasis6 48 5" xfId="28345" xr:uid="{00000000-0005-0000-0000-00001F660000}"/>
    <cellStyle name="40% - Énfasis6 48 6" xfId="28346" xr:uid="{00000000-0005-0000-0000-000020660000}"/>
    <cellStyle name="40% - Énfasis6 49" xfId="28347" xr:uid="{00000000-0005-0000-0000-000021660000}"/>
    <cellStyle name="40% - Énfasis6 49 2" xfId="28348" xr:uid="{00000000-0005-0000-0000-000022660000}"/>
    <cellStyle name="40% - Énfasis6 49 3" xfId="28349" xr:uid="{00000000-0005-0000-0000-000023660000}"/>
    <cellStyle name="40% - Énfasis6 49 4" xfId="28350" xr:uid="{00000000-0005-0000-0000-000024660000}"/>
    <cellStyle name="40% - Énfasis6 49 5" xfId="28351" xr:uid="{00000000-0005-0000-0000-000025660000}"/>
    <cellStyle name="40% - Énfasis6 49 6" xfId="28352" xr:uid="{00000000-0005-0000-0000-000026660000}"/>
    <cellStyle name="40% - Énfasis6 5" xfId="825" xr:uid="{00000000-0005-0000-0000-000027660000}"/>
    <cellStyle name="40% - Énfasis6 5 10" xfId="28353" xr:uid="{00000000-0005-0000-0000-000028660000}"/>
    <cellStyle name="40% - Énfasis6 5 11" xfId="28354" xr:uid="{00000000-0005-0000-0000-000029660000}"/>
    <cellStyle name="40% - Énfasis6 5 12" xfId="28355" xr:uid="{00000000-0005-0000-0000-00002A660000}"/>
    <cellStyle name="40% - Énfasis6 5 13" xfId="28356" xr:uid="{00000000-0005-0000-0000-00002B660000}"/>
    <cellStyle name="40% - Énfasis6 5 14" xfId="28357" xr:uid="{00000000-0005-0000-0000-00002C660000}"/>
    <cellStyle name="40% - Énfasis6 5 15" xfId="40582" xr:uid="{00000000-0005-0000-0000-00002D660000}"/>
    <cellStyle name="40% - Énfasis6 5 2" xfId="28358" xr:uid="{00000000-0005-0000-0000-00002E660000}"/>
    <cellStyle name="40% - Énfasis6 5 2 2" xfId="28359" xr:uid="{00000000-0005-0000-0000-00002F660000}"/>
    <cellStyle name="40% - Énfasis6 5 2 3" xfId="28360" xr:uid="{00000000-0005-0000-0000-000030660000}"/>
    <cellStyle name="40% - Énfasis6 5 2 4" xfId="28361" xr:uid="{00000000-0005-0000-0000-000031660000}"/>
    <cellStyle name="40% - Énfasis6 5 2 5" xfId="28362" xr:uid="{00000000-0005-0000-0000-000032660000}"/>
    <cellStyle name="40% - Énfasis6 5 2 6" xfId="28363" xr:uid="{00000000-0005-0000-0000-000033660000}"/>
    <cellStyle name="40% - Énfasis6 5 3" xfId="28364" xr:uid="{00000000-0005-0000-0000-000034660000}"/>
    <cellStyle name="40% - Énfasis6 5 3 2" xfId="28365" xr:uid="{00000000-0005-0000-0000-000035660000}"/>
    <cellStyle name="40% - Énfasis6 5 3 3" xfId="28366" xr:uid="{00000000-0005-0000-0000-000036660000}"/>
    <cellStyle name="40% - Énfasis6 5 3 4" xfId="28367" xr:uid="{00000000-0005-0000-0000-000037660000}"/>
    <cellStyle name="40% - Énfasis6 5 3 5" xfId="28368" xr:uid="{00000000-0005-0000-0000-000038660000}"/>
    <cellStyle name="40% - Énfasis6 5 3 6" xfId="28369" xr:uid="{00000000-0005-0000-0000-000039660000}"/>
    <cellStyle name="40% - Énfasis6 5 4" xfId="28370" xr:uid="{00000000-0005-0000-0000-00003A660000}"/>
    <cellStyle name="40% - Énfasis6 5 4 2" xfId="28371" xr:uid="{00000000-0005-0000-0000-00003B660000}"/>
    <cellStyle name="40% - Énfasis6 5 4 3" xfId="28372" xr:uid="{00000000-0005-0000-0000-00003C660000}"/>
    <cellStyle name="40% - Énfasis6 5 4 4" xfId="28373" xr:uid="{00000000-0005-0000-0000-00003D660000}"/>
    <cellStyle name="40% - Énfasis6 5 4 5" xfId="28374" xr:uid="{00000000-0005-0000-0000-00003E660000}"/>
    <cellStyle name="40% - Énfasis6 5 4 6" xfId="28375" xr:uid="{00000000-0005-0000-0000-00003F660000}"/>
    <cellStyle name="40% - Énfasis6 5 5" xfId="28376" xr:uid="{00000000-0005-0000-0000-000040660000}"/>
    <cellStyle name="40% - Énfasis6 5 5 2" xfId="28377" xr:uid="{00000000-0005-0000-0000-000041660000}"/>
    <cellStyle name="40% - Énfasis6 5 5 3" xfId="28378" xr:uid="{00000000-0005-0000-0000-000042660000}"/>
    <cellStyle name="40% - Énfasis6 5 5 4" xfId="28379" xr:uid="{00000000-0005-0000-0000-000043660000}"/>
    <cellStyle name="40% - Énfasis6 5 5 5" xfId="28380" xr:uid="{00000000-0005-0000-0000-000044660000}"/>
    <cellStyle name="40% - Énfasis6 5 5 6" xfId="28381" xr:uid="{00000000-0005-0000-0000-000045660000}"/>
    <cellStyle name="40% - Énfasis6 5 6" xfId="28382" xr:uid="{00000000-0005-0000-0000-000046660000}"/>
    <cellStyle name="40% - Énfasis6 5 6 2" xfId="28383" xr:uid="{00000000-0005-0000-0000-000047660000}"/>
    <cellStyle name="40% - Énfasis6 5 6 3" xfId="28384" xr:uid="{00000000-0005-0000-0000-000048660000}"/>
    <cellStyle name="40% - Énfasis6 5 6 4" xfId="28385" xr:uid="{00000000-0005-0000-0000-000049660000}"/>
    <cellStyle name="40% - Énfasis6 5 6 5" xfId="28386" xr:uid="{00000000-0005-0000-0000-00004A660000}"/>
    <cellStyle name="40% - Énfasis6 5 6 6" xfId="28387" xr:uid="{00000000-0005-0000-0000-00004B660000}"/>
    <cellStyle name="40% - Énfasis6 5 7" xfId="28388" xr:uid="{00000000-0005-0000-0000-00004C660000}"/>
    <cellStyle name="40% - Énfasis6 5 7 2" xfId="28389" xr:uid="{00000000-0005-0000-0000-00004D660000}"/>
    <cellStyle name="40% - Énfasis6 5 7 3" xfId="28390" xr:uid="{00000000-0005-0000-0000-00004E660000}"/>
    <cellStyle name="40% - Énfasis6 5 7 4" xfId="28391" xr:uid="{00000000-0005-0000-0000-00004F660000}"/>
    <cellStyle name="40% - Énfasis6 5 7 5" xfId="28392" xr:uid="{00000000-0005-0000-0000-000050660000}"/>
    <cellStyle name="40% - Énfasis6 5 7 6" xfId="28393" xr:uid="{00000000-0005-0000-0000-000051660000}"/>
    <cellStyle name="40% - Énfasis6 5 8" xfId="28394" xr:uid="{00000000-0005-0000-0000-000052660000}"/>
    <cellStyle name="40% - Énfasis6 5 8 2" xfId="28395" xr:uid="{00000000-0005-0000-0000-000053660000}"/>
    <cellStyle name="40% - Énfasis6 5 8 3" xfId="28396" xr:uid="{00000000-0005-0000-0000-000054660000}"/>
    <cellStyle name="40% - Énfasis6 5 8 4" xfId="28397" xr:uid="{00000000-0005-0000-0000-000055660000}"/>
    <cellStyle name="40% - Énfasis6 5 8 5" xfId="28398" xr:uid="{00000000-0005-0000-0000-000056660000}"/>
    <cellStyle name="40% - Énfasis6 5 8 6" xfId="28399" xr:uid="{00000000-0005-0000-0000-000057660000}"/>
    <cellStyle name="40% - Énfasis6 5 9" xfId="28400" xr:uid="{00000000-0005-0000-0000-000058660000}"/>
    <cellStyle name="40% - Énfasis6 5 9 2" xfId="28401" xr:uid="{00000000-0005-0000-0000-000059660000}"/>
    <cellStyle name="40% - Énfasis6 5 9 3" xfId="28402" xr:uid="{00000000-0005-0000-0000-00005A660000}"/>
    <cellStyle name="40% - Énfasis6 5 9 4" xfId="28403" xr:uid="{00000000-0005-0000-0000-00005B660000}"/>
    <cellStyle name="40% - Énfasis6 5 9 5" xfId="28404" xr:uid="{00000000-0005-0000-0000-00005C660000}"/>
    <cellStyle name="40% - Énfasis6 5 9 6" xfId="28405" xr:uid="{00000000-0005-0000-0000-00005D660000}"/>
    <cellStyle name="40% - Énfasis6 50" xfId="28406" xr:uid="{00000000-0005-0000-0000-00005E660000}"/>
    <cellStyle name="40% - Énfasis6 50 2" xfId="28407" xr:uid="{00000000-0005-0000-0000-00005F660000}"/>
    <cellStyle name="40% - Énfasis6 50 3" xfId="28408" xr:uid="{00000000-0005-0000-0000-000060660000}"/>
    <cellStyle name="40% - Énfasis6 50 4" xfId="28409" xr:uid="{00000000-0005-0000-0000-000061660000}"/>
    <cellStyle name="40% - Énfasis6 50 5" xfId="28410" xr:uid="{00000000-0005-0000-0000-000062660000}"/>
    <cellStyle name="40% - Énfasis6 50 6" xfId="28411" xr:uid="{00000000-0005-0000-0000-000063660000}"/>
    <cellStyle name="40% - Énfasis6 51" xfId="28412" xr:uid="{00000000-0005-0000-0000-000064660000}"/>
    <cellStyle name="40% - Énfasis6 51 2" xfId="28413" xr:uid="{00000000-0005-0000-0000-000065660000}"/>
    <cellStyle name="40% - Énfasis6 51 3" xfId="28414" xr:uid="{00000000-0005-0000-0000-000066660000}"/>
    <cellStyle name="40% - Énfasis6 51 4" xfId="28415" xr:uid="{00000000-0005-0000-0000-000067660000}"/>
    <cellStyle name="40% - Énfasis6 51 5" xfId="28416" xr:uid="{00000000-0005-0000-0000-000068660000}"/>
    <cellStyle name="40% - Énfasis6 51 6" xfId="28417" xr:uid="{00000000-0005-0000-0000-000069660000}"/>
    <cellStyle name="40% - Énfasis6 52" xfId="28418" xr:uid="{00000000-0005-0000-0000-00006A660000}"/>
    <cellStyle name="40% - Énfasis6 52 2" xfId="28419" xr:uid="{00000000-0005-0000-0000-00006B660000}"/>
    <cellStyle name="40% - Énfasis6 52 3" xfId="28420" xr:uid="{00000000-0005-0000-0000-00006C660000}"/>
    <cellStyle name="40% - Énfasis6 52 4" xfId="28421" xr:uid="{00000000-0005-0000-0000-00006D660000}"/>
    <cellStyle name="40% - Énfasis6 52 5" xfId="28422" xr:uid="{00000000-0005-0000-0000-00006E660000}"/>
    <cellStyle name="40% - Énfasis6 52 6" xfId="28423" xr:uid="{00000000-0005-0000-0000-00006F660000}"/>
    <cellStyle name="40% - Énfasis6 53" xfId="28424" xr:uid="{00000000-0005-0000-0000-000070660000}"/>
    <cellStyle name="40% - Énfasis6 53 2" xfId="28425" xr:uid="{00000000-0005-0000-0000-000071660000}"/>
    <cellStyle name="40% - Énfasis6 53 3" xfId="28426" xr:uid="{00000000-0005-0000-0000-000072660000}"/>
    <cellStyle name="40% - Énfasis6 53 4" xfId="28427" xr:uid="{00000000-0005-0000-0000-000073660000}"/>
    <cellStyle name="40% - Énfasis6 53 5" xfId="28428" xr:uid="{00000000-0005-0000-0000-000074660000}"/>
    <cellStyle name="40% - Énfasis6 53 6" xfId="28429" xr:uid="{00000000-0005-0000-0000-000075660000}"/>
    <cellStyle name="40% - Énfasis6 54" xfId="28430" xr:uid="{00000000-0005-0000-0000-000076660000}"/>
    <cellStyle name="40% - Énfasis6 54 2" xfId="28431" xr:uid="{00000000-0005-0000-0000-000077660000}"/>
    <cellStyle name="40% - Énfasis6 54 3" xfId="28432" xr:uid="{00000000-0005-0000-0000-000078660000}"/>
    <cellStyle name="40% - Énfasis6 54 4" xfId="28433" xr:uid="{00000000-0005-0000-0000-000079660000}"/>
    <cellStyle name="40% - Énfasis6 54 5" xfId="28434" xr:uid="{00000000-0005-0000-0000-00007A660000}"/>
    <cellStyle name="40% - Énfasis6 54 6" xfId="28435" xr:uid="{00000000-0005-0000-0000-00007B660000}"/>
    <cellStyle name="40% - Énfasis6 55" xfId="28436" xr:uid="{00000000-0005-0000-0000-00007C660000}"/>
    <cellStyle name="40% - Énfasis6 55 2" xfId="28437" xr:uid="{00000000-0005-0000-0000-00007D660000}"/>
    <cellStyle name="40% - Énfasis6 55 3" xfId="28438" xr:uid="{00000000-0005-0000-0000-00007E660000}"/>
    <cellStyle name="40% - Énfasis6 55 4" xfId="28439" xr:uid="{00000000-0005-0000-0000-00007F660000}"/>
    <cellStyle name="40% - Énfasis6 55 5" xfId="28440" xr:uid="{00000000-0005-0000-0000-000080660000}"/>
    <cellStyle name="40% - Énfasis6 55 6" xfId="28441" xr:uid="{00000000-0005-0000-0000-000081660000}"/>
    <cellStyle name="40% - Énfasis6 56" xfId="28442" xr:uid="{00000000-0005-0000-0000-000082660000}"/>
    <cellStyle name="40% - Énfasis6 56 2" xfId="28443" xr:uid="{00000000-0005-0000-0000-000083660000}"/>
    <cellStyle name="40% - Énfasis6 56 3" xfId="28444" xr:uid="{00000000-0005-0000-0000-000084660000}"/>
    <cellStyle name="40% - Énfasis6 56 4" xfId="28445" xr:uid="{00000000-0005-0000-0000-000085660000}"/>
    <cellStyle name="40% - Énfasis6 56 5" xfId="28446" xr:uid="{00000000-0005-0000-0000-000086660000}"/>
    <cellStyle name="40% - Énfasis6 56 6" xfId="28447" xr:uid="{00000000-0005-0000-0000-000087660000}"/>
    <cellStyle name="40% - Énfasis6 57" xfId="28448" xr:uid="{00000000-0005-0000-0000-000088660000}"/>
    <cellStyle name="40% - Énfasis6 57 2" xfId="28449" xr:uid="{00000000-0005-0000-0000-000089660000}"/>
    <cellStyle name="40% - Énfasis6 57 3" xfId="28450" xr:uid="{00000000-0005-0000-0000-00008A660000}"/>
    <cellStyle name="40% - Énfasis6 57 4" xfId="28451" xr:uid="{00000000-0005-0000-0000-00008B660000}"/>
    <cellStyle name="40% - Énfasis6 57 5" xfId="28452" xr:uid="{00000000-0005-0000-0000-00008C660000}"/>
    <cellStyle name="40% - Énfasis6 57 6" xfId="28453" xr:uid="{00000000-0005-0000-0000-00008D660000}"/>
    <cellStyle name="40% - Énfasis6 58" xfId="28454" xr:uid="{00000000-0005-0000-0000-00008E660000}"/>
    <cellStyle name="40% - Énfasis6 58 2" xfId="28455" xr:uid="{00000000-0005-0000-0000-00008F660000}"/>
    <cellStyle name="40% - Énfasis6 58 3" xfId="28456" xr:uid="{00000000-0005-0000-0000-000090660000}"/>
    <cellStyle name="40% - Énfasis6 58 4" xfId="28457" xr:uid="{00000000-0005-0000-0000-000091660000}"/>
    <cellStyle name="40% - Énfasis6 58 5" xfId="28458" xr:uid="{00000000-0005-0000-0000-000092660000}"/>
    <cellStyle name="40% - Énfasis6 58 6" xfId="28459" xr:uid="{00000000-0005-0000-0000-000093660000}"/>
    <cellStyle name="40% - Énfasis6 59" xfId="28460" xr:uid="{00000000-0005-0000-0000-000094660000}"/>
    <cellStyle name="40% - Énfasis6 6" xfId="826" xr:uid="{00000000-0005-0000-0000-000095660000}"/>
    <cellStyle name="40% - Énfasis6 6 10" xfId="28461" xr:uid="{00000000-0005-0000-0000-000096660000}"/>
    <cellStyle name="40% - Énfasis6 6 11" xfId="28462" xr:uid="{00000000-0005-0000-0000-000097660000}"/>
    <cellStyle name="40% - Énfasis6 6 12" xfId="28463" xr:uid="{00000000-0005-0000-0000-000098660000}"/>
    <cellStyle name="40% - Énfasis6 6 13" xfId="28464" xr:uid="{00000000-0005-0000-0000-000099660000}"/>
    <cellStyle name="40% - Énfasis6 6 14" xfId="28465" xr:uid="{00000000-0005-0000-0000-00009A660000}"/>
    <cellStyle name="40% - Énfasis6 6 15" xfId="40583" xr:uid="{00000000-0005-0000-0000-00009B660000}"/>
    <cellStyle name="40% - Énfasis6 6 2" xfId="28466" xr:uid="{00000000-0005-0000-0000-00009C660000}"/>
    <cellStyle name="40% - Énfasis6 6 2 2" xfId="28467" xr:uid="{00000000-0005-0000-0000-00009D660000}"/>
    <cellStyle name="40% - Énfasis6 6 2 3" xfId="28468" xr:uid="{00000000-0005-0000-0000-00009E660000}"/>
    <cellStyle name="40% - Énfasis6 6 2 4" xfId="28469" xr:uid="{00000000-0005-0000-0000-00009F660000}"/>
    <cellStyle name="40% - Énfasis6 6 2 5" xfId="28470" xr:uid="{00000000-0005-0000-0000-0000A0660000}"/>
    <cellStyle name="40% - Énfasis6 6 2 6" xfId="28471" xr:uid="{00000000-0005-0000-0000-0000A1660000}"/>
    <cellStyle name="40% - Énfasis6 6 3" xfId="28472" xr:uid="{00000000-0005-0000-0000-0000A2660000}"/>
    <cellStyle name="40% - Énfasis6 6 3 2" xfId="28473" xr:uid="{00000000-0005-0000-0000-0000A3660000}"/>
    <cellStyle name="40% - Énfasis6 6 3 3" xfId="28474" xr:uid="{00000000-0005-0000-0000-0000A4660000}"/>
    <cellStyle name="40% - Énfasis6 6 3 4" xfId="28475" xr:uid="{00000000-0005-0000-0000-0000A5660000}"/>
    <cellStyle name="40% - Énfasis6 6 3 5" xfId="28476" xr:uid="{00000000-0005-0000-0000-0000A6660000}"/>
    <cellStyle name="40% - Énfasis6 6 3 6" xfId="28477" xr:uid="{00000000-0005-0000-0000-0000A7660000}"/>
    <cellStyle name="40% - Énfasis6 6 4" xfId="28478" xr:uid="{00000000-0005-0000-0000-0000A8660000}"/>
    <cellStyle name="40% - Énfasis6 6 4 2" xfId="28479" xr:uid="{00000000-0005-0000-0000-0000A9660000}"/>
    <cellStyle name="40% - Énfasis6 6 4 3" xfId="28480" xr:uid="{00000000-0005-0000-0000-0000AA660000}"/>
    <cellStyle name="40% - Énfasis6 6 4 4" xfId="28481" xr:uid="{00000000-0005-0000-0000-0000AB660000}"/>
    <cellStyle name="40% - Énfasis6 6 4 5" xfId="28482" xr:uid="{00000000-0005-0000-0000-0000AC660000}"/>
    <cellStyle name="40% - Énfasis6 6 4 6" xfId="28483" xr:uid="{00000000-0005-0000-0000-0000AD660000}"/>
    <cellStyle name="40% - Énfasis6 6 5" xfId="28484" xr:uid="{00000000-0005-0000-0000-0000AE660000}"/>
    <cellStyle name="40% - Énfasis6 6 5 2" xfId="28485" xr:uid="{00000000-0005-0000-0000-0000AF660000}"/>
    <cellStyle name="40% - Énfasis6 6 5 3" xfId="28486" xr:uid="{00000000-0005-0000-0000-0000B0660000}"/>
    <cellStyle name="40% - Énfasis6 6 5 4" xfId="28487" xr:uid="{00000000-0005-0000-0000-0000B1660000}"/>
    <cellStyle name="40% - Énfasis6 6 5 5" xfId="28488" xr:uid="{00000000-0005-0000-0000-0000B2660000}"/>
    <cellStyle name="40% - Énfasis6 6 5 6" xfId="28489" xr:uid="{00000000-0005-0000-0000-0000B3660000}"/>
    <cellStyle name="40% - Énfasis6 6 6" xfId="28490" xr:uid="{00000000-0005-0000-0000-0000B4660000}"/>
    <cellStyle name="40% - Énfasis6 6 6 2" xfId="28491" xr:uid="{00000000-0005-0000-0000-0000B5660000}"/>
    <cellStyle name="40% - Énfasis6 6 6 3" xfId="28492" xr:uid="{00000000-0005-0000-0000-0000B6660000}"/>
    <cellStyle name="40% - Énfasis6 6 6 4" xfId="28493" xr:uid="{00000000-0005-0000-0000-0000B7660000}"/>
    <cellStyle name="40% - Énfasis6 6 6 5" xfId="28494" xr:uid="{00000000-0005-0000-0000-0000B8660000}"/>
    <cellStyle name="40% - Énfasis6 6 6 6" xfId="28495" xr:uid="{00000000-0005-0000-0000-0000B9660000}"/>
    <cellStyle name="40% - Énfasis6 6 7" xfId="28496" xr:uid="{00000000-0005-0000-0000-0000BA660000}"/>
    <cellStyle name="40% - Énfasis6 6 7 2" xfId="28497" xr:uid="{00000000-0005-0000-0000-0000BB660000}"/>
    <cellStyle name="40% - Énfasis6 6 7 3" xfId="28498" xr:uid="{00000000-0005-0000-0000-0000BC660000}"/>
    <cellStyle name="40% - Énfasis6 6 7 4" xfId="28499" xr:uid="{00000000-0005-0000-0000-0000BD660000}"/>
    <cellStyle name="40% - Énfasis6 6 7 5" xfId="28500" xr:uid="{00000000-0005-0000-0000-0000BE660000}"/>
    <cellStyle name="40% - Énfasis6 6 7 6" xfId="28501" xr:uid="{00000000-0005-0000-0000-0000BF660000}"/>
    <cellStyle name="40% - Énfasis6 6 8" xfId="28502" xr:uid="{00000000-0005-0000-0000-0000C0660000}"/>
    <cellStyle name="40% - Énfasis6 6 8 2" xfId="28503" xr:uid="{00000000-0005-0000-0000-0000C1660000}"/>
    <cellStyle name="40% - Énfasis6 6 8 3" xfId="28504" xr:uid="{00000000-0005-0000-0000-0000C2660000}"/>
    <cellStyle name="40% - Énfasis6 6 8 4" xfId="28505" xr:uid="{00000000-0005-0000-0000-0000C3660000}"/>
    <cellStyle name="40% - Énfasis6 6 8 5" xfId="28506" xr:uid="{00000000-0005-0000-0000-0000C4660000}"/>
    <cellStyle name="40% - Énfasis6 6 8 6" xfId="28507" xr:uid="{00000000-0005-0000-0000-0000C5660000}"/>
    <cellStyle name="40% - Énfasis6 6 9" xfId="28508" xr:uid="{00000000-0005-0000-0000-0000C6660000}"/>
    <cellStyle name="40% - Énfasis6 6 9 2" xfId="28509" xr:uid="{00000000-0005-0000-0000-0000C7660000}"/>
    <cellStyle name="40% - Énfasis6 6 9 3" xfId="28510" xr:uid="{00000000-0005-0000-0000-0000C8660000}"/>
    <cellStyle name="40% - Énfasis6 6 9 4" xfId="28511" xr:uid="{00000000-0005-0000-0000-0000C9660000}"/>
    <cellStyle name="40% - Énfasis6 6 9 5" xfId="28512" xr:uid="{00000000-0005-0000-0000-0000CA660000}"/>
    <cellStyle name="40% - Énfasis6 6 9 6" xfId="28513" xr:uid="{00000000-0005-0000-0000-0000CB660000}"/>
    <cellStyle name="40% - Énfasis6 60" xfId="28514" xr:uid="{00000000-0005-0000-0000-0000CC660000}"/>
    <cellStyle name="40% - Énfasis6 61" xfId="28515" xr:uid="{00000000-0005-0000-0000-0000CD660000}"/>
    <cellStyle name="40% - Énfasis6 62" xfId="28516" xr:uid="{00000000-0005-0000-0000-0000CE660000}"/>
    <cellStyle name="40% - Énfasis6 63" xfId="28517" xr:uid="{00000000-0005-0000-0000-0000CF660000}"/>
    <cellStyle name="40% - Énfasis6 7" xfId="827" xr:uid="{00000000-0005-0000-0000-0000D0660000}"/>
    <cellStyle name="40% - Énfasis6 7 10" xfId="28518" xr:uid="{00000000-0005-0000-0000-0000D1660000}"/>
    <cellStyle name="40% - Énfasis6 7 11" xfId="28519" xr:uid="{00000000-0005-0000-0000-0000D2660000}"/>
    <cellStyle name="40% - Énfasis6 7 12" xfId="28520" xr:uid="{00000000-0005-0000-0000-0000D3660000}"/>
    <cellStyle name="40% - Énfasis6 7 13" xfId="28521" xr:uid="{00000000-0005-0000-0000-0000D4660000}"/>
    <cellStyle name="40% - Énfasis6 7 14" xfId="28522" xr:uid="{00000000-0005-0000-0000-0000D5660000}"/>
    <cellStyle name="40% - Énfasis6 7 15" xfId="40584" xr:uid="{00000000-0005-0000-0000-0000D6660000}"/>
    <cellStyle name="40% - Énfasis6 7 2" xfId="28523" xr:uid="{00000000-0005-0000-0000-0000D7660000}"/>
    <cellStyle name="40% - Énfasis6 7 2 2" xfId="28524" xr:uid="{00000000-0005-0000-0000-0000D8660000}"/>
    <cellStyle name="40% - Énfasis6 7 2 3" xfId="28525" xr:uid="{00000000-0005-0000-0000-0000D9660000}"/>
    <cellStyle name="40% - Énfasis6 7 2 4" xfId="28526" xr:uid="{00000000-0005-0000-0000-0000DA660000}"/>
    <cellStyle name="40% - Énfasis6 7 2 5" xfId="28527" xr:uid="{00000000-0005-0000-0000-0000DB660000}"/>
    <cellStyle name="40% - Énfasis6 7 2 6" xfId="28528" xr:uid="{00000000-0005-0000-0000-0000DC660000}"/>
    <cellStyle name="40% - Énfasis6 7 3" xfId="28529" xr:uid="{00000000-0005-0000-0000-0000DD660000}"/>
    <cellStyle name="40% - Énfasis6 7 3 2" xfId="28530" xr:uid="{00000000-0005-0000-0000-0000DE660000}"/>
    <cellStyle name="40% - Énfasis6 7 3 3" xfId="28531" xr:uid="{00000000-0005-0000-0000-0000DF660000}"/>
    <cellStyle name="40% - Énfasis6 7 3 4" xfId="28532" xr:uid="{00000000-0005-0000-0000-0000E0660000}"/>
    <cellStyle name="40% - Énfasis6 7 3 5" xfId="28533" xr:uid="{00000000-0005-0000-0000-0000E1660000}"/>
    <cellStyle name="40% - Énfasis6 7 3 6" xfId="28534" xr:uid="{00000000-0005-0000-0000-0000E2660000}"/>
    <cellStyle name="40% - Énfasis6 7 4" xfId="28535" xr:uid="{00000000-0005-0000-0000-0000E3660000}"/>
    <cellStyle name="40% - Énfasis6 7 4 2" xfId="28536" xr:uid="{00000000-0005-0000-0000-0000E4660000}"/>
    <cellStyle name="40% - Énfasis6 7 4 3" xfId="28537" xr:uid="{00000000-0005-0000-0000-0000E5660000}"/>
    <cellStyle name="40% - Énfasis6 7 4 4" xfId="28538" xr:uid="{00000000-0005-0000-0000-0000E6660000}"/>
    <cellStyle name="40% - Énfasis6 7 4 5" xfId="28539" xr:uid="{00000000-0005-0000-0000-0000E7660000}"/>
    <cellStyle name="40% - Énfasis6 7 4 6" xfId="28540" xr:uid="{00000000-0005-0000-0000-0000E8660000}"/>
    <cellStyle name="40% - Énfasis6 7 5" xfId="28541" xr:uid="{00000000-0005-0000-0000-0000E9660000}"/>
    <cellStyle name="40% - Énfasis6 7 5 2" xfId="28542" xr:uid="{00000000-0005-0000-0000-0000EA660000}"/>
    <cellStyle name="40% - Énfasis6 7 5 3" xfId="28543" xr:uid="{00000000-0005-0000-0000-0000EB660000}"/>
    <cellStyle name="40% - Énfasis6 7 5 4" xfId="28544" xr:uid="{00000000-0005-0000-0000-0000EC660000}"/>
    <cellStyle name="40% - Énfasis6 7 5 5" xfId="28545" xr:uid="{00000000-0005-0000-0000-0000ED660000}"/>
    <cellStyle name="40% - Énfasis6 7 5 6" xfId="28546" xr:uid="{00000000-0005-0000-0000-0000EE660000}"/>
    <cellStyle name="40% - Énfasis6 7 6" xfId="28547" xr:uid="{00000000-0005-0000-0000-0000EF660000}"/>
    <cellStyle name="40% - Énfasis6 7 6 2" xfId="28548" xr:uid="{00000000-0005-0000-0000-0000F0660000}"/>
    <cellStyle name="40% - Énfasis6 7 6 3" xfId="28549" xr:uid="{00000000-0005-0000-0000-0000F1660000}"/>
    <cellStyle name="40% - Énfasis6 7 6 4" xfId="28550" xr:uid="{00000000-0005-0000-0000-0000F2660000}"/>
    <cellStyle name="40% - Énfasis6 7 6 5" xfId="28551" xr:uid="{00000000-0005-0000-0000-0000F3660000}"/>
    <cellStyle name="40% - Énfasis6 7 6 6" xfId="28552" xr:uid="{00000000-0005-0000-0000-0000F4660000}"/>
    <cellStyle name="40% - Énfasis6 7 7" xfId="28553" xr:uid="{00000000-0005-0000-0000-0000F5660000}"/>
    <cellStyle name="40% - Énfasis6 7 7 2" xfId="28554" xr:uid="{00000000-0005-0000-0000-0000F6660000}"/>
    <cellStyle name="40% - Énfasis6 7 7 3" xfId="28555" xr:uid="{00000000-0005-0000-0000-0000F7660000}"/>
    <cellStyle name="40% - Énfasis6 7 7 4" xfId="28556" xr:uid="{00000000-0005-0000-0000-0000F8660000}"/>
    <cellStyle name="40% - Énfasis6 7 7 5" xfId="28557" xr:uid="{00000000-0005-0000-0000-0000F9660000}"/>
    <cellStyle name="40% - Énfasis6 7 7 6" xfId="28558" xr:uid="{00000000-0005-0000-0000-0000FA660000}"/>
    <cellStyle name="40% - Énfasis6 7 8" xfId="28559" xr:uid="{00000000-0005-0000-0000-0000FB660000}"/>
    <cellStyle name="40% - Énfasis6 7 8 2" xfId="28560" xr:uid="{00000000-0005-0000-0000-0000FC660000}"/>
    <cellStyle name="40% - Énfasis6 7 8 3" xfId="28561" xr:uid="{00000000-0005-0000-0000-0000FD660000}"/>
    <cellStyle name="40% - Énfasis6 7 8 4" xfId="28562" xr:uid="{00000000-0005-0000-0000-0000FE660000}"/>
    <cellStyle name="40% - Énfasis6 7 8 5" xfId="28563" xr:uid="{00000000-0005-0000-0000-0000FF660000}"/>
    <cellStyle name="40% - Énfasis6 7 8 6" xfId="28564" xr:uid="{00000000-0005-0000-0000-000000670000}"/>
    <cellStyle name="40% - Énfasis6 7 9" xfId="28565" xr:uid="{00000000-0005-0000-0000-000001670000}"/>
    <cellStyle name="40% - Énfasis6 7 9 2" xfId="28566" xr:uid="{00000000-0005-0000-0000-000002670000}"/>
    <cellStyle name="40% - Énfasis6 7 9 3" xfId="28567" xr:uid="{00000000-0005-0000-0000-000003670000}"/>
    <cellStyle name="40% - Énfasis6 7 9 4" xfId="28568" xr:uid="{00000000-0005-0000-0000-000004670000}"/>
    <cellStyle name="40% - Énfasis6 7 9 5" xfId="28569" xr:uid="{00000000-0005-0000-0000-000005670000}"/>
    <cellStyle name="40% - Énfasis6 7 9 6" xfId="28570" xr:uid="{00000000-0005-0000-0000-000006670000}"/>
    <cellStyle name="40% - Énfasis6 8" xfId="828" xr:uid="{00000000-0005-0000-0000-000007670000}"/>
    <cellStyle name="40% - Énfasis6 8 10" xfId="28571" xr:uid="{00000000-0005-0000-0000-000008670000}"/>
    <cellStyle name="40% - Énfasis6 8 11" xfId="28572" xr:uid="{00000000-0005-0000-0000-000009670000}"/>
    <cellStyle name="40% - Énfasis6 8 12" xfId="28573" xr:uid="{00000000-0005-0000-0000-00000A670000}"/>
    <cellStyle name="40% - Énfasis6 8 13" xfId="28574" xr:uid="{00000000-0005-0000-0000-00000B670000}"/>
    <cellStyle name="40% - Énfasis6 8 14" xfId="28575" xr:uid="{00000000-0005-0000-0000-00000C670000}"/>
    <cellStyle name="40% - Énfasis6 8 15" xfId="40585" xr:uid="{00000000-0005-0000-0000-00000D670000}"/>
    <cellStyle name="40% - Énfasis6 8 2" xfId="28576" xr:uid="{00000000-0005-0000-0000-00000E670000}"/>
    <cellStyle name="40% - Énfasis6 8 2 2" xfId="28577" xr:uid="{00000000-0005-0000-0000-00000F670000}"/>
    <cellStyle name="40% - Énfasis6 8 2 3" xfId="28578" xr:uid="{00000000-0005-0000-0000-000010670000}"/>
    <cellStyle name="40% - Énfasis6 8 2 4" xfId="28579" xr:uid="{00000000-0005-0000-0000-000011670000}"/>
    <cellStyle name="40% - Énfasis6 8 2 5" xfId="28580" xr:uid="{00000000-0005-0000-0000-000012670000}"/>
    <cellStyle name="40% - Énfasis6 8 2 6" xfId="28581" xr:uid="{00000000-0005-0000-0000-000013670000}"/>
    <cellStyle name="40% - Énfasis6 8 3" xfId="28582" xr:uid="{00000000-0005-0000-0000-000014670000}"/>
    <cellStyle name="40% - Énfasis6 8 3 2" xfId="28583" xr:uid="{00000000-0005-0000-0000-000015670000}"/>
    <cellStyle name="40% - Énfasis6 8 3 3" xfId="28584" xr:uid="{00000000-0005-0000-0000-000016670000}"/>
    <cellStyle name="40% - Énfasis6 8 3 4" xfId="28585" xr:uid="{00000000-0005-0000-0000-000017670000}"/>
    <cellStyle name="40% - Énfasis6 8 3 5" xfId="28586" xr:uid="{00000000-0005-0000-0000-000018670000}"/>
    <cellStyle name="40% - Énfasis6 8 3 6" xfId="28587" xr:uid="{00000000-0005-0000-0000-000019670000}"/>
    <cellStyle name="40% - Énfasis6 8 4" xfId="28588" xr:uid="{00000000-0005-0000-0000-00001A670000}"/>
    <cellStyle name="40% - Énfasis6 8 4 2" xfId="28589" xr:uid="{00000000-0005-0000-0000-00001B670000}"/>
    <cellStyle name="40% - Énfasis6 8 4 3" xfId="28590" xr:uid="{00000000-0005-0000-0000-00001C670000}"/>
    <cellStyle name="40% - Énfasis6 8 4 4" xfId="28591" xr:uid="{00000000-0005-0000-0000-00001D670000}"/>
    <cellStyle name="40% - Énfasis6 8 4 5" xfId="28592" xr:uid="{00000000-0005-0000-0000-00001E670000}"/>
    <cellStyle name="40% - Énfasis6 8 4 6" xfId="28593" xr:uid="{00000000-0005-0000-0000-00001F670000}"/>
    <cellStyle name="40% - Énfasis6 8 5" xfId="28594" xr:uid="{00000000-0005-0000-0000-000020670000}"/>
    <cellStyle name="40% - Énfasis6 8 5 2" xfId="28595" xr:uid="{00000000-0005-0000-0000-000021670000}"/>
    <cellStyle name="40% - Énfasis6 8 5 3" xfId="28596" xr:uid="{00000000-0005-0000-0000-000022670000}"/>
    <cellStyle name="40% - Énfasis6 8 5 4" xfId="28597" xr:uid="{00000000-0005-0000-0000-000023670000}"/>
    <cellStyle name="40% - Énfasis6 8 5 5" xfId="28598" xr:uid="{00000000-0005-0000-0000-000024670000}"/>
    <cellStyle name="40% - Énfasis6 8 5 6" xfId="28599" xr:uid="{00000000-0005-0000-0000-000025670000}"/>
    <cellStyle name="40% - Énfasis6 8 6" xfId="28600" xr:uid="{00000000-0005-0000-0000-000026670000}"/>
    <cellStyle name="40% - Énfasis6 8 6 2" xfId="28601" xr:uid="{00000000-0005-0000-0000-000027670000}"/>
    <cellStyle name="40% - Énfasis6 8 6 3" xfId="28602" xr:uid="{00000000-0005-0000-0000-000028670000}"/>
    <cellStyle name="40% - Énfasis6 8 6 4" xfId="28603" xr:uid="{00000000-0005-0000-0000-000029670000}"/>
    <cellStyle name="40% - Énfasis6 8 6 5" xfId="28604" xr:uid="{00000000-0005-0000-0000-00002A670000}"/>
    <cellStyle name="40% - Énfasis6 8 6 6" xfId="28605" xr:uid="{00000000-0005-0000-0000-00002B670000}"/>
    <cellStyle name="40% - Énfasis6 8 7" xfId="28606" xr:uid="{00000000-0005-0000-0000-00002C670000}"/>
    <cellStyle name="40% - Énfasis6 8 7 2" xfId="28607" xr:uid="{00000000-0005-0000-0000-00002D670000}"/>
    <cellStyle name="40% - Énfasis6 8 7 3" xfId="28608" xr:uid="{00000000-0005-0000-0000-00002E670000}"/>
    <cellStyle name="40% - Énfasis6 8 7 4" xfId="28609" xr:uid="{00000000-0005-0000-0000-00002F670000}"/>
    <cellStyle name="40% - Énfasis6 8 7 5" xfId="28610" xr:uid="{00000000-0005-0000-0000-000030670000}"/>
    <cellStyle name="40% - Énfasis6 8 7 6" xfId="28611" xr:uid="{00000000-0005-0000-0000-000031670000}"/>
    <cellStyle name="40% - Énfasis6 8 8" xfId="28612" xr:uid="{00000000-0005-0000-0000-000032670000}"/>
    <cellStyle name="40% - Énfasis6 8 8 2" xfId="28613" xr:uid="{00000000-0005-0000-0000-000033670000}"/>
    <cellStyle name="40% - Énfasis6 8 8 3" xfId="28614" xr:uid="{00000000-0005-0000-0000-000034670000}"/>
    <cellStyle name="40% - Énfasis6 8 8 4" xfId="28615" xr:uid="{00000000-0005-0000-0000-000035670000}"/>
    <cellStyle name="40% - Énfasis6 8 8 5" xfId="28616" xr:uid="{00000000-0005-0000-0000-000036670000}"/>
    <cellStyle name="40% - Énfasis6 8 8 6" xfId="28617" xr:uid="{00000000-0005-0000-0000-000037670000}"/>
    <cellStyle name="40% - Énfasis6 8 9" xfId="28618" xr:uid="{00000000-0005-0000-0000-000038670000}"/>
    <cellStyle name="40% - Énfasis6 8 9 2" xfId="28619" xr:uid="{00000000-0005-0000-0000-000039670000}"/>
    <cellStyle name="40% - Énfasis6 8 9 3" xfId="28620" xr:uid="{00000000-0005-0000-0000-00003A670000}"/>
    <cellStyle name="40% - Énfasis6 8 9 4" xfId="28621" xr:uid="{00000000-0005-0000-0000-00003B670000}"/>
    <cellStyle name="40% - Énfasis6 8 9 5" xfId="28622" xr:uid="{00000000-0005-0000-0000-00003C670000}"/>
    <cellStyle name="40% - Énfasis6 8 9 6" xfId="28623" xr:uid="{00000000-0005-0000-0000-00003D670000}"/>
    <cellStyle name="40% - Énfasis6 9" xfId="829" xr:uid="{00000000-0005-0000-0000-00003E670000}"/>
    <cellStyle name="40% - Énfasis6 9 10" xfId="28624" xr:uid="{00000000-0005-0000-0000-00003F670000}"/>
    <cellStyle name="40% - Énfasis6 9 11" xfId="28625" xr:uid="{00000000-0005-0000-0000-000040670000}"/>
    <cellStyle name="40% - Énfasis6 9 12" xfId="28626" xr:uid="{00000000-0005-0000-0000-000041670000}"/>
    <cellStyle name="40% - Énfasis6 9 13" xfId="28627" xr:uid="{00000000-0005-0000-0000-000042670000}"/>
    <cellStyle name="40% - Énfasis6 9 14" xfId="28628" xr:uid="{00000000-0005-0000-0000-000043670000}"/>
    <cellStyle name="40% - Énfasis6 9 15" xfId="40586" xr:uid="{00000000-0005-0000-0000-000044670000}"/>
    <cellStyle name="40% - Énfasis6 9 2" xfId="28629" xr:uid="{00000000-0005-0000-0000-000045670000}"/>
    <cellStyle name="40% - Énfasis6 9 2 2" xfId="28630" xr:uid="{00000000-0005-0000-0000-000046670000}"/>
    <cellStyle name="40% - Énfasis6 9 2 3" xfId="28631" xr:uid="{00000000-0005-0000-0000-000047670000}"/>
    <cellStyle name="40% - Énfasis6 9 2 4" xfId="28632" xr:uid="{00000000-0005-0000-0000-000048670000}"/>
    <cellStyle name="40% - Énfasis6 9 2 5" xfId="28633" xr:uid="{00000000-0005-0000-0000-000049670000}"/>
    <cellStyle name="40% - Énfasis6 9 2 6" xfId="28634" xr:uid="{00000000-0005-0000-0000-00004A670000}"/>
    <cellStyle name="40% - Énfasis6 9 3" xfId="28635" xr:uid="{00000000-0005-0000-0000-00004B670000}"/>
    <cellStyle name="40% - Énfasis6 9 3 2" xfId="28636" xr:uid="{00000000-0005-0000-0000-00004C670000}"/>
    <cellStyle name="40% - Énfasis6 9 3 3" xfId="28637" xr:uid="{00000000-0005-0000-0000-00004D670000}"/>
    <cellStyle name="40% - Énfasis6 9 3 4" xfId="28638" xr:uid="{00000000-0005-0000-0000-00004E670000}"/>
    <cellStyle name="40% - Énfasis6 9 3 5" xfId="28639" xr:uid="{00000000-0005-0000-0000-00004F670000}"/>
    <cellStyle name="40% - Énfasis6 9 3 6" xfId="28640" xr:uid="{00000000-0005-0000-0000-000050670000}"/>
    <cellStyle name="40% - Énfasis6 9 4" xfId="28641" xr:uid="{00000000-0005-0000-0000-000051670000}"/>
    <cellStyle name="40% - Énfasis6 9 4 2" xfId="28642" xr:uid="{00000000-0005-0000-0000-000052670000}"/>
    <cellStyle name="40% - Énfasis6 9 4 3" xfId="28643" xr:uid="{00000000-0005-0000-0000-000053670000}"/>
    <cellStyle name="40% - Énfasis6 9 4 4" xfId="28644" xr:uid="{00000000-0005-0000-0000-000054670000}"/>
    <cellStyle name="40% - Énfasis6 9 4 5" xfId="28645" xr:uid="{00000000-0005-0000-0000-000055670000}"/>
    <cellStyle name="40% - Énfasis6 9 4 6" xfId="28646" xr:uid="{00000000-0005-0000-0000-000056670000}"/>
    <cellStyle name="40% - Énfasis6 9 5" xfId="28647" xr:uid="{00000000-0005-0000-0000-000057670000}"/>
    <cellStyle name="40% - Énfasis6 9 5 2" xfId="28648" xr:uid="{00000000-0005-0000-0000-000058670000}"/>
    <cellStyle name="40% - Énfasis6 9 5 3" xfId="28649" xr:uid="{00000000-0005-0000-0000-000059670000}"/>
    <cellStyle name="40% - Énfasis6 9 5 4" xfId="28650" xr:uid="{00000000-0005-0000-0000-00005A670000}"/>
    <cellStyle name="40% - Énfasis6 9 5 5" xfId="28651" xr:uid="{00000000-0005-0000-0000-00005B670000}"/>
    <cellStyle name="40% - Énfasis6 9 5 6" xfId="28652" xr:uid="{00000000-0005-0000-0000-00005C670000}"/>
    <cellStyle name="40% - Énfasis6 9 6" xfId="28653" xr:uid="{00000000-0005-0000-0000-00005D670000}"/>
    <cellStyle name="40% - Énfasis6 9 6 2" xfId="28654" xr:uid="{00000000-0005-0000-0000-00005E670000}"/>
    <cellStyle name="40% - Énfasis6 9 6 3" xfId="28655" xr:uid="{00000000-0005-0000-0000-00005F670000}"/>
    <cellStyle name="40% - Énfasis6 9 6 4" xfId="28656" xr:uid="{00000000-0005-0000-0000-000060670000}"/>
    <cellStyle name="40% - Énfasis6 9 6 5" xfId="28657" xr:uid="{00000000-0005-0000-0000-000061670000}"/>
    <cellStyle name="40% - Énfasis6 9 6 6" xfId="28658" xr:uid="{00000000-0005-0000-0000-000062670000}"/>
    <cellStyle name="40% - Énfasis6 9 7" xfId="28659" xr:uid="{00000000-0005-0000-0000-000063670000}"/>
    <cellStyle name="40% - Énfasis6 9 7 2" xfId="28660" xr:uid="{00000000-0005-0000-0000-000064670000}"/>
    <cellStyle name="40% - Énfasis6 9 7 3" xfId="28661" xr:uid="{00000000-0005-0000-0000-000065670000}"/>
    <cellStyle name="40% - Énfasis6 9 7 4" xfId="28662" xr:uid="{00000000-0005-0000-0000-000066670000}"/>
    <cellStyle name="40% - Énfasis6 9 7 5" xfId="28663" xr:uid="{00000000-0005-0000-0000-000067670000}"/>
    <cellStyle name="40% - Énfasis6 9 7 6" xfId="28664" xr:uid="{00000000-0005-0000-0000-000068670000}"/>
    <cellStyle name="40% - Énfasis6 9 8" xfId="28665" xr:uid="{00000000-0005-0000-0000-000069670000}"/>
    <cellStyle name="40% - Énfasis6 9 8 2" xfId="28666" xr:uid="{00000000-0005-0000-0000-00006A670000}"/>
    <cellStyle name="40% - Énfasis6 9 8 3" xfId="28667" xr:uid="{00000000-0005-0000-0000-00006B670000}"/>
    <cellStyle name="40% - Énfasis6 9 8 4" xfId="28668" xr:uid="{00000000-0005-0000-0000-00006C670000}"/>
    <cellStyle name="40% - Énfasis6 9 8 5" xfId="28669" xr:uid="{00000000-0005-0000-0000-00006D670000}"/>
    <cellStyle name="40% - Énfasis6 9 8 6" xfId="28670" xr:uid="{00000000-0005-0000-0000-00006E670000}"/>
    <cellStyle name="40% - Énfasis6 9 9" xfId="28671" xr:uid="{00000000-0005-0000-0000-00006F670000}"/>
    <cellStyle name="40% - Énfasis6 9 9 2" xfId="28672" xr:uid="{00000000-0005-0000-0000-000070670000}"/>
    <cellStyle name="40% - Énfasis6 9 9 3" xfId="28673" xr:uid="{00000000-0005-0000-0000-000071670000}"/>
    <cellStyle name="40% - Énfasis6 9 9 4" xfId="28674" xr:uid="{00000000-0005-0000-0000-000072670000}"/>
    <cellStyle name="40% - Énfasis6 9 9 5" xfId="28675" xr:uid="{00000000-0005-0000-0000-000073670000}"/>
    <cellStyle name="40% - Énfasis6 9 9 6" xfId="28676" xr:uid="{00000000-0005-0000-0000-000074670000}"/>
    <cellStyle name="60% - Accent1" xfId="830" xr:uid="{00000000-0005-0000-0000-000075670000}"/>
    <cellStyle name="60% - Accent2" xfId="831" xr:uid="{00000000-0005-0000-0000-000076670000}"/>
    <cellStyle name="60% - Accent3" xfId="832" xr:uid="{00000000-0005-0000-0000-000077670000}"/>
    <cellStyle name="60% - Accent4" xfId="833" xr:uid="{00000000-0005-0000-0000-000078670000}"/>
    <cellStyle name="60% - Accent5" xfId="834" xr:uid="{00000000-0005-0000-0000-000079670000}"/>
    <cellStyle name="60% - Accent6" xfId="835" xr:uid="{00000000-0005-0000-0000-00007A670000}"/>
    <cellStyle name="60% - Énfasis1 10" xfId="836" xr:uid="{00000000-0005-0000-0000-00007B670000}"/>
    <cellStyle name="60% - Énfasis1 10 2" xfId="40587" xr:uid="{00000000-0005-0000-0000-00007C670000}"/>
    <cellStyle name="60% - Énfasis1 11" xfId="837" xr:uid="{00000000-0005-0000-0000-00007D670000}"/>
    <cellStyle name="60% - Énfasis1 11 2" xfId="40588" xr:uid="{00000000-0005-0000-0000-00007E670000}"/>
    <cellStyle name="60% - Énfasis1 12" xfId="838" xr:uid="{00000000-0005-0000-0000-00007F670000}"/>
    <cellStyle name="60% - Énfasis1 12 2" xfId="40589" xr:uid="{00000000-0005-0000-0000-000080670000}"/>
    <cellStyle name="60% - Énfasis1 13" xfId="839" xr:uid="{00000000-0005-0000-0000-000081670000}"/>
    <cellStyle name="60% - Énfasis1 13 2" xfId="40590" xr:uid="{00000000-0005-0000-0000-000082670000}"/>
    <cellStyle name="60% - Énfasis1 14" xfId="840" xr:uid="{00000000-0005-0000-0000-000083670000}"/>
    <cellStyle name="60% - Énfasis1 15" xfId="841" xr:uid="{00000000-0005-0000-0000-000084670000}"/>
    <cellStyle name="60% - Énfasis1 16" xfId="842" xr:uid="{00000000-0005-0000-0000-000085670000}"/>
    <cellStyle name="60% - Énfasis1 17" xfId="843" xr:uid="{00000000-0005-0000-0000-000086670000}"/>
    <cellStyle name="60% - Énfasis1 18" xfId="844" xr:uid="{00000000-0005-0000-0000-000087670000}"/>
    <cellStyle name="60% - Énfasis1 19" xfId="845" xr:uid="{00000000-0005-0000-0000-000088670000}"/>
    <cellStyle name="60% - Énfasis1 2" xfId="846" xr:uid="{00000000-0005-0000-0000-000089670000}"/>
    <cellStyle name="60% - Énfasis1 2 2" xfId="847" xr:uid="{00000000-0005-0000-0000-00008A670000}"/>
    <cellStyle name="60% - Énfasis1 2 3" xfId="848" xr:uid="{00000000-0005-0000-0000-00008B670000}"/>
    <cellStyle name="60% - Énfasis1 2 4" xfId="849" xr:uid="{00000000-0005-0000-0000-00008C670000}"/>
    <cellStyle name="60% - Énfasis1 2 5" xfId="850" xr:uid="{00000000-0005-0000-0000-00008D670000}"/>
    <cellStyle name="60% - Énfasis1 20" xfId="851" xr:uid="{00000000-0005-0000-0000-00008E670000}"/>
    <cellStyle name="60% - Énfasis1 21" xfId="852" xr:uid="{00000000-0005-0000-0000-00008F670000}"/>
    <cellStyle name="60% - Énfasis1 22" xfId="853" xr:uid="{00000000-0005-0000-0000-000090670000}"/>
    <cellStyle name="60% - Énfasis1 23" xfId="854" xr:uid="{00000000-0005-0000-0000-000091670000}"/>
    <cellStyle name="60% - Énfasis1 24" xfId="855" xr:uid="{00000000-0005-0000-0000-000092670000}"/>
    <cellStyle name="60% - Énfasis1 25" xfId="856" xr:uid="{00000000-0005-0000-0000-000093670000}"/>
    <cellStyle name="60% - Énfasis1 26" xfId="857" xr:uid="{00000000-0005-0000-0000-000094670000}"/>
    <cellStyle name="60% - Énfasis1 27" xfId="858" xr:uid="{00000000-0005-0000-0000-000095670000}"/>
    <cellStyle name="60% - Énfasis1 28" xfId="859" xr:uid="{00000000-0005-0000-0000-000096670000}"/>
    <cellStyle name="60% - Énfasis1 29" xfId="860" xr:uid="{00000000-0005-0000-0000-000097670000}"/>
    <cellStyle name="60% - Énfasis1 3" xfId="861" xr:uid="{00000000-0005-0000-0000-000098670000}"/>
    <cellStyle name="60% - Énfasis1 3 2" xfId="862" xr:uid="{00000000-0005-0000-0000-000099670000}"/>
    <cellStyle name="60% - Énfasis1 3 3" xfId="863" xr:uid="{00000000-0005-0000-0000-00009A670000}"/>
    <cellStyle name="60% - Énfasis1 3 4" xfId="28677" xr:uid="{00000000-0005-0000-0000-00009B670000}"/>
    <cellStyle name="60% - Énfasis1 30" xfId="864" xr:uid="{00000000-0005-0000-0000-00009C670000}"/>
    <cellStyle name="60% - Énfasis1 31" xfId="865" xr:uid="{00000000-0005-0000-0000-00009D670000}"/>
    <cellStyle name="60% - Énfasis1 32" xfId="866" xr:uid="{00000000-0005-0000-0000-00009E670000}"/>
    <cellStyle name="60% - Énfasis1 33" xfId="867" xr:uid="{00000000-0005-0000-0000-00009F670000}"/>
    <cellStyle name="60% - Énfasis1 34" xfId="868" xr:uid="{00000000-0005-0000-0000-0000A0670000}"/>
    <cellStyle name="60% - Énfasis1 35" xfId="869" xr:uid="{00000000-0005-0000-0000-0000A1670000}"/>
    <cellStyle name="60% - Énfasis1 36" xfId="870" xr:uid="{00000000-0005-0000-0000-0000A2670000}"/>
    <cellStyle name="60% - Énfasis1 37" xfId="871" xr:uid="{00000000-0005-0000-0000-0000A3670000}"/>
    <cellStyle name="60% - Énfasis1 38" xfId="872" xr:uid="{00000000-0005-0000-0000-0000A4670000}"/>
    <cellStyle name="60% - Énfasis1 39" xfId="873" xr:uid="{00000000-0005-0000-0000-0000A5670000}"/>
    <cellStyle name="60% - Énfasis1 4" xfId="874" xr:uid="{00000000-0005-0000-0000-0000A6670000}"/>
    <cellStyle name="60% - Énfasis1 4 2" xfId="875" xr:uid="{00000000-0005-0000-0000-0000A7670000}"/>
    <cellStyle name="60% - Énfasis1 4 3" xfId="876" xr:uid="{00000000-0005-0000-0000-0000A8670000}"/>
    <cellStyle name="60% - Énfasis1 40" xfId="877" xr:uid="{00000000-0005-0000-0000-0000A9670000}"/>
    <cellStyle name="60% - Énfasis1 41" xfId="878" xr:uid="{00000000-0005-0000-0000-0000AA670000}"/>
    <cellStyle name="60% - Énfasis1 5" xfId="879" xr:uid="{00000000-0005-0000-0000-0000AB670000}"/>
    <cellStyle name="60% - Énfasis1 5 2" xfId="40591" xr:uid="{00000000-0005-0000-0000-0000AC670000}"/>
    <cellStyle name="60% - Énfasis1 6" xfId="880" xr:uid="{00000000-0005-0000-0000-0000AD670000}"/>
    <cellStyle name="60% - Énfasis1 6 2" xfId="40592" xr:uid="{00000000-0005-0000-0000-0000AE670000}"/>
    <cellStyle name="60% - Énfasis1 7" xfId="881" xr:uid="{00000000-0005-0000-0000-0000AF670000}"/>
    <cellStyle name="60% - Énfasis1 7 2" xfId="40593" xr:uid="{00000000-0005-0000-0000-0000B0670000}"/>
    <cellStyle name="60% - Énfasis1 8" xfId="882" xr:uid="{00000000-0005-0000-0000-0000B1670000}"/>
    <cellStyle name="60% - Énfasis1 8 2" xfId="40594" xr:uid="{00000000-0005-0000-0000-0000B2670000}"/>
    <cellStyle name="60% - Énfasis1 9" xfId="883" xr:uid="{00000000-0005-0000-0000-0000B3670000}"/>
    <cellStyle name="60% - Énfasis1 9 2" xfId="40595" xr:uid="{00000000-0005-0000-0000-0000B4670000}"/>
    <cellStyle name="60% - Énfasis2 10" xfId="884" xr:uid="{00000000-0005-0000-0000-0000B5670000}"/>
    <cellStyle name="60% - Énfasis2 10 2" xfId="40596" xr:uid="{00000000-0005-0000-0000-0000B6670000}"/>
    <cellStyle name="60% - Énfasis2 11" xfId="885" xr:uid="{00000000-0005-0000-0000-0000B7670000}"/>
    <cellStyle name="60% - Énfasis2 11 2" xfId="40597" xr:uid="{00000000-0005-0000-0000-0000B8670000}"/>
    <cellStyle name="60% - Énfasis2 12" xfId="886" xr:uid="{00000000-0005-0000-0000-0000B9670000}"/>
    <cellStyle name="60% - Énfasis2 12 2" xfId="40598" xr:uid="{00000000-0005-0000-0000-0000BA670000}"/>
    <cellStyle name="60% - Énfasis2 13" xfId="887" xr:uid="{00000000-0005-0000-0000-0000BB670000}"/>
    <cellStyle name="60% - Énfasis2 13 2" xfId="40599" xr:uid="{00000000-0005-0000-0000-0000BC670000}"/>
    <cellStyle name="60% - Énfasis2 14" xfId="888" xr:uid="{00000000-0005-0000-0000-0000BD670000}"/>
    <cellStyle name="60% - Énfasis2 15" xfId="889" xr:uid="{00000000-0005-0000-0000-0000BE670000}"/>
    <cellStyle name="60% - Énfasis2 16" xfId="890" xr:uid="{00000000-0005-0000-0000-0000BF670000}"/>
    <cellStyle name="60% - Énfasis2 17" xfId="891" xr:uid="{00000000-0005-0000-0000-0000C0670000}"/>
    <cellStyle name="60% - Énfasis2 18" xfId="892" xr:uid="{00000000-0005-0000-0000-0000C1670000}"/>
    <cellStyle name="60% - Énfasis2 19" xfId="893" xr:uid="{00000000-0005-0000-0000-0000C2670000}"/>
    <cellStyle name="60% - Énfasis2 2" xfId="894" xr:uid="{00000000-0005-0000-0000-0000C3670000}"/>
    <cellStyle name="60% - Énfasis2 2 2" xfId="895" xr:uid="{00000000-0005-0000-0000-0000C4670000}"/>
    <cellStyle name="60% - Énfasis2 2 3" xfId="896" xr:uid="{00000000-0005-0000-0000-0000C5670000}"/>
    <cellStyle name="60% - Énfasis2 2 4" xfId="897" xr:uid="{00000000-0005-0000-0000-0000C6670000}"/>
    <cellStyle name="60% - Énfasis2 2 5" xfId="898" xr:uid="{00000000-0005-0000-0000-0000C7670000}"/>
    <cellStyle name="60% - Énfasis2 20" xfId="899" xr:uid="{00000000-0005-0000-0000-0000C8670000}"/>
    <cellStyle name="60% - Énfasis2 21" xfId="900" xr:uid="{00000000-0005-0000-0000-0000C9670000}"/>
    <cellStyle name="60% - Énfasis2 22" xfId="901" xr:uid="{00000000-0005-0000-0000-0000CA670000}"/>
    <cellStyle name="60% - Énfasis2 23" xfId="902" xr:uid="{00000000-0005-0000-0000-0000CB670000}"/>
    <cellStyle name="60% - Énfasis2 24" xfId="903" xr:uid="{00000000-0005-0000-0000-0000CC670000}"/>
    <cellStyle name="60% - Énfasis2 25" xfId="904" xr:uid="{00000000-0005-0000-0000-0000CD670000}"/>
    <cellStyle name="60% - Énfasis2 26" xfId="905" xr:uid="{00000000-0005-0000-0000-0000CE670000}"/>
    <cellStyle name="60% - Énfasis2 27" xfId="906" xr:uid="{00000000-0005-0000-0000-0000CF670000}"/>
    <cellStyle name="60% - Énfasis2 28" xfId="907" xr:uid="{00000000-0005-0000-0000-0000D0670000}"/>
    <cellStyle name="60% - Énfasis2 29" xfId="908" xr:uid="{00000000-0005-0000-0000-0000D1670000}"/>
    <cellStyle name="60% - Énfasis2 3" xfId="909" xr:uid="{00000000-0005-0000-0000-0000D2670000}"/>
    <cellStyle name="60% - Énfasis2 3 2" xfId="910" xr:uid="{00000000-0005-0000-0000-0000D3670000}"/>
    <cellStyle name="60% - Énfasis2 3 3" xfId="911" xr:uid="{00000000-0005-0000-0000-0000D4670000}"/>
    <cellStyle name="60% - Énfasis2 3 4" xfId="28678" xr:uid="{00000000-0005-0000-0000-0000D5670000}"/>
    <cellStyle name="60% - Énfasis2 30" xfId="912" xr:uid="{00000000-0005-0000-0000-0000D6670000}"/>
    <cellStyle name="60% - Énfasis2 31" xfId="913" xr:uid="{00000000-0005-0000-0000-0000D7670000}"/>
    <cellStyle name="60% - Énfasis2 32" xfId="914" xr:uid="{00000000-0005-0000-0000-0000D8670000}"/>
    <cellStyle name="60% - Énfasis2 33" xfId="915" xr:uid="{00000000-0005-0000-0000-0000D9670000}"/>
    <cellStyle name="60% - Énfasis2 34" xfId="916" xr:uid="{00000000-0005-0000-0000-0000DA670000}"/>
    <cellStyle name="60% - Énfasis2 35" xfId="917" xr:uid="{00000000-0005-0000-0000-0000DB670000}"/>
    <cellStyle name="60% - Énfasis2 36" xfId="918" xr:uid="{00000000-0005-0000-0000-0000DC670000}"/>
    <cellStyle name="60% - Énfasis2 37" xfId="919" xr:uid="{00000000-0005-0000-0000-0000DD670000}"/>
    <cellStyle name="60% - Énfasis2 38" xfId="920" xr:uid="{00000000-0005-0000-0000-0000DE670000}"/>
    <cellStyle name="60% - Énfasis2 39" xfId="921" xr:uid="{00000000-0005-0000-0000-0000DF670000}"/>
    <cellStyle name="60% - Énfasis2 4" xfId="922" xr:uid="{00000000-0005-0000-0000-0000E0670000}"/>
    <cellStyle name="60% - Énfasis2 4 2" xfId="923" xr:uid="{00000000-0005-0000-0000-0000E1670000}"/>
    <cellStyle name="60% - Énfasis2 4 3" xfId="924" xr:uid="{00000000-0005-0000-0000-0000E2670000}"/>
    <cellStyle name="60% - Énfasis2 40" xfId="925" xr:uid="{00000000-0005-0000-0000-0000E3670000}"/>
    <cellStyle name="60% - Énfasis2 41" xfId="926" xr:uid="{00000000-0005-0000-0000-0000E4670000}"/>
    <cellStyle name="60% - Énfasis2 5" xfId="927" xr:uid="{00000000-0005-0000-0000-0000E5670000}"/>
    <cellStyle name="60% - Énfasis2 5 2" xfId="40600" xr:uid="{00000000-0005-0000-0000-0000E6670000}"/>
    <cellStyle name="60% - Énfasis2 6" xfId="928" xr:uid="{00000000-0005-0000-0000-0000E7670000}"/>
    <cellStyle name="60% - Énfasis2 6 2" xfId="40601" xr:uid="{00000000-0005-0000-0000-0000E8670000}"/>
    <cellStyle name="60% - Énfasis2 7" xfId="929" xr:uid="{00000000-0005-0000-0000-0000E9670000}"/>
    <cellStyle name="60% - Énfasis2 7 2" xfId="40602" xr:uid="{00000000-0005-0000-0000-0000EA670000}"/>
    <cellStyle name="60% - Énfasis2 8" xfId="930" xr:uid="{00000000-0005-0000-0000-0000EB670000}"/>
    <cellStyle name="60% - Énfasis2 8 2" xfId="40603" xr:uid="{00000000-0005-0000-0000-0000EC670000}"/>
    <cellStyle name="60% - Énfasis2 9" xfId="931" xr:uid="{00000000-0005-0000-0000-0000ED670000}"/>
    <cellStyle name="60% - Énfasis2 9 2" xfId="40604" xr:uid="{00000000-0005-0000-0000-0000EE670000}"/>
    <cellStyle name="60% - Énfasis3 10" xfId="932" xr:uid="{00000000-0005-0000-0000-0000EF670000}"/>
    <cellStyle name="60% - Énfasis3 10 2" xfId="40605" xr:uid="{00000000-0005-0000-0000-0000F0670000}"/>
    <cellStyle name="60% - Énfasis3 11" xfId="933" xr:uid="{00000000-0005-0000-0000-0000F1670000}"/>
    <cellStyle name="60% - Énfasis3 11 2" xfId="40606" xr:uid="{00000000-0005-0000-0000-0000F2670000}"/>
    <cellStyle name="60% - Énfasis3 12" xfId="934" xr:uid="{00000000-0005-0000-0000-0000F3670000}"/>
    <cellStyle name="60% - Énfasis3 12 2" xfId="40607" xr:uid="{00000000-0005-0000-0000-0000F4670000}"/>
    <cellStyle name="60% - Énfasis3 13" xfId="935" xr:uid="{00000000-0005-0000-0000-0000F5670000}"/>
    <cellStyle name="60% - Énfasis3 13 2" xfId="40608" xr:uid="{00000000-0005-0000-0000-0000F6670000}"/>
    <cellStyle name="60% - Énfasis3 14" xfId="936" xr:uid="{00000000-0005-0000-0000-0000F7670000}"/>
    <cellStyle name="60% - Énfasis3 15" xfId="937" xr:uid="{00000000-0005-0000-0000-0000F8670000}"/>
    <cellStyle name="60% - Énfasis3 16" xfId="938" xr:uid="{00000000-0005-0000-0000-0000F9670000}"/>
    <cellStyle name="60% - Énfasis3 17" xfId="939" xr:uid="{00000000-0005-0000-0000-0000FA670000}"/>
    <cellStyle name="60% - Énfasis3 18" xfId="940" xr:uid="{00000000-0005-0000-0000-0000FB670000}"/>
    <cellStyle name="60% - Énfasis3 19" xfId="941" xr:uid="{00000000-0005-0000-0000-0000FC670000}"/>
    <cellStyle name="60% - Énfasis3 2" xfId="942" xr:uid="{00000000-0005-0000-0000-0000FD670000}"/>
    <cellStyle name="60% - Énfasis3 2 2" xfId="943" xr:uid="{00000000-0005-0000-0000-0000FE670000}"/>
    <cellStyle name="60% - Énfasis3 2 3" xfId="944" xr:uid="{00000000-0005-0000-0000-0000FF670000}"/>
    <cellStyle name="60% - Énfasis3 2 4" xfId="945" xr:uid="{00000000-0005-0000-0000-000000680000}"/>
    <cellStyle name="60% - Énfasis3 2 5" xfId="946" xr:uid="{00000000-0005-0000-0000-000001680000}"/>
    <cellStyle name="60% - Énfasis3 20" xfId="947" xr:uid="{00000000-0005-0000-0000-000002680000}"/>
    <cellStyle name="60% - Énfasis3 21" xfId="948" xr:uid="{00000000-0005-0000-0000-000003680000}"/>
    <cellStyle name="60% - Énfasis3 22" xfId="949" xr:uid="{00000000-0005-0000-0000-000004680000}"/>
    <cellStyle name="60% - Énfasis3 23" xfId="950" xr:uid="{00000000-0005-0000-0000-000005680000}"/>
    <cellStyle name="60% - Énfasis3 24" xfId="951" xr:uid="{00000000-0005-0000-0000-000006680000}"/>
    <cellStyle name="60% - Énfasis3 25" xfId="952" xr:uid="{00000000-0005-0000-0000-000007680000}"/>
    <cellStyle name="60% - Énfasis3 26" xfId="953" xr:uid="{00000000-0005-0000-0000-000008680000}"/>
    <cellStyle name="60% - Énfasis3 27" xfId="954" xr:uid="{00000000-0005-0000-0000-000009680000}"/>
    <cellStyle name="60% - Énfasis3 28" xfId="955" xr:uid="{00000000-0005-0000-0000-00000A680000}"/>
    <cellStyle name="60% - Énfasis3 29" xfId="956" xr:uid="{00000000-0005-0000-0000-00000B680000}"/>
    <cellStyle name="60% - Énfasis3 3" xfId="957" xr:uid="{00000000-0005-0000-0000-00000C680000}"/>
    <cellStyle name="60% - Énfasis3 3 2" xfId="958" xr:uid="{00000000-0005-0000-0000-00000D680000}"/>
    <cellStyle name="60% - Énfasis3 3 3" xfId="959" xr:uid="{00000000-0005-0000-0000-00000E680000}"/>
    <cellStyle name="60% - Énfasis3 3 4" xfId="28679" xr:uid="{00000000-0005-0000-0000-00000F680000}"/>
    <cellStyle name="60% - Énfasis3 30" xfId="960" xr:uid="{00000000-0005-0000-0000-000010680000}"/>
    <cellStyle name="60% - Énfasis3 31" xfId="961" xr:uid="{00000000-0005-0000-0000-000011680000}"/>
    <cellStyle name="60% - Énfasis3 32" xfId="962" xr:uid="{00000000-0005-0000-0000-000012680000}"/>
    <cellStyle name="60% - Énfasis3 33" xfId="963" xr:uid="{00000000-0005-0000-0000-000013680000}"/>
    <cellStyle name="60% - Énfasis3 34" xfId="964" xr:uid="{00000000-0005-0000-0000-000014680000}"/>
    <cellStyle name="60% - Énfasis3 35" xfId="965" xr:uid="{00000000-0005-0000-0000-000015680000}"/>
    <cellStyle name="60% - Énfasis3 36" xfId="966" xr:uid="{00000000-0005-0000-0000-000016680000}"/>
    <cellStyle name="60% - Énfasis3 37" xfId="967" xr:uid="{00000000-0005-0000-0000-000017680000}"/>
    <cellStyle name="60% - Énfasis3 38" xfId="968" xr:uid="{00000000-0005-0000-0000-000018680000}"/>
    <cellStyle name="60% - Énfasis3 39" xfId="969" xr:uid="{00000000-0005-0000-0000-000019680000}"/>
    <cellStyle name="60% - Énfasis3 4" xfId="970" xr:uid="{00000000-0005-0000-0000-00001A680000}"/>
    <cellStyle name="60% - Énfasis3 4 2" xfId="971" xr:uid="{00000000-0005-0000-0000-00001B680000}"/>
    <cellStyle name="60% - Énfasis3 4 3" xfId="972" xr:uid="{00000000-0005-0000-0000-00001C680000}"/>
    <cellStyle name="60% - Énfasis3 40" xfId="973" xr:uid="{00000000-0005-0000-0000-00001D680000}"/>
    <cellStyle name="60% - Énfasis3 41" xfId="974" xr:uid="{00000000-0005-0000-0000-00001E680000}"/>
    <cellStyle name="60% - Énfasis3 5" xfId="975" xr:uid="{00000000-0005-0000-0000-00001F680000}"/>
    <cellStyle name="60% - Énfasis3 5 2" xfId="40609" xr:uid="{00000000-0005-0000-0000-000020680000}"/>
    <cellStyle name="60% - Énfasis3 6" xfId="976" xr:uid="{00000000-0005-0000-0000-000021680000}"/>
    <cellStyle name="60% - Énfasis3 6 2" xfId="40610" xr:uid="{00000000-0005-0000-0000-000022680000}"/>
    <cellStyle name="60% - Énfasis3 7" xfId="977" xr:uid="{00000000-0005-0000-0000-000023680000}"/>
    <cellStyle name="60% - Énfasis3 7 2" xfId="40611" xr:uid="{00000000-0005-0000-0000-000024680000}"/>
    <cellStyle name="60% - Énfasis3 8" xfId="978" xr:uid="{00000000-0005-0000-0000-000025680000}"/>
    <cellStyle name="60% - Énfasis3 8 2" xfId="40612" xr:uid="{00000000-0005-0000-0000-000026680000}"/>
    <cellStyle name="60% - Énfasis3 9" xfId="979" xr:uid="{00000000-0005-0000-0000-000027680000}"/>
    <cellStyle name="60% - Énfasis3 9 2" xfId="40613" xr:uid="{00000000-0005-0000-0000-000028680000}"/>
    <cellStyle name="60% - Énfasis4 10" xfId="980" xr:uid="{00000000-0005-0000-0000-000029680000}"/>
    <cellStyle name="60% - Énfasis4 10 2" xfId="40614" xr:uid="{00000000-0005-0000-0000-00002A680000}"/>
    <cellStyle name="60% - Énfasis4 11" xfId="981" xr:uid="{00000000-0005-0000-0000-00002B680000}"/>
    <cellStyle name="60% - Énfasis4 11 2" xfId="40615" xr:uid="{00000000-0005-0000-0000-00002C680000}"/>
    <cellStyle name="60% - Énfasis4 12" xfId="982" xr:uid="{00000000-0005-0000-0000-00002D680000}"/>
    <cellStyle name="60% - Énfasis4 12 2" xfId="40616" xr:uid="{00000000-0005-0000-0000-00002E680000}"/>
    <cellStyle name="60% - Énfasis4 13" xfId="983" xr:uid="{00000000-0005-0000-0000-00002F680000}"/>
    <cellStyle name="60% - Énfasis4 13 2" xfId="40617" xr:uid="{00000000-0005-0000-0000-000030680000}"/>
    <cellStyle name="60% - Énfasis4 14" xfId="984" xr:uid="{00000000-0005-0000-0000-000031680000}"/>
    <cellStyle name="60% - Énfasis4 15" xfId="985" xr:uid="{00000000-0005-0000-0000-000032680000}"/>
    <cellStyle name="60% - Énfasis4 16" xfId="986" xr:uid="{00000000-0005-0000-0000-000033680000}"/>
    <cellStyle name="60% - Énfasis4 17" xfId="987" xr:uid="{00000000-0005-0000-0000-000034680000}"/>
    <cellStyle name="60% - Énfasis4 18" xfId="988" xr:uid="{00000000-0005-0000-0000-000035680000}"/>
    <cellStyle name="60% - Énfasis4 19" xfId="989" xr:uid="{00000000-0005-0000-0000-000036680000}"/>
    <cellStyle name="60% - Énfasis4 2" xfId="990" xr:uid="{00000000-0005-0000-0000-000037680000}"/>
    <cellStyle name="60% - Énfasis4 2 2" xfId="991" xr:uid="{00000000-0005-0000-0000-000038680000}"/>
    <cellStyle name="60% - Énfasis4 2 3" xfId="992" xr:uid="{00000000-0005-0000-0000-000039680000}"/>
    <cellStyle name="60% - Énfasis4 2 4" xfId="993" xr:uid="{00000000-0005-0000-0000-00003A680000}"/>
    <cellStyle name="60% - Énfasis4 2 5" xfId="994" xr:uid="{00000000-0005-0000-0000-00003B680000}"/>
    <cellStyle name="60% - Énfasis4 20" xfId="995" xr:uid="{00000000-0005-0000-0000-00003C680000}"/>
    <cellStyle name="60% - Énfasis4 21" xfId="996" xr:uid="{00000000-0005-0000-0000-00003D680000}"/>
    <cellStyle name="60% - Énfasis4 22" xfId="997" xr:uid="{00000000-0005-0000-0000-00003E680000}"/>
    <cellStyle name="60% - Énfasis4 23" xfId="998" xr:uid="{00000000-0005-0000-0000-00003F680000}"/>
    <cellStyle name="60% - Énfasis4 24" xfId="999" xr:uid="{00000000-0005-0000-0000-000040680000}"/>
    <cellStyle name="60% - Énfasis4 25" xfId="1000" xr:uid="{00000000-0005-0000-0000-000041680000}"/>
    <cellStyle name="60% - Énfasis4 26" xfId="1001" xr:uid="{00000000-0005-0000-0000-000042680000}"/>
    <cellStyle name="60% - Énfasis4 27" xfId="1002" xr:uid="{00000000-0005-0000-0000-000043680000}"/>
    <cellStyle name="60% - Énfasis4 28" xfId="1003" xr:uid="{00000000-0005-0000-0000-000044680000}"/>
    <cellStyle name="60% - Énfasis4 29" xfId="1004" xr:uid="{00000000-0005-0000-0000-000045680000}"/>
    <cellStyle name="60% - Énfasis4 3" xfId="1005" xr:uid="{00000000-0005-0000-0000-000046680000}"/>
    <cellStyle name="60% - Énfasis4 3 2" xfId="1006" xr:uid="{00000000-0005-0000-0000-000047680000}"/>
    <cellStyle name="60% - Énfasis4 3 3" xfId="1007" xr:uid="{00000000-0005-0000-0000-000048680000}"/>
    <cellStyle name="60% - Énfasis4 3 4" xfId="28680" xr:uid="{00000000-0005-0000-0000-000049680000}"/>
    <cellStyle name="60% - Énfasis4 30" xfId="1008" xr:uid="{00000000-0005-0000-0000-00004A680000}"/>
    <cellStyle name="60% - Énfasis4 31" xfId="1009" xr:uid="{00000000-0005-0000-0000-00004B680000}"/>
    <cellStyle name="60% - Énfasis4 32" xfId="1010" xr:uid="{00000000-0005-0000-0000-00004C680000}"/>
    <cellStyle name="60% - Énfasis4 33" xfId="1011" xr:uid="{00000000-0005-0000-0000-00004D680000}"/>
    <cellStyle name="60% - Énfasis4 34" xfId="1012" xr:uid="{00000000-0005-0000-0000-00004E680000}"/>
    <cellStyle name="60% - Énfasis4 35" xfId="1013" xr:uid="{00000000-0005-0000-0000-00004F680000}"/>
    <cellStyle name="60% - Énfasis4 36" xfId="1014" xr:uid="{00000000-0005-0000-0000-000050680000}"/>
    <cellStyle name="60% - Énfasis4 37" xfId="1015" xr:uid="{00000000-0005-0000-0000-000051680000}"/>
    <cellStyle name="60% - Énfasis4 38" xfId="1016" xr:uid="{00000000-0005-0000-0000-000052680000}"/>
    <cellStyle name="60% - Énfasis4 39" xfId="1017" xr:uid="{00000000-0005-0000-0000-000053680000}"/>
    <cellStyle name="60% - Énfasis4 4" xfId="1018" xr:uid="{00000000-0005-0000-0000-000054680000}"/>
    <cellStyle name="60% - Énfasis4 4 2" xfId="1019" xr:uid="{00000000-0005-0000-0000-000055680000}"/>
    <cellStyle name="60% - Énfasis4 4 3" xfId="1020" xr:uid="{00000000-0005-0000-0000-000056680000}"/>
    <cellStyle name="60% - Énfasis4 40" xfId="1021" xr:uid="{00000000-0005-0000-0000-000057680000}"/>
    <cellStyle name="60% - Énfasis4 41" xfId="1022" xr:uid="{00000000-0005-0000-0000-000058680000}"/>
    <cellStyle name="60% - Énfasis4 5" xfId="1023" xr:uid="{00000000-0005-0000-0000-000059680000}"/>
    <cellStyle name="60% - Énfasis4 5 2" xfId="40618" xr:uid="{00000000-0005-0000-0000-00005A680000}"/>
    <cellStyle name="60% - Énfasis4 6" xfId="1024" xr:uid="{00000000-0005-0000-0000-00005B680000}"/>
    <cellStyle name="60% - Énfasis4 6 2" xfId="40619" xr:uid="{00000000-0005-0000-0000-00005C680000}"/>
    <cellStyle name="60% - Énfasis4 7" xfId="1025" xr:uid="{00000000-0005-0000-0000-00005D680000}"/>
    <cellStyle name="60% - Énfasis4 7 2" xfId="40620" xr:uid="{00000000-0005-0000-0000-00005E680000}"/>
    <cellStyle name="60% - Énfasis4 8" xfId="1026" xr:uid="{00000000-0005-0000-0000-00005F680000}"/>
    <cellStyle name="60% - Énfasis4 8 2" xfId="40621" xr:uid="{00000000-0005-0000-0000-000060680000}"/>
    <cellStyle name="60% - Énfasis4 9" xfId="1027" xr:uid="{00000000-0005-0000-0000-000061680000}"/>
    <cellStyle name="60% - Énfasis4 9 2" xfId="40622" xr:uid="{00000000-0005-0000-0000-000062680000}"/>
    <cellStyle name="60% - Énfasis5 10" xfId="1028" xr:uid="{00000000-0005-0000-0000-000063680000}"/>
    <cellStyle name="60% - Énfasis5 10 2" xfId="40623" xr:uid="{00000000-0005-0000-0000-000064680000}"/>
    <cellStyle name="60% - Énfasis5 11" xfId="1029" xr:uid="{00000000-0005-0000-0000-000065680000}"/>
    <cellStyle name="60% - Énfasis5 11 2" xfId="40624" xr:uid="{00000000-0005-0000-0000-000066680000}"/>
    <cellStyle name="60% - Énfasis5 12" xfId="1030" xr:uid="{00000000-0005-0000-0000-000067680000}"/>
    <cellStyle name="60% - Énfasis5 12 2" xfId="40625" xr:uid="{00000000-0005-0000-0000-000068680000}"/>
    <cellStyle name="60% - Énfasis5 13" xfId="1031" xr:uid="{00000000-0005-0000-0000-000069680000}"/>
    <cellStyle name="60% - Énfasis5 13 2" xfId="40626" xr:uid="{00000000-0005-0000-0000-00006A680000}"/>
    <cellStyle name="60% - Énfasis5 14" xfId="1032" xr:uid="{00000000-0005-0000-0000-00006B680000}"/>
    <cellStyle name="60% - Énfasis5 15" xfId="1033" xr:uid="{00000000-0005-0000-0000-00006C680000}"/>
    <cellStyle name="60% - Énfasis5 16" xfId="1034" xr:uid="{00000000-0005-0000-0000-00006D680000}"/>
    <cellStyle name="60% - Énfasis5 17" xfId="1035" xr:uid="{00000000-0005-0000-0000-00006E680000}"/>
    <cellStyle name="60% - Énfasis5 18" xfId="1036" xr:uid="{00000000-0005-0000-0000-00006F680000}"/>
    <cellStyle name="60% - Énfasis5 19" xfId="1037" xr:uid="{00000000-0005-0000-0000-000070680000}"/>
    <cellStyle name="60% - Énfasis5 2" xfId="1038" xr:uid="{00000000-0005-0000-0000-000071680000}"/>
    <cellStyle name="60% - Énfasis5 2 2" xfId="1039" xr:uid="{00000000-0005-0000-0000-000072680000}"/>
    <cellStyle name="60% - Énfasis5 2 3" xfId="1040" xr:uid="{00000000-0005-0000-0000-000073680000}"/>
    <cellStyle name="60% - Énfasis5 2 4" xfId="1041" xr:uid="{00000000-0005-0000-0000-000074680000}"/>
    <cellStyle name="60% - Énfasis5 2 5" xfId="1042" xr:uid="{00000000-0005-0000-0000-000075680000}"/>
    <cellStyle name="60% - Énfasis5 20" xfId="1043" xr:uid="{00000000-0005-0000-0000-000076680000}"/>
    <cellStyle name="60% - Énfasis5 21" xfId="1044" xr:uid="{00000000-0005-0000-0000-000077680000}"/>
    <cellStyle name="60% - Énfasis5 22" xfId="1045" xr:uid="{00000000-0005-0000-0000-000078680000}"/>
    <cellStyle name="60% - Énfasis5 23" xfId="1046" xr:uid="{00000000-0005-0000-0000-000079680000}"/>
    <cellStyle name="60% - Énfasis5 24" xfId="1047" xr:uid="{00000000-0005-0000-0000-00007A680000}"/>
    <cellStyle name="60% - Énfasis5 25" xfId="1048" xr:uid="{00000000-0005-0000-0000-00007B680000}"/>
    <cellStyle name="60% - Énfasis5 26" xfId="1049" xr:uid="{00000000-0005-0000-0000-00007C680000}"/>
    <cellStyle name="60% - Énfasis5 27" xfId="1050" xr:uid="{00000000-0005-0000-0000-00007D680000}"/>
    <cellStyle name="60% - Énfasis5 28" xfId="1051" xr:uid="{00000000-0005-0000-0000-00007E680000}"/>
    <cellStyle name="60% - Énfasis5 29" xfId="1052" xr:uid="{00000000-0005-0000-0000-00007F680000}"/>
    <cellStyle name="60% - Énfasis5 3" xfId="1053" xr:uid="{00000000-0005-0000-0000-000080680000}"/>
    <cellStyle name="60% - Énfasis5 3 2" xfId="1054" xr:uid="{00000000-0005-0000-0000-000081680000}"/>
    <cellStyle name="60% - Énfasis5 3 3" xfId="1055" xr:uid="{00000000-0005-0000-0000-000082680000}"/>
    <cellStyle name="60% - Énfasis5 3 4" xfId="28681" xr:uid="{00000000-0005-0000-0000-000083680000}"/>
    <cellStyle name="60% - Énfasis5 30" xfId="1056" xr:uid="{00000000-0005-0000-0000-000084680000}"/>
    <cellStyle name="60% - Énfasis5 31" xfId="1057" xr:uid="{00000000-0005-0000-0000-000085680000}"/>
    <cellStyle name="60% - Énfasis5 32" xfId="1058" xr:uid="{00000000-0005-0000-0000-000086680000}"/>
    <cellStyle name="60% - Énfasis5 33" xfId="1059" xr:uid="{00000000-0005-0000-0000-000087680000}"/>
    <cellStyle name="60% - Énfasis5 34" xfId="1060" xr:uid="{00000000-0005-0000-0000-000088680000}"/>
    <cellStyle name="60% - Énfasis5 35" xfId="1061" xr:uid="{00000000-0005-0000-0000-000089680000}"/>
    <cellStyle name="60% - Énfasis5 36" xfId="1062" xr:uid="{00000000-0005-0000-0000-00008A680000}"/>
    <cellStyle name="60% - Énfasis5 37" xfId="1063" xr:uid="{00000000-0005-0000-0000-00008B680000}"/>
    <cellStyle name="60% - Énfasis5 38" xfId="1064" xr:uid="{00000000-0005-0000-0000-00008C680000}"/>
    <cellStyle name="60% - Énfasis5 39" xfId="1065" xr:uid="{00000000-0005-0000-0000-00008D680000}"/>
    <cellStyle name="60% - Énfasis5 4" xfId="1066" xr:uid="{00000000-0005-0000-0000-00008E680000}"/>
    <cellStyle name="60% - Énfasis5 4 2" xfId="1067" xr:uid="{00000000-0005-0000-0000-00008F680000}"/>
    <cellStyle name="60% - Énfasis5 4 3" xfId="1068" xr:uid="{00000000-0005-0000-0000-000090680000}"/>
    <cellStyle name="60% - Énfasis5 40" xfId="1069" xr:uid="{00000000-0005-0000-0000-000091680000}"/>
    <cellStyle name="60% - Énfasis5 41" xfId="1070" xr:uid="{00000000-0005-0000-0000-000092680000}"/>
    <cellStyle name="60% - Énfasis5 5" xfId="1071" xr:uid="{00000000-0005-0000-0000-000093680000}"/>
    <cellStyle name="60% - Énfasis5 5 2" xfId="40627" xr:uid="{00000000-0005-0000-0000-000094680000}"/>
    <cellStyle name="60% - Énfasis5 6" xfId="1072" xr:uid="{00000000-0005-0000-0000-000095680000}"/>
    <cellStyle name="60% - Énfasis5 6 2" xfId="40628" xr:uid="{00000000-0005-0000-0000-000096680000}"/>
    <cellStyle name="60% - Énfasis5 7" xfId="1073" xr:uid="{00000000-0005-0000-0000-000097680000}"/>
    <cellStyle name="60% - Énfasis5 7 2" xfId="40629" xr:uid="{00000000-0005-0000-0000-000098680000}"/>
    <cellStyle name="60% - Énfasis5 8" xfId="1074" xr:uid="{00000000-0005-0000-0000-000099680000}"/>
    <cellStyle name="60% - Énfasis5 8 2" xfId="40630" xr:uid="{00000000-0005-0000-0000-00009A680000}"/>
    <cellStyle name="60% - Énfasis5 9" xfId="1075" xr:uid="{00000000-0005-0000-0000-00009B680000}"/>
    <cellStyle name="60% - Énfasis5 9 2" xfId="40631" xr:uid="{00000000-0005-0000-0000-00009C680000}"/>
    <cellStyle name="60% - Énfasis6 10" xfId="1076" xr:uid="{00000000-0005-0000-0000-00009D680000}"/>
    <cellStyle name="60% - Énfasis6 10 2" xfId="40632" xr:uid="{00000000-0005-0000-0000-00009E680000}"/>
    <cellStyle name="60% - Énfasis6 11" xfId="1077" xr:uid="{00000000-0005-0000-0000-00009F680000}"/>
    <cellStyle name="60% - Énfasis6 11 2" xfId="40633" xr:uid="{00000000-0005-0000-0000-0000A0680000}"/>
    <cellStyle name="60% - Énfasis6 12" xfId="1078" xr:uid="{00000000-0005-0000-0000-0000A1680000}"/>
    <cellStyle name="60% - Énfasis6 12 2" xfId="40634" xr:uid="{00000000-0005-0000-0000-0000A2680000}"/>
    <cellStyle name="60% - Énfasis6 13" xfId="1079" xr:uid="{00000000-0005-0000-0000-0000A3680000}"/>
    <cellStyle name="60% - Énfasis6 13 2" xfId="40635" xr:uid="{00000000-0005-0000-0000-0000A4680000}"/>
    <cellStyle name="60% - Énfasis6 14" xfId="1080" xr:uid="{00000000-0005-0000-0000-0000A5680000}"/>
    <cellStyle name="60% - Énfasis6 15" xfId="1081" xr:uid="{00000000-0005-0000-0000-0000A6680000}"/>
    <cellStyle name="60% - Énfasis6 16" xfId="1082" xr:uid="{00000000-0005-0000-0000-0000A7680000}"/>
    <cellStyle name="60% - Énfasis6 17" xfId="1083" xr:uid="{00000000-0005-0000-0000-0000A8680000}"/>
    <cellStyle name="60% - Énfasis6 18" xfId="1084" xr:uid="{00000000-0005-0000-0000-0000A9680000}"/>
    <cellStyle name="60% - Énfasis6 19" xfId="1085" xr:uid="{00000000-0005-0000-0000-0000AA680000}"/>
    <cellStyle name="60% - Énfasis6 2" xfId="1086" xr:uid="{00000000-0005-0000-0000-0000AB680000}"/>
    <cellStyle name="60% - Énfasis6 2 2" xfId="1087" xr:uid="{00000000-0005-0000-0000-0000AC680000}"/>
    <cellStyle name="60% - Énfasis6 2 3" xfId="1088" xr:uid="{00000000-0005-0000-0000-0000AD680000}"/>
    <cellStyle name="60% - Énfasis6 2 4" xfId="1089" xr:uid="{00000000-0005-0000-0000-0000AE680000}"/>
    <cellStyle name="60% - Énfasis6 2 5" xfId="1090" xr:uid="{00000000-0005-0000-0000-0000AF680000}"/>
    <cellStyle name="60% - Énfasis6 20" xfId="1091" xr:uid="{00000000-0005-0000-0000-0000B0680000}"/>
    <cellStyle name="60% - Énfasis6 21" xfId="1092" xr:uid="{00000000-0005-0000-0000-0000B1680000}"/>
    <cellStyle name="60% - Énfasis6 22" xfId="1093" xr:uid="{00000000-0005-0000-0000-0000B2680000}"/>
    <cellStyle name="60% - Énfasis6 23" xfId="1094" xr:uid="{00000000-0005-0000-0000-0000B3680000}"/>
    <cellStyle name="60% - Énfasis6 24" xfId="1095" xr:uid="{00000000-0005-0000-0000-0000B4680000}"/>
    <cellStyle name="60% - Énfasis6 25" xfId="1096" xr:uid="{00000000-0005-0000-0000-0000B5680000}"/>
    <cellStyle name="60% - Énfasis6 26" xfId="1097" xr:uid="{00000000-0005-0000-0000-0000B6680000}"/>
    <cellStyle name="60% - Énfasis6 27" xfId="1098" xr:uid="{00000000-0005-0000-0000-0000B7680000}"/>
    <cellStyle name="60% - Énfasis6 28" xfId="1099" xr:uid="{00000000-0005-0000-0000-0000B8680000}"/>
    <cellStyle name="60% - Énfasis6 29" xfId="1100" xr:uid="{00000000-0005-0000-0000-0000B9680000}"/>
    <cellStyle name="60% - Énfasis6 3" xfId="1101" xr:uid="{00000000-0005-0000-0000-0000BA680000}"/>
    <cellStyle name="60% - Énfasis6 3 2" xfId="1102" xr:uid="{00000000-0005-0000-0000-0000BB680000}"/>
    <cellStyle name="60% - Énfasis6 3 3" xfId="1103" xr:uid="{00000000-0005-0000-0000-0000BC680000}"/>
    <cellStyle name="60% - Énfasis6 3 4" xfId="28682" xr:uid="{00000000-0005-0000-0000-0000BD680000}"/>
    <cellStyle name="60% - Énfasis6 30" xfId="1104" xr:uid="{00000000-0005-0000-0000-0000BE680000}"/>
    <cellStyle name="60% - Énfasis6 31" xfId="1105" xr:uid="{00000000-0005-0000-0000-0000BF680000}"/>
    <cellStyle name="60% - Énfasis6 32" xfId="1106" xr:uid="{00000000-0005-0000-0000-0000C0680000}"/>
    <cellStyle name="60% - Énfasis6 33" xfId="1107" xr:uid="{00000000-0005-0000-0000-0000C1680000}"/>
    <cellStyle name="60% - Énfasis6 34" xfId="1108" xr:uid="{00000000-0005-0000-0000-0000C2680000}"/>
    <cellStyle name="60% - Énfasis6 35" xfId="1109" xr:uid="{00000000-0005-0000-0000-0000C3680000}"/>
    <cellStyle name="60% - Énfasis6 36" xfId="1110" xr:uid="{00000000-0005-0000-0000-0000C4680000}"/>
    <cellStyle name="60% - Énfasis6 37" xfId="1111" xr:uid="{00000000-0005-0000-0000-0000C5680000}"/>
    <cellStyle name="60% - Énfasis6 38" xfId="1112" xr:uid="{00000000-0005-0000-0000-0000C6680000}"/>
    <cellStyle name="60% - Énfasis6 39" xfId="1113" xr:uid="{00000000-0005-0000-0000-0000C7680000}"/>
    <cellStyle name="60% - Énfasis6 4" xfId="1114" xr:uid="{00000000-0005-0000-0000-0000C8680000}"/>
    <cellStyle name="60% - Énfasis6 4 2" xfId="1115" xr:uid="{00000000-0005-0000-0000-0000C9680000}"/>
    <cellStyle name="60% - Énfasis6 4 3" xfId="1116" xr:uid="{00000000-0005-0000-0000-0000CA680000}"/>
    <cellStyle name="60% - Énfasis6 40" xfId="1117" xr:uid="{00000000-0005-0000-0000-0000CB680000}"/>
    <cellStyle name="60% - Énfasis6 41" xfId="1118" xr:uid="{00000000-0005-0000-0000-0000CC680000}"/>
    <cellStyle name="60% - Énfasis6 5" xfId="1119" xr:uid="{00000000-0005-0000-0000-0000CD680000}"/>
    <cellStyle name="60% - Énfasis6 5 2" xfId="40636" xr:uid="{00000000-0005-0000-0000-0000CE680000}"/>
    <cellStyle name="60% - Énfasis6 6" xfId="1120" xr:uid="{00000000-0005-0000-0000-0000CF680000}"/>
    <cellStyle name="60% - Énfasis6 6 2" xfId="40637" xr:uid="{00000000-0005-0000-0000-0000D0680000}"/>
    <cellStyle name="60% - Énfasis6 7" xfId="1121" xr:uid="{00000000-0005-0000-0000-0000D1680000}"/>
    <cellStyle name="60% - Énfasis6 7 2" xfId="40638" xr:uid="{00000000-0005-0000-0000-0000D2680000}"/>
    <cellStyle name="60% - Énfasis6 8" xfId="1122" xr:uid="{00000000-0005-0000-0000-0000D3680000}"/>
    <cellStyle name="60% - Énfasis6 8 2" xfId="40639" xr:uid="{00000000-0005-0000-0000-0000D4680000}"/>
    <cellStyle name="60% - Énfasis6 9" xfId="1123" xr:uid="{00000000-0005-0000-0000-0000D5680000}"/>
    <cellStyle name="60% - Énfasis6 9 2" xfId="40640" xr:uid="{00000000-0005-0000-0000-0000D6680000}"/>
    <cellStyle name="Accent1" xfId="1124" xr:uid="{00000000-0005-0000-0000-0000D7680000}"/>
    <cellStyle name="Accent2" xfId="1125" xr:uid="{00000000-0005-0000-0000-0000D8680000}"/>
    <cellStyle name="Accent2 2" xfId="43766" xr:uid="{F00F4666-619E-49AD-967F-2AB4C63C1737}"/>
    <cellStyle name="Accent3" xfId="1126" xr:uid="{00000000-0005-0000-0000-0000D9680000}"/>
    <cellStyle name="Accent4" xfId="1127" xr:uid="{00000000-0005-0000-0000-0000DA680000}"/>
    <cellStyle name="Accent5" xfId="1128" xr:uid="{00000000-0005-0000-0000-0000DB680000}"/>
    <cellStyle name="Accent6" xfId="1129" xr:uid="{00000000-0005-0000-0000-0000DC680000}"/>
    <cellStyle name="Bad" xfId="1130" xr:uid="{00000000-0005-0000-0000-0000DD680000}"/>
    <cellStyle name="Bad 2" xfId="43765" xr:uid="{466F9AEE-1268-462D-9C0F-3E7CFAA0235A}"/>
    <cellStyle name="Buena 10" xfId="1131" xr:uid="{00000000-0005-0000-0000-0000DE680000}"/>
    <cellStyle name="Buena 10 2" xfId="40641" xr:uid="{00000000-0005-0000-0000-0000DF680000}"/>
    <cellStyle name="Buena 11" xfId="1132" xr:uid="{00000000-0005-0000-0000-0000E0680000}"/>
    <cellStyle name="Buena 11 2" xfId="40642" xr:uid="{00000000-0005-0000-0000-0000E1680000}"/>
    <cellStyle name="Buena 12" xfId="1133" xr:uid="{00000000-0005-0000-0000-0000E2680000}"/>
    <cellStyle name="Buena 12 2" xfId="40643" xr:uid="{00000000-0005-0000-0000-0000E3680000}"/>
    <cellStyle name="Buena 13" xfId="1134" xr:uid="{00000000-0005-0000-0000-0000E4680000}"/>
    <cellStyle name="Buena 13 2" xfId="40644" xr:uid="{00000000-0005-0000-0000-0000E5680000}"/>
    <cellStyle name="Buena 14" xfId="1135" xr:uid="{00000000-0005-0000-0000-0000E6680000}"/>
    <cellStyle name="Buena 15" xfId="1136" xr:uid="{00000000-0005-0000-0000-0000E7680000}"/>
    <cellStyle name="Buena 16" xfId="1137" xr:uid="{00000000-0005-0000-0000-0000E8680000}"/>
    <cellStyle name="Buena 17" xfId="1138" xr:uid="{00000000-0005-0000-0000-0000E9680000}"/>
    <cellStyle name="Buena 18" xfId="1139" xr:uid="{00000000-0005-0000-0000-0000EA680000}"/>
    <cellStyle name="Buena 19" xfId="1140" xr:uid="{00000000-0005-0000-0000-0000EB680000}"/>
    <cellStyle name="Buena 2" xfId="155" xr:uid="{00000000-0005-0000-0000-0000EC680000}"/>
    <cellStyle name="Buena 2 2" xfId="1141" xr:uid="{00000000-0005-0000-0000-0000ED680000}"/>
    <cellStyle name="Buena 2 3" xfId="1142" xr:uid="{00000000-0005-0000-0000-0000EE680000}"/>
    <cellStyle name="Buena 2 4" xfId="1143" xr:uid="{00000000-0005-0000-0000-0000EF680000}"/>
    <cellStyle name="Buena 2 5" xfId="1144" xr:uid="{00000000-0005-0000-0000-0000F0680000}"/>
    <cellStyle name="Buena 2 6" xfId="40645" xr:uid="{00000000-0005-0000-0000-0000F1680000}"/>
    <cellStyle name="Buena 20" xfId="1145" xr:uid="{00000000-0005-0000-0000-0000F2680000}"/>
    <cellStyle name="Buena 21" xfId="1146" xr:uid="{00000000-0005-0000-0000-0000F3680000}"/>
    <cellStyle name="Buena 22" xfId="1147" xr:uid="{00000000-0005-0000-0000-0000F4680000}"/>
    <cellStyle name="Buena 23" xfId="1148" xr:uid="{00000000-0005-0000-0000-0000F5680000}"/>
    <cellStyle name="Buena 24" xfId="1149" xr:uid="{00000000-0005-0000-0000-0000F6680000}"/>
    <cellStyle name="Buena 25" xfId="1150" xr:uid="{00000000-0005-0000-0000-0000F7680000}"/>
    <cellStyle name="Buena 26" xfId="1151" xr:uid="{00000000-0005-0000-0000-0000F8680000}"/>
    <cellStyle name="Buena 27" xfId="1152" xr:uid="{00000000-0005-0000-0000-0000F9680000}"/>
    <cellStyle name="Buena 28" xfId="1153" xr:uid="{00000000-0005-0000-0000-0000FA680000}"/>
    <cellStyle name="Buena 29" xfId="1154" xr:uid="{00000000-0005-0000-0000-0000FB680000}"/>
    <cellStyle name="Buena 3" xfId="1155" xr:uid="{00000000-0005-0000-0000-0000FC680000}"/>
    <cellStyle name="Buena 3 2" xfId="1156" xr:uid="{00000000-0005-0000-0000-0000FD680000}"/>
    <cellStyle name="Buena 3 3" xfId="1157" xr:uid="{00000000-0005-0000-0000-0000FE680000}"/>
    <cellStyle name="Buena 3 4" xfId="28683" xr:uid="{00000000-0005-0000-0000-0000FF680000}"/>
    <cellStyle name="Buena 30" xfId="1158" xr:uid="{00000000-0005-0000-0000-000000690000}"/>
    <cellStyle name="Buena 31" xfId="1159" xr:uid="{00000000-0005-0000-0000-000001690000}"/>
    <cellStyle name="Buena 32" xfId="1160" xr:uid="{00000000-0005-0000-0000-000002690000}"/>
    <cellStyle name="Buena 33" xfId="1161" xr:uid="{00000000-0005-0000-0000-000003690000}"/>
    <cellStyle name="Buena 34" xfId="1162" xr:uid="{00000000-0005-0000-0000-000004690000}"/>
    <cellStyle name="Buena 35" xfId="1163" xr:uid="{00000000-0005-0000-0000-000005690000}"/>
    <cellStyle name="Buena 36" xfId="1164" xr:uid="{00000000-0005-0000-0000-000006690000}"/>
    <cellStyle name="Buena 37" xfId="1165" xr:uid="{00000000-0005-0000-0000-000007690000}"/>
    <cellStyle name="Buena 38" xfId="1166" xr:uid="{00000000-0005-0000-0000-000008690000}"/>
    <cellStyle name="Buena 39" xfId="1167" xr:uid="{00000000-0005-0000-0000-000009690000}"/>
    <cellStyle name="Buena 4" xfId="1168" xr:uid="{00000000-0005-0000-0000-00000A690000}"/>
    <cellStyle name="Buena 4 2" xfId="1169" xr:uid="{00000000-0005-0000-0000-00000B690000}"/>
    <cellStyle name="Buena 4 3" xfId="1170" xr:uid="{00000000-0005-0000-0000-00000C690000}"/>
    <cellStyle name="Buena 40" xfId="1171" xr:uid="{00000000-0005-0000-0000-00000D690000}"/>
    <cellStyle name="Buena 41" xfId="1172" xr:uid="{00000000-0005-0000-0000-00000E690000}"/>
    <cellStyle name="Buena 5" xfId="1173" xr:uid="{00000000-0005-0000-0000-00000F690000}"/>
    <cellStyle name="Buena 5 2" xfId="40646" xr:uid="{00000000-0005-0000-0000-000010690000}"/>
    <cellStyle name="Buena 6" xfId="1174" xr:uid="{00000000-0005-0000-0000-000011690000}"/>
    <cellStyle name="Buena 6 2" xfId="40647" xr:uid="{00000000-0005-0000-0000-000012690000}"/>
    <cellStyle name="Buena 7" xfId="1175" xr:uid="{00000000-0005-0000-0000-000013690000}"/>
    <cellStyle name="Buena 7 2" xfId="40648" xr:uid="{00000000-0005-0000-0000-000014690000}"/>
    <cellStyle name="Buena 8" xfId="1176" xr:uid="{00000000-0005-0000-0000-000015690000}"/>
    <cellStyle name="Buena 8 2" xfId="40649" xr:uid="{00000000-0005-0000-0000-000016690000}"/>
    <cellStyle name="Buena 9" xfId="1177" xr:uid="{00000000-0005-0000-0000-000017690000}"/>
    <cellStyle name="Buena 9 2" xfId="40650" xr:uid="{00000000-0005-0000-0000-000018690000}"/>
    <cellStyle name="Calculation" xfId="1178" xr:uid="{00000000-0005-0000-0000-000019690000}"/>
    <cellStyle name="Calculation 2" xfId="2864" xr:uid="{00000000-0005-0000-0000-00001A690000}"/>
    <cellStyle name="Calculation 2 2" xfId="28684" xr:uid="{00000000-0005-0000-0000-00001B690000}"/>
    <cellStyle name="Calculation 2 3" xfId="28685" xr:uid="{00000000-0005-0000-0000-00001C690000}"/>
    <cellStyle name="Calculation 2 4" xfId="40651" xr:uid="{00000000-0005-0000-0000-00001D690000}"/>
    <cellStyle name="Calculation 2 5" xfId="40652" xr:uid="{00000000-0005-0000-0000-00001E690000}"/>
    <cellStyle name="Calculation 3" xfId="2865" xr:uid="{00000000-0005-0000-0000-00001F690000}"/>
    <cellStyle name="Calculation 3 2" xfId="40653" xr:uid="{00000000-0005-0000-0000-000020690000}"/>
    <cellStyle name="Calculation 3 3" xfId="40654" xr:uid="{00000000-0005-0000-0000-000021690000}"/>
    <cellStyle name="Calculation 3 4" xfId="40655" xr:uid="{00000000-0005-0000-0000-000022690000}"/>
    <cellStyle name="Calculation 3 5" xfId="40656" xr:uid="{00000000-0005-0000-0000-000023690000}"/>
    <cellStyle name="Calculation 4" xfId="28686" xr:uid="{00000000-0005-0000-0000-000024690000}"/>
    <cellStyle name="Calculation 4 2" xfId="40657" xr:uid="{00000000-0005-0000-0000-000025690000}"/>
    <cellStyle name="Calculation 4 3" xfId="40658" xr:uid="{00000000-0005-0000-0000-000026690000}"/>
    <cellStyle name="Calculation 4 4" xfId="40659" xr:uid="{00000000-0005-0000-0000-000027690000}"/>
    <cellStyle name="Calculation 4 5" xfId="40660" xr:uid="{00000000-0005-0000-0000-000028690000}"/>
    <cellStyle name="Calculation 5" xfId="40661" xr:uid="{00000000-0005-0000-0000-000029690000}"/>
    <cellStyle name="Calculation 6" xfId="40662" xr:uid="{00000000-0005-0000-0000-00002A690000}"/>
    <cellStyle name="Calculation 7" xfId="40663" xr:uid="{00000000-0005-0000-0000-00002B690000}"/>
    <cellStyle name="Cálculo 10" xfId="1179" xr:uid="{00000000-0005-0000-0000-00002C690000}"/>
    <cellStyle name="Cálculo 10 2" xfId="40664" xr:uid="{00000000-0005-0000-0000-00002D690000}"/>
    <cellStyle name="Cálculo 11" xfId="1180" xr:uid="{00000000-0005-0000-0000-00002E690000}"/>
    <cellStyle name="Cálculo 11 2" xfId="40665" xr:uid="{00000000-0005-0000-0000-00002F690000}"/>
    <cellStyle name="Cálculo 12" xfId="1181" xr:uid="{00000000-0005-0000-0000-000030690000}"/>
    <cellStyle name="Cálculo 12 2" xfId="40666" xr:uid="{00000000-0005-0000-0000-000031690000}"/>
    <cellStyle name="Cálculo 13" xfId="1182" xr:uid="{00000000-0005-0000-0000-000032690000}"/>
    <cellStyle name="Cálculo 13 2" xfId="40667" xr:uid="{00000000-0005-0000-0000-000033690000}"/>
    <cellStyle name="Cálculo 14" xfId="1183" xr:uid="{00000000-0005-0000-0000-000034690000}"/>
    <cellStyle name="Cálculo 14 2" xfId="40668" xr:uid="{00000000-0005-0000-0000-000035690000}"/>
    <cellStyle name="Cálculo 14 2 2" xfId="40669" xr:uid="{00000000-0005-0000-0000-000036690000}"/>
    <cellStyle name="Cálculo 14 2 3" xfId="40670" xr:uid="{00000000-0005-0000-0000-000037690000}"/>
    <cellStyle name="Cálculo 14 2 4" xfId="40671" xr:uid="{00000000-0005-0000-0000-000038690000}"/>
    <cellStyle name="Cálculo 14 2 5" xfId="40672" xr:uid="{00000000-0005-0000-0000-000039690000}"/>
    <cellStyle name="Cálculo 14 3" xfId="40673" xr:uid="{00000000-0005-0000-0000-00003A690000}"/>
    <cellStyle name="Cálculo 14 3 2" xfId="40674" xr:uid="{00000000-0005-0000-0000-00003B690000}"/>
    <cellStyle name="Cálculo 14 3 3" xfId="40675" xr:uid="{00000000-0005-0000-0000-00003C690000}"/>
    <cellStyle name="Cálculo 14 3 4" xfId="40676" xr:uid="{00000000-0005-0000-0000-00003D690000}"/>
    <cellStyle name="Cálculo 14 3 5" xfId="40677" xr:uid="{00000000-0005-0000-0000-00003E690000}"/>
    <cellStyle name="Cálculo 14 4" xfId="40678" xr:uid="{00000000-0005-0000-0000-00003F690000}"/>
    <cellStyle name="Cálculo 14 4 2" xfId="40679" xr:uid="{00000000-0005-0000-0000-000040690000}"/>
    <cellStyle name="Cálculo 14 4 3" xfId="40680" xr:uid="{00000000-0005-0000-0000-000041690000}"/>
    <cellStyle name="Cálculo 14 4 4" xfId="40681" xr:uid="{00000000-0005-0000-0000-000042690000}"/>
    <cellStyle name="Cálculo 14 4 5" xfId="40682" xr:uid="{00000000-0005-0000-0000-000043690000}"/>
    <cellStyle name="Cálculo 14 5" xfId="40683" xr:uid="{00000000-0005-0000-0000-000044690000}"/>
    <cellStyle name="Cálculo 14 6" xfId="40684" xr:uid="{00000000-0005-0000-0000-000045690000}"/>
    <cellStyle name="Cálculo 14 7" xfId="40685" xr:uid="{00000000-0005-0000-0000-000046690000}"/>
    <cellStyle name="Cálculo 15" xfId="1184" xr:uid="{00000000-0005-0000-0000-000047690000}"/>
    <cellStyle name="Cálculo 15 2" xfId="40686" xr:uid="{00000000-0005-0000-0000-000048690000}"/>
    <cellStyle name="Cálculo 15 2 2" xfId="40687" xr:uid="{00000000-0005-0000-0000-000049690000}"/>
    <cellStyle name="Cálculo 15 2 3" xfId="40688" xr:uid="{00000000-0005-0000-0000-00004A690000}"/>
    <cellStyle name="Cálculo 15 2 4" xfId="40689" xr:uid="{00000000-0005-0000-0000-00004B690000}"/>
    <cellStyle name="Cálculo 15 2 5" xfId="40690" xr:uid="{00000000-0005-0000-0000-00004C690000}"/>
    <cellStyle name="Cálculo 15 3" xfId="40691" xr:uid="{00000000-0005-0000-0000-00004D690000}"/>
    <cellStyle name="Cálculo 15 3 2" xfId="40692" xr:uid="{00000000-0005-0000-0000-00004E690000}"/>
    <cellStyle name="Cálculo 15 3 3" xfId="40693" xr:uid="{00000000-0005-0000-0000-00004F690000}"/>
    <cellStyle name="Cálculo 15 3 4" xfId="40694" xr:uid="{00000000-0005-0000-0000-000050690000}"/>
    <cellStyle name="Cálculo 15 3 5" xfId="40695" xr:uid="{00000000-0005-0000-0000-000051690000}"/>
    <cellStyle name="Cálculo 15 4" xfId="40696" xr:uid="{00000000-0005-0000-0000-000052690000}"/>
    <cellStyle name="Cálculo 15 4 2" xfId="40697" xr:uid="{00000000-0005-0000-0000-000053690000}"/>
    <cellStyle name="Cálculo 15 4 3" xfId="40698" xr:uid="{00000000-0005-0000-0000-000054690000}"/>
    <cellStyle name="Cálculo 15 4 4" xfId="40699" xr:uid="{00000000-0005-0000-0000-000055690000}"/>
    <cellStyle name="Cálculo 15 4 5" xfId="40700" xr:uid="{00000000-0005-0000-0000-000056690000}"/>
    <cellStyle name="Cálculo 15 5" xfId="40701" xr:uid="{00000000-0005-0000-0000-000057690000}"/>
    <cellStyle name="Cálculo 15 6" xfId="40702" xr:uid="{00000000-0005-0000-0000-000058690000}"/>
    <cellStyle name="Cálculo 15 7" xfId="40703" xr:uid="{00000000-0005-0000-0000-000059690000}"/>
    <cellStyle name="Cálculo 16" xfId="1185" xr:uid="{00000000-0005-0000-0000-00005A690000}"/>
    <cellStyle name="Cálculo 16 2" xfId="40704" xr:uid="{00000000-0005-0000-0000-00005B690000}"/>
    <cellStyle name="Cálculo 16 2 2" xfId="40705" xr:uid="{00000000-0005-0000-0000-00005C690000}"/>
    <cellStyle name="Cálculo 16 2 3" xfId="40706" xr:uid="{00000000-0005-0000-0000-00005D690000}"/>
    <cellStyle name="Cálculo 16 2 4" xfId="40707" xr:uid="{00000000-0005-0000-0000-00005E690000}"/>
    <cellStyle name="Cálculo 16 2 5" xfId="40708" xr:uid="{00000000-0005-0000-0000-00005F690000}"/>
    <cellStyle name="Cálculo 16 3" xfId="40709" xr:uid="{00000000-0005-0000-0000-000060690000}"/>
    <cellStyle name="Cálculo 16 3 2" xfId="40710" xr:uid="{00000000-0005-0000-0000-000061690000}"/>
    <cellStyle name="Cálculo 16 3 3" xfId="40711" xr:uid="{00000000-0005-0000-0000-000062690000}"/>
    <cellStyle name="Cálculo 16 3 4" xfId="40712" xr:uid="{00000000-0005-0000-0000-000063690000}"/>
    <cellStyle name="Cálculo 16 3 5" xfId="40713" xr:uid="{00000000-0005-0000-0000-000064690000}"/>
    <cellStyle name="Cálculo 16 4" xfId="40714" xr:uid="{00000000-0005-0000-0000-000065690000}"/>
    <cellStyle name="Cálculo 16 4 2" xfId="40715" xr:uid="{00000000-0005-0000-0000-000066690000}"/>
    <cellStyle name="Cálculo 16 4 3" xfId="40716" xr:uid="{00000000-0005-0000-0000-000067690000}"/>
    <cellStyle name="Cálculo 16 4 4" xfId="40717" xr:uid="{00000000-0005-0000-0000-000068690000}"/>
    <cellStyle name="Cálculo 16 4 5" xfId="40718" xr:uid="{00000000-0005-0000-0000-000069690000}"/>
    <cellStyle name="Cálculo 16 5" xfId="40719" xr:uid="{00000000-0005-0000-0000-00006A690000}"/>
    <cellStyle name="Cálculo 16 6" xfId="40720" xr:uid="{00000000-0005-0000-0000-00006B690000}"/>
    <cellStyle name="Cálculo 16 7" xfId="40721" xr:uid="{00000000-0005-0000-0000-00006C690000}"/>
    <cellStyle name="Cálculo 17" xfId="1186" xr:uid="{00000000-0005-0000-0000-00006D690000}"/>
    <cellStyle name="Cálculo 17 2" xfId="40722" xr:uid="{00000000-0005-0000-0000-00006E690000}"/>
    <cellStyle name="Cálculo 17 2 2" xfId="40723" xr:uid="{00000000-0005-0000-0000-00006F690000}"/>
    <cellStyle name="Cálculo 17 2 3" xfId="40724" xr:uid="{00000000-0005-0000-0000-000070690000}"/>
    <cellStyle name="Cálculo 17 2 4" xfId="40725" xr:uid="{00000000-0005-0000-0000-000071690000}"/>
    <cellStyle name="Cálculo 17 2 5" xfId="40726" xr:uid="{00000000-0005-0000-0000-000072690000}"/>
    <cellStyle name="Cálculo 17 3" xfId="40727" xr:uid="{00000000-0005-0000-0000-000073690000}"/>
    <cellStyle name="Cálculo 17 3 2" xfId="40728" xr:uid="{00000000-0005-0000-0000-000074690000}"/>
    <cellStyle name="Cálculo 17 3 3" xfId="40729" xr:uid="{00000000-0005-0000-0000-000075690000}"/>
    <cellStyle name="Cálculo 17 3 4" xfId="40730" xr:uid="{00000000-0005-0000-0000-000076690000}"/>
    <cellStyle name="Cálculo 17 3 5" xfId="40731" xr:uid="{00000000-0005-0000-0000-000077690000}"/>
    <cellStyle name="Cálculo 17 4" xfId="40732" xr:uid="{00000000-0005-0000-0000-000078690000}"/>
    <cellStyle name="Cálculo 17 4 2" xfId="40733" xr:uid="{00000000-0005-0000-0000-000079690000}"/>
    <cellStyle name="Cálculo 17 4 3" xfId="40734" xr:uid="{00000000-0005-0000-0000-00007A690000}"/>
    <cellStyle name="Cálculo 17 4 4" xfId="40735" xr:uid="{00000000-0005-0000-0000-00007B690000}"/>
    <cellStyle name="Cálculo 17 4 5" xfId="40736" xr:uid="{00000000-0005-0000-0000-00007C690000}"/>
    <cellStyle name="Cálculo 17 5" xfId="40737" xr:uid="{00000000-0005-0000-0000-00007D690000}"/>
    <cellStyle name="Cálculo 17 6" xfId="40738" xr:uid="{00000000-0005-0000-0000-00007E690000}"/>
    <cellStyle name="Cálculo 17 7" xfId="40739" xr:uid="{00000000-0005-0000-0000-00007F690000}"/>
    <cellStyle name="Cálculo 18" xfId="1187" xr:uid="{00000000-0005-0000-0000-000080690000}"/>
    <cellStyle name="Cálculo 18 2" xfId="40740" xr:uid="{00000000-0005-0000-0000-000081690000}"/>
    <cellStyle name="Cálculo 18 2 2" xfId="40741" xr:uid="{00000000-0005-0000-0000-000082690000}"/>
    <cellStyle name="Cálculo 18 2 3" xfId="40742" xr:uid="{00000000-0005-0000-0000-000083690000}"/>
    <cellStyle name="Cálculo 18 2 4" xfId="40743" xr:uid="{00000000-0005-0000-0000-000084690000}"/>
    <cellStyle name="Cálculo 18 2 5" xfId="40744" xr:uid="{00000000-0005-0000-0000-000085690000}"/>
    <cellStyle name="Cálculo 18 3" xfId="40745" xr:uid="{00000000-0005-0000-0000-000086690000}"/>
    <cellStyle name="Cálculo 18 3 2" xfId="40746" xr:uid="{00000000-0005-0000-0000-000087690000}"/>
    <cellStyle name="Cálculo 18 3 3" xfId="40747" xr:uid="{00000000-0005-0000-0000-000088690000}"/>
    <cellStyle name="Cálculo 18 3 4" xfId="40748" xr:uid="{00000000-0005-0000-0000-000089690000}"/>
    <cellStyle name="Cálculo 18 3 5" xfId="40749" xr:uid="{00000000-0005-0000-0000-00008A690000}"/>
    <cellStyle name="Cálculo 18 4" xfId="40750" xr:uid="{00000000-0005-0000-0000-00008B690000}"/>
    <cellStyle name="Cálculo 18 4 2" xfId="40751" xr:uid="{00000000-0005-0000-0000-00008C690000}"/>
    <cellStyle name="Cálculo 18 4 3" xfId="40752" xr:uid="{00000000-0005-0000-0000-00008D690000}"/>
    <cellStyle name="Cálculo 18 4 4" xfId="40753" xr:uid="{00000000-0005-0000-0000-00008E690000}"/>
    <cellStyle name="Cálculo 18 4 5" xfId="40754" xr:uid="{00000000-0005-0000-0000-00008F690000}"/>
    <cellStyle name="Cálculo 18 5" xfId="40755" xr:uid="{00000000-0005-0000-0000-000090690000}"/>
    <cellStyle name="Cálculo 18 6" xfId="40756" xr:uid="{00000000-0005-0000-0000-000091690000}"/>
    <cellStyle name="Cálculo 18 7" xfId="40757" xr:uid="{00000000-0005-0000-0000-000092690000}"/>
    <cellStyle name="Cálculo 19" xfId="1188" xr:uid="{00000000-0005-0000-0000-000093690000}"/>
    <cellStyle name="Cálculo 19 2" xfId="40758" xr:uid="{00000000-0005-0000-0000-000094690000}"/>
    <cellStyle name="Cálculo 19 2 2" xfId="40759" xr:uid="{00000000-0005-0000-0000-000095690000}"/>
    <cellStyle name="Cálculo 19 2 3" xfId="40760" xr:uid="{00000000-0005-0000-0000-000096690000}"/>
    <cellStyle name="Cálculo 19 2 4" xfId="40761" xr:uid="{00000000-0005-0000-0000-000097690000}"/>
    <cellStyle name="Cálculo 19 2 5" xfId="40762" xr:uid="{00000000-0005-0000-0000-000098690000}"/>
    <cellStyle name="Cálculo 19 3" xfId="40763" xr:uid="{00000000-0005-0000-0000-000099690000}"/>
    <cellStyle name="Cálculo 19 3 2" xfId="40764" xr:uid="{00000000-0005-0000-0000-00009A690000}"/>
    <cellStyle name="Cálculo 19 3 3" xfId="40765" xr:uid="{00000000-0005-0000-0000-00009B690000}"/>
    <cellStyle name="Cálculo 19 3 4" xfId="40766" xr:uid="{00000000-0005-0000-0000-00009C690000}"/>
    <cellStyle name="Cálculo 19 3 5" xfId="40767" xr:uid="{00000000-0005-0000-0000-00009D690000}"/>
    <cellStyle name="Cálculo 19 4" xfId="40768" xr:uid="{00000000-0005-0000-0000-00009E690000}"/>
    <cellStyle name="Cálculo 19 4 2" xfId="40769" xr:uid="{00000000-0005-0000-0000-00009F690000}"/>
    <cellStyle name="Cálculo 19 4 3" xfId="40770" xr:uid="{00000000-0005-0000-0000-0000A0690000}"/>
    <cellStyle name="Cálculo 19 4 4" xfId="40771" xr:uid="{00000000-0005-0000-0000-0000A1690000}"/>
    <cellStyle name="Cálculo 19 4 5" xfId="40772" xr:uid="{00000000-0005-0000-0000-0000A2690000}"/>
    <cellStyle name="Cálculo 19 5" xfId="40773" xr:uid="{00000000-0005-0000-0000-0000A3690000}"/>
    <cellStyle name="Cálculo 19 6" xfId="40774" xr:uid="{00000000-0005-0000-0000-0000A4690000}"/>
    <cellStyle name="Cálculo 19 7" xfId="40775" xr:uid="{00000000-0005-0000-0000-0000A5690000}"/>
    <cellStyle name="Cálculo 2" xfId="1189" xr:uid="{00000000-0005-0000-0000-0000A6690000}"/>
    <cellStyle name="Cálculo 2 2" xfId="1190" xr:uid="{00000000-0005-0000-0000-0000A7690000}"/>
    <cellStyle name="Cálculo 2 2 2" xfId="40776" xr:uid="{00000000-0005-0000-0000-0000A8690000}"/>
    <cellStyle name="Cálculo 2 2 2 2" xfId="40777" xr:uid="{00000000-0005-0000-0000-0000A9690000}"/>
    <cellStyle name="Cálculo 2 2 2 3" xfId="40778" xr:uid="{00000000-0005-0000-0000-0000AA690000}"/>
    <cellStyle name="Cálculo 2 2 2 4" xfId="40779" xr:uid="{00000000-0005-0000-0000-0000AB690000}"/>
    <cellStyle name="Cálculo 2 2 2 5" xfId="40780" xr:uid="{00000000-0005-0000-0000-0000AC690000}"/>
    <cellStyle name="Cálculo 2 2 3" xfId="40781" xr:uid="{00000000-0005-0000-0000-0000AD690000}"/>
    <cellStyle name="Cálculo 2 2 3 2" xfId="40782" xr:uid="{00000000-0005-0000-0000-0000AE690000}"/>
    <cellStyle name="Cálculo 2 2 3 3" xfId="40783" xr:uid="{00000000-0005-0000-0000-0000AF690000}"/>
    <cellStyle name="Cálculo 2 2 3 4" xfId="40784" xr:uid="{00000000-0005-0000-0000-0000B0690000}"/>
    <cellStyle name="Cálculo 2 2 3 5" xfId="40785" xr:uid="{00000000-0005-0000-0000-0000B1690000}"/>
    <cellStyle name="Cálculo 2 2 4" xfId="40786" xr:uid="{00000000-0005-0000-0000-0000B2690000}"/>
    <cellStyle name="Cálculo 2 2 4 2" xfId="40787" xr:uid="{00000000-0005-0000-0000-0000B3690000}"/>
    <cellStyle name="Cálculo 2 2 4 3" xfId="40788" xr:uid="{00000000-0005-0000-0000-0000B4690000}"/>
    <cellStyle name="Cálculo 2 2 4 4" xfId="40789" xr:uid="{00000000-0005-0000-0000-0000B5690000}"/>
    <cellStyle name="Cálculo 2 2 4 5" xfId="40790" xr:uid="{00000000-0005-0000-0000-0000B6690000}"/>
    <cellStyle name="Cálculo 2 2 5" xfId="40791" xr:uid="{00000000-0005-0000-0000-0000B7690000}"/>
    <cellStyle name="Cálculo 2 2 6" xfId="40792" xr:uid="{00000000-0005-0000-0000-0000B8690000}"/>
    <cellStyle name="Cálculo 2 2 7" xfId="40793" xr:uid="{00000000-0005-0000-0000-0000B9690000}"/>
    <cellStyle name="Cálculo 2 3" xfId="1191" xr:uid="{00000000-0005-0000-0000-0000BA690000}"/>
    <cellStyle name="Cálculo 2 3 2" xfId="40794" xr:uid="{00000000-0005-0000-0000-0000BB690000}"/>
    <cellStyle name="Cálculo 2 3 2 2" xfId="40795" xr:uid="{00000000-0005-0000-0000-0000BC690000}"/>
    <cellStyle name="Cálculo 2 3 2 3" xfId="40796" xr:uid="{00000000-0005-0000-0000-0000BD690000}"/>
    <cellStyle name="Cálculo 2 3 2 4" xfId="40797" xr:uid="{00000000-0005-0000-0000-0000BE690000}"/>
    <cellStyle name="Cálculo 2 3 2 5" xfId="40798" xr:uid="{00000000-0005-0000-0000-0000BF690000}"/>
    <cellStyle name="Cálculo 2 3 3" xfId="40799" xr:uid="{00000000-0005-0000-0000-0000C0690000}"/>
    <cellStyle name="Cálculo 2 3 3 2" xfId="40800" xr:uid="{00000000-0005-0000-0000-0000C1690000}"/>
    <cellStyle name="Cálculo 2 3 3 3" xfId="40801" xr:uid="{00000000-0005-0000-0000-0000C2690000}"/>
    <cellStyle name="Cálculo 2 3 3 4" xfId="40802" xr:uid="{00000000-0005-0000-0000-0000C3690000}"/>
    <cellStyle name="Cálculo 2 3 3 5" xfId="40803" xr:uid="{00000000-0005-0000-0000-0000C4690000}"/>
    <cellStyle name="Cálculo 2 3 4" xfId="40804" xr:uid="{00000000-0005-0000-0000-0000C5690000}"/>
    <cellStyle name="Cálculo 2 3 4 2" xfId="40805" xr:uid="{00000000-0005-0000-0000-0000C6690000}"/>
    <cellStyle name="Cálculo 2 3 4 3" xfId="40806" xr:uid="{00000000-0005-0000-0000-0000C7690000}"/>
    <cellStyle name="Cálculo 2 3 4 4" xfId="40807" xr:uid="{00000000-0005-0000-0000-0000C8690000}"/>
    <cellStyle name="Cálculo 2 3 4 5" xfId="40808" xr:uid="{00000000-0005-0000-0000-0000C9690000}"/>
    <cellStyle name="Cálculo 2 3 5" xfId="40809" xr:uid="{00000000-0005-0000-0000-0000CA690000}"/>
    <cellStyle name="Cálculo 2 3 6" xfId="40810" xr:uid="{00000000-0005-0000-0000-0000CB690000}"/>
    <cellStyle name="Cálculo 2 3 7" xfId="40811" xr:uid="{00000000-0005-0000-0000-0000CC690000}"/>
    <cellStyle name="Cálculo 2 4" xfId="1192" xr:uid="{00000000-0005-0000-0000-0000CD690000}"/>
    <cellStyle name="Cálculo 2 4 2" xfId="40812" xr:uid="{00000000-0005-0000-0000-0000CE690000}"/>
    <cellStyle name="Cálculo 2 4 2 2" xfId="40813" xr:uid="{00000000-0005-0000-0000-0000CF690000}"/>
    <cellStyle name="Cálculo 2 4 2 3" xfId="40814" xr:uid="{00000000-0005-0000-0000-0000D0690000}"/>
    <cellStyle name="Cálculo 2 4 2 4" xfId="40815" xr:uid="{00000000-0005-0000-0000-0000D1690000}"/>
    <cellStyle name="Cálculo 2 4 2 5" xfId="40816" xr:uid="{00000000-0005-0000-0000-0000D2690000}"/>
    <cellStyle name="Cálculo 2 4 3" xfId="40817" xr:uid="{00000000-0005-0000-0000-0000D3690000}"/>
    <cellStyle name="Cálculo 2 4 3 2" xfId="40818" xr:uid="{00000000-0005-0000-0000-0000D4690000}"/>
    <cellStyle name="Cálculo 2 4 3 3" xfId="40819" xr:uid="{00000000-0005-0000-0000-0000D5690000}"/>
    <cellStyle name="Cálculo 2 4 3 4" xfId="40820" xr:uid="{00000000-0005-0000-0000-0000D6690000}"/>
    <cellStyle name="Cálculo 2 4 3 5" xfId="40821" xr:uid="{00000000-0005-0000-0000-0000D7690000}"/>
    <cellStyle name="Cálculo 2 4 4" xfId="40822" xr:uid="{00000000-0005-0000-0000-0000D8690000}"/>
    <cellStyle name="Cálculo 2 4 4 2" xfId="40823" xr:uid="{00000000-0005-0000-0000-0000D9690000}"/>
    <cellStyle name="Cálculo 2 4 4 3" xfId="40824" xr:uid="{00000000-0005-0000-0000-0000DA690000}"/>
    <cellStyle name="Cálculo 2 4 4 4" xfId="40825" xr:uid="{00000000-0005-0000-0000-0000DB690000}"/>
    <cellStyle name="Cálculo 2 4 4 5" xfId="40826" xr:uid="{00000000-0005-0000-0000-0000DC690000}"/>
    <cellStyle name="Cálculo 2 4 5" xfId="40827" xr:uid="{00000000-0005-0000-0000-0000DD690000}"/>
    <cellStyle name="Cálculo 2 4 6" xfId="40828" xr:uid="{00000000-0005-0000-0000-0000DE690000}"/>
    <cellStyle name="Cálculo 2 4 7" xfId="40829" xr:uid="{00000000-0005-0000-0000-0000DF690000}"/>
    <cellStyle name="Cálculo 2 5" xfId="1193" xr:uid="{00000000-0005-0000-0000-0000E0690000}"/>
    <cellStyle name="Cálculo 2 5 2" xfId="40830" xr:uid="{00000000-0005-0000-0000-0000E1690000}"/>
    <cellStyle name="Cálculo 2 5 2 2" xfId="40831" xr:uid="{00000000-0005-0000-0000-0000E2690000}"/>
    <cellStyle name="Cálculo 2 5 2 3" xfId="40832" xr:uid="{00000000-0005-0000-0000-0000E3690000}"/>
    <cellStyle name="Cálculo 2 5 2 4" xfId="40833" xr:uid="{00000000-0005-0000-0000-0000E4690000}"/>
    <cellStyle name="Cálculo 2 5 2 5" xfId="40834" xr:uid="{00000000-0005-0000-0000-0000E5690000}"/>
    <cellStyle name="Cálculo 2 5 3" xfId="40835" xr:uid="{00000000-0005-0000-0000-0000E6690000}"/>
    <cellStyle name="Cálculo 2 5 3 2" xfId="40836" xr:uid="{00000000-0005-0000-0000-0000E7690000}"/>
    <cellStyle name="Cálculo 2 5 3 3" xfId="40837" xr:uid="{00000000-0005-0000-0000-0000E8690000}"/>
    <cellStyle name="Cálculo 2 5 3 4" xfId="40838" xr:uid="{00000000-0005-0000-0000-0000E9690000}"/>
    <cellStyle name="Cálculo 2 5 3 5" xfId="40839" xr:uid="{00000000-0005-0000-0000-0000EA690000}"/>
    <cellStyle name="Cálculo 2 5 4" xfId="40840" xr:uid="{00000000-0005-0000-0000-0000EB690000}"/>
    <cellStyle name="Cálculo 2 5 4 2" xfId="40841" xr:uid="{00000000-0005-0000-0000-0000EC690000}"/>
    <cellStyle name="Cálculo 2 5 4 3" xfId="40842" xr:uid="{00000000-0005-0000-0000-0000ED690000}"/>
    <cellStyle name="Cálculo 2 5 4 4" xfId="40843" xr:uid="{00000000-0005-0000-0000-0000EE690000}"/>
    <cellStyle name="Cálculo 2 5 4 5" xfId="40844" xr:uid="{00000000-0005-0000-0000-0000EF690000}"/>
    <cellStyle name="Cálculo 2 5 5" xfId="40845" xr:uid="{00000000-0005-0000-0000-0000F0690000}"/>
    <cellStyle name="Cálculo 2 5 6" xfId="40846" xr:uid="{00000000-0005-0000-0000-0000F1690000}"/>
    <cellStyle name="Cálculo 2 5 7" xfId="40847" xr:uid="{00000000-0005-0000-0000-0000F2690000}"/>
    <cellStyle name="Cálculo 2 6" xfId="40848" xr:uid="{00000000-0005-0000-0000-0000F3690000}"/>
    <cellStyle name="Cálculo 20" xfId="1194" xr:uid="{00000000-0005-0000-0000-0000F4690000}"/>
    <cellStyle name="Cálculo 20 2" xfId="40849" xr:uid="{00000000-0005-0000-0000-0000F5690000}"/>
    <cellStyle name="Cálculo 20 2 2" xfId="40850" xr:uid="{00000000-0005-0000-0000-0000F6690000}"/>
    <cellStyle name="Cálculo 20 2 3" xfId="40851" xr:uid="{00000000-0005-0000-0000-0000F7690000}"/>
    <cellStyle name="Cálculo 20 2 4" xfId="40852" xr:uid="{00000000-0005-0000-0000-0000F8690000}"/>
    <cellStyle name="Cálculo 20 2 5" xfId="40853" xr:uid="{00000000-0005-0000-0000-0000F9690000}"/>
    <cellStyle name="Cálculo 20 3" xfId="40854" xr:uid="{00000000-0005-0000-0000-0000FA690000}"/>
    <cellStyle name="Cálculo 20 3 2" xfId="40855" xr:uid="{00000000-0005-0000-0000-0000FB690000}"/>
    <cellStyle name="Cálculo 20 3 3" xfId="40856" xr:uid="{00000000-0005-0000-0000-0000FC690000}"/>
    <cellStyle name="Cálculo 20 3 4" xfId="40857" xr:uid="{00000000-0005-0000-0000-0000FD690000}"/>
    <cellStyle name="Cálculo 20 3 5" xfId="40858" xr:uid="{00000000-0005-0000-0000-0000FE690000}"/>
    <cellStyle name="Cálculo 20 4" xfId="40859" xr:uid="{00000000-0005-0000-0000-0000FF690000}"/>
    <cellStyle name="Cálculo 20 4 2" xfId="40860" xr:uid="{00000000-0005-0000-0000-0000006A0000}"/>
    <cellStyle name="Cálculo 20 4 3" xfId="40861" xr:uid="{00000000-0005-0000-0000-0000016A0000}"/>
    <cellStyle name="Cálculo 20 4 4" xfId="40862" xr:uid="{00000000-0005-0000-0000-0000026A0000}"/>
    <cellStyle name="Cálculo 20 4 5" xfId="40863" xr:uid="{00000000-0005-0000-0000-0000036A0000}"/>
    <cellStyle name="Cálculo 20 5" xfId="40864" xr:uid="{00000000-0005-0000-0000-0000046A0000}"/>
    <cellStyle name="Cálculo 20 6" xfId="40865" xr:uid="{00000000-0005-0000-0000-0000056A0000}"/>
    <cellStyle name="Cálculo 20 7" xfId="40866" xr:uid="{00000000-0005-0000-0000-0000066A0000}"/>
    <cellStyle name="Cálculo 21" xfId="1195" xr:uid="{00000000-0005-0000-0000-0000076A0000}"/>
    <cellStyle name="Cálculo 21 2" xfId="40867" xr:uid="{00000000-0005-0000-0000-0000086A0000}"/>
    <cellStyle name="Cálculo 21 2 2" xfId="40868" xr:uid="{00000000-0005-0000-0000-0000096A0000}"/>
    <cellStyle name="Cálculo 21 2 3" xfId="40869" xr:uid="{00000000-0005-0000-0000-00000A6A0000}"/>
    <cellStyle name="Cálculo 21 2 4" xfId="40870" xr:uid="{00000000-0005-0000-0000-00000B6A0000}"/>
    <cellStyle name="Cálculo 21 2 5" xfId="40871" xr:uid="{00000000-0005-0000-0000-00000C6A0000}"/>
    <cellStyle name="Cálculo 21 3" xfId="40872" xr:uid="{00000000-0005-0000-0000-00000D6A0000}"/>
    <cellStyle name="Cálculo 21 3 2" xfId="40873" xr:uid="{00000000-0005-0000-0000-00000E6A0000}"/>
    <cellStyle name="Cálculo 21 3 3" xfId="40874" xr:uid="{00000000-0005-0000-0000-00000F6A0000}"/>
    <cellStyle name="Cálculo 21 3 4" xfId="40875" xr:uid="{00000000-0005-0000-0000-0000106A0000}"/>
    <cellStyle name="Cálculo 21 3 5" xfId="40876" xr:uid="{00000000-0005-0000-0000-0000116A0000}"/>
    <cellStyle name="Cálculo 21 4" xfId="40877" xr:uid="{00000000-0005-0000-0000-0000126A0000}"/>
    <cellStyle name="Cálculo 21 4 2" xfId="40878" xr:uid="{00000000-0005-0000-0000-0000136A0000}"/>
    <cellStyle name="Cálculo 21 4 3" xfId="40879" xr:uid="{00000000-0005-0000-0000-0000146A0000}"/>
    <cellStyle name="Cálculo 21 4 4" xfId="40880" xr:uid="{00000000-0005-0000-0000-0000156A0000}"/>
    <cellStyle name="Cálculo 21 4 5" xfId="40881" xr:uid="{00000000-0005-0000-0000-0000166A0000}"/>
    <cellStyle name="Cálculo 21 5" xfId="40882" xr:uid="{00000000-0005-0000-0000-0000176A0000}"/>
    <cellStyle name="Cálculo 21 6" xfId="40883" xr:uid="{00000000-0005-0000-0000-0000186A0000}"/>
    <cellStyle name="Cálculo 21 7" xfId="40884" xr:uid="{00000000-0005-0000-0000-0000196A0000}"/>
    <cellStyle name="Cálculo 22" xfId="1196" xr:uid="{00000000-0005-0000-0000-00001A6A0000}"/>
    <cellStyle name="Cálculo 22 2" xfId="40885" xr:uid="{00000000-0005-0000-0000-00001B6A0000}"/>
    <cellStyle name="Cálculo 22 2 2" xfId="40886" xr:uid="{00000000-0005-0000-0000-00001C6A0000}"/>
    <cellStyle name="Cálculo 22 2 3" xfId="40887" xr:uid="{00000000-0005-0000-0000-00001D6A0000}"/>
    <cellStyle name="Cálculo 22 2 4" xfId="40888" xr:uid="{00000000-0005-0000-0000-00001E6A0000}"/>
    <cellStyle name="Cálculo 22 2 5" xfId="40889" xr:uid="{00000000-0005-0000-0000-00001F6A0000}"/>
    <cellStyle name="Cálculo 22 3" xfId="40890" xr:uid="{00000000-0005-0000-0000-0000206A0000}"/>
    <cellStyle name="Cálculo 22 3 2" xfId="40891" xr:uid="{00000000-0005-0000-0000-0000216A0000}"/>
    <cellStyle name="Cálculo 22 3 3" xfId="40892" xr:uid="{00000000-0005-0000-0000-0000226A0000}"/>
    <cellStyle name="Cálculo 22 3 4" xfId="40893" xr:uid="{00000000-0005-0000-0000-0000236A0000}"/>
    <cellStyle name="Cálculo 22 3 5" xfId="40894" xr:uid="{00000000-0005-0000-0000-0000246A0000}"/>
    <cellStyle name="Cálculo 22 4" xfId="40895" xr:uid="{00000000-0005-0000-0000-0000256A0000}"/>
    <cellStyle name="Cálculo 22 4 2" xfId="40896" xr:uid="{00000000-0005-0000-0000-0000266A0000}"/>
    <cellStyle name="Cálculo 22 4 3" xfId="40897" xr:uid="{00000000-0005-0000-0000-0000276A0000}"/>
    <cellStyle name="Cálculo 22 4 4" xfId="40898" xr:uid="{00000000-0005-0000-0000-0000286A0000}"/>
    <cellStyle name="Cálculo 22 4 5" xfId="40899" xr:uid="{00000000-0005-0000-0000-0000296A0000}"/>
    <cellStyle name="Cálculo 22 5" xfId="40900" xr:uid="{00000000-0005-0000-0000-00002A6A0000}"/>
    <cellStyle name="Cálculo 22 6" xfId="40901" xr:uid="{00000000-0005-0000-0000-00002B6A0000}"/>
    <cellStyle name="Cálculo 22 7" xfId="40902" xr:uid="{00000000-0005-0000-0000-00002C6A0000}"/>
    <cellStyle name="Cálculo 23" xfId="1197" xr:uid="{00000000-0005-0000-0000-00002D6A0000}"/>
    <cellStyle name="Cálculo 23 2" xfId="40903" xr:uid="{00000000-0005-0000-0000-00002E6A0000}"/>
    <cellStyle name="Cálculo 23 2 2" xfId="40904" xr:uid="{00000000-0005-0000-0000-00002F6A0000}"/>
    <cellStyle name="Cálculo 23 2 3" xfId="40905" xr:uid="{00000000-0005-0000-0000-0000306A0000}"/>
    <cellStyle name="Cálculo 23 2 4" xfId="40906" xr:uid="{00000000-0005-0000-0000-0000316A0000}"/>
    <cellStyle name="Cálculo 23 2 5" xfId="40907" xr:uid="{00000000-0005-0000-0000-0000326A0000}"/>
    <cellStyle name="Cálculo 23 3" xfId="40908" xr:uid="{00000000-0005-0000-0000-0000336A0000}"/>
    <cellStyle name="Cálculo 23 3 2" xfId="40909" xr:uid="{00000000-0005-0000-0000-0000346A0000}"/>
    <cellStyle name="Cálculo 23 3 3" xfId="40910" xr:uid="{00000000-0005-0000-0000-0000356A0000}"/>
    <cellStyle name="Cálculo 23 3 4" xfId="40911" xr:uid="{00000000-0005-0000-0000-0000366A0000}"/>
    <cellStyle name="Cálculo 23 3 5" xfId="40912" xr:uid="{00000000-0005-0000-0000-0000376A0000}"/>
    <cellStyle name="Cálculo 23 4" xfId="40913" xr:uid="{00000000-0005-0000-0000-0000386A0000}"/>
    <cellStyle name="Cálculo 23 4 2" xfId="40914" xr:uid="{00000000-0005-0000-0000-0000396A0000}"/>
    <cellStyle name="Cálculo 23 4 3" xfId="40915" xr:uid="{00000000-0005-0000-0000-00003A6A0000}"/>
    <cellStyle name="Cálculo 23 4 4" xfId="40916" xr:uid="{00000000-0005-0000-0000-00003B6A0000}"/>
    <cellStyle name="Cálculo 23 4 5" xfId="40917" xr:uid="{00000000-0005-0000-0000-00003C6A0000}"/>
    <cellStyle name="Cálculo 23 5" xfId="40918" xr:uid="{00000000-0005-0000-0000-00003D6A0000}"/>
    <cellStyle name="Cálculo 23 6" xfId="40919" xr:uid="{00000000-0005-0000-0000-00003E6A0000}"/>
    <cellStyle name="Cálculo 23 7" xfId="40920" xr:uid="{00000000-0005-0000-0000-00003F6A0000}"/>
    <cellStyle name="Cálculo 24" xfId="1198" xr:uid="{00000000-0005-0000-0000-0000406A0000}"/>
    <cellStyle name="Cálculo 24 2" xfId="40921" xr:uid="{00000000-0005-0000-0000-0000416A0000}"/>
    <cellStyle name="Cálculo 24 2 2" xfId="40922" xr:uid="{00000000-0005-0000-0000-0000426A0000}"/>
    <cellStyle name="Cálculo 24 2 3" xfId="40923" xr:uid="{00000000-0005-0000-0000-0000436A0000}"/>
    <cellStyle name="Cálculo 24 2 4" xfId="40924" xr:uid="{00000000-0005-0000-0000-0000446A0000}"/>
    <cellStyle name="Cálculo 24 2 5" xfId="40925" xr:uid="{00000000-0005-0000-0000-0000456A0000}"/>
    <cellStyle name="Cálculo 24 3" xfId="40926" xr:uid="{00000000-0005-0000-0000-0000466A0000}"/>
    <cellStyle name="Cálculo 24 3 2" xfId="40927" xr:uid="{00000000-0005-0000-0000-0000476A0000}"/>
    <cellStyle name="Cálculo 24 3 3" xfId="40928" xr:uid="{00000000-0005-0000-0000-0000486A0000}"/>
    <cellStyle name="Cálculo 24 3 4" xfId="40929" xr:uid="{00000000-0005-0000-0000-0000496A0000}"/>
    <cellStyle name="Cálculo 24 3 5" xfId="40930" xr:uid="{00000000-0005-0000-0000-00004A6A0000}"/>
    <cellStyle name="Cálculo 24 4" xfId="40931" xr:uid="{00000000-0005-0000-0000-00004B6A0000}"/>
    <cellStyle name="Cálculo 24 4 2" xfId="40932" xr:uid="{00000000-0005-0000-0000-00004C6A0000}"/>
    <cellStyle name="Cálculo 24 4 3" xfId="40933" xr:uid="{00000000-0005-0000-0000-00004D6A0000}"/>
    <cellStyle name="Cálculo 24 4 4" xfId="40934" xr:uid="{00000000-0005-0000-0000-00004E6A0000}"/>
    <cellStyle name="Cálculo 24 4 5" xfId="40935" xr:uid="{00000000-0005-0000-0000-00004F6A0000}"/>
    <cellStyle name="Cálculo 24 5" xfId="40936" xr:uid="{00000000-0005-0000-0000-0000506A0000}"/>
    <cellStyle name="Cálculo 24 6" xfId="40937" xr:uid="{00000000-0005-0000-0000-0000516A0000}"/>
    <cellStyle name="Cálculo 24 7" xfId="40938" xr:uid="{00000000-0005-0000-0000-0000526A0000}"/>
    <cellStyle name="Cálculo 25" xfId="1199" xr:uid="{00000000-0005-0000-0000-0000536A0000}"/>
    <cellStyle name="Cálculo 25 2" xfId="40939" xr:uid="{00000000-0005-0000-0000-0000546A0000}"/>
    <cellStyle name="Cálculo 25 2 2" xfId="40940" xr:uid="{00000000-0005-0000-0000-0000556A0000}"/>
    <cellStyle name="Cálculo 25 2 3" xfId="40941" xr:uid="{00000000-0005-0000-0000-0000566A0000}"/>
    <cellStyle name="Cálculo 25 2 4" xfId="40942" xr:uid="{00000000-0005-0000-0000-0000576A0000}"/>
    <cellStyle name="Cálculo 25 2 5" xfId="40943" xr:uid="{00000000-0005-0000-0000-0000586A0000}"/>
    <cellStyle name="Cálculo 25 3" xfId="40944" xr:uid="{00000000-0005-0000-0000-0000596A0000}"/>
    <cellStyle name="Cálculo 25 3 2" xfId="40945" xr:uid="{00000000-0005-0000-0000-00005A6A0000}"/>
    <cellStyle name="Cálculo 25 3 3" xfId="40946" xr:uid="{00000000-0005-0000-0000-00005B6A0000}"/>
    <cellStyle name="Cálculo 25 3 4" xfId="40947" xr:uid="{00000000-0005-0000-0000-00005C6A0000}"/>
    <cellStyle name="Cálculo 25 3 5" xfId="40948" xr:uid="{00000000-0005-0000-0000-00005D6A0000}"/>
    <cellStyle name="Cálculo 25 4" xfId="40949" xr:uid="{00000000-0005-0000-0000-00005E6A0000}"/>
    <cellStyle name="Cálculo 25 4 2" xfId="40950" xr:uid="{00000000-0005-0000-0000-00005F6A0000}"/>
    <cellStyle name="Cálculo 25 4 3" xfId="40951" xr:uid="{00000000-0005-0000-0000-0000606A0000}"/>
    <cellStyle name="Cálculo 25 4 4" xfId="40952" xr:uid="{00000000-0005-0000-0000-0000616A0000}"/>
    <cellStyle name="Cálculo 25 4 5" xfId="40953" xr:uid="{00000000-0005-0000-0000-0000626A0000}"/>
    <cellStyle name="Cálculo 25 5" xfId="40954" xr:uid="{00000000-0005-0000-0000-0000636A0000}"/>
    <cellStyle name="Cálculo 25 6" xfId="40955" xr:uid="{00000000-0005-0000-0000-0000646A0000}"/>
    <cellStyle name="Cálculo 25 7" xfId="40956" xr:uid="{00000000-0005-0000-0000-0000656A0000}"/>
    <cellStyle name="Cálculo 26" xfId="1200" xr:uid="{00000000-0005-0000-0000-0000666A0000}"/>
    <cellStyle name="Cálculo 26 2" xfId="40957" xr:uid="{00000000-0005-0000-0000-0000676A0000}"/>
    <cellStyle name="Cálculo 26 2 2" xfId="40958" xr:uid="{00000000-0005-0000-0000-0000686A0000}"/>
    <cellStyle name="Cálculo 26 2 3" xfId="40959" xr:uid="{00000000-0005-0000-0000-0000696A0000}"/>
    <cellStyle name="Cálculo 26 2 4" xfId="40960" xr:uid="{00000000-0005-0000-0000-00006A6A0000}"/>
    <cellStyle name="Cálculo 26 2 5" xfId="40961" xr:uid="{00000000-0005-0000-0000-00006B6A0000}"/>
    <cellStyle name="Cálculo 26 3" xfId="40962" xr:uid="{00000000-0005-0000-0000-00006C6A0000}"/>
    <cellStyle name="Cálculo 26 3 2" xfId="40963" xr:uid="{00000000-0005-0000-0000-00006D6A0000}"/>
    <cellStyle name="Cálculo 26 3 3" xfId="40964" xr:uid="{00000000-0005-0000-0000-00006E6A0000}"/>
    <cellStyle name="Cálculo 26 3 4" xfId="40965" xr:uid="{00000000-0005-0000-0000-00006F6A0000}"/>
    <cellStyle name="Cálculo 26 3 5" xfId="40966" xr:uid="{00000000-0005-0000-0000-0000706A0000}"/>
    <cellStyle name="Cálculo 26 4" xfId="40967" xr:uid="{00000000-0005-0000-0000-0000716A0000}"/>
    <cellStyle name="Cálculo 26 4 2" xfId="40968" xr:uid="{00000000-0005-0000-0000-0000726A0000}"/>
    <cellStyle name="Cálculo 26 4 3" xfId="40969" xr:uid="{00000000-0005-0000-0000-0000736A0000}"/>
    <cellStyle name="Cálculo 26 4 4" xfId="40970" xr:uid="{00000000-0005-0000-0000-0000746A0000}"/>
    <cellStyle name="Cálculo 26 4 5" xfId="40971" xr:uid="{00000000-0005-0000-0000-0000756A0000}"/>
    <cellStyle name="Cálculo 26 5" xfId="40972" xr:uid="{00000000-0005-0000-0000-0000766A0000}"/>
    <cellStyle name="Cálculo 26 6" xfId="40973" xr:uid="{00000000-0005-0000-0000-0000776A0000}"/>
    <cellStyle name="Cálculo 26 7" xfId="40974" xr:uid="{00000000-0005-0000-0000-0000786A0000}"/>
    <cellStyle name="Cálculo 27" xfId="1201" xr:uid="{00000000-0005-0000-0000-0000796A0000}"/>
    <cellStyle name="Cálculo 27 2" xfId="40975" xr:uid="{00000000-0005-0000-0000-00007A6A0000}"/>
    <cellStyle name="Cálculo 27 2 2" xfId="40976" xr:uid="{00000000-0005-0000-0000-00007B6A0000}"/>
    <cellStyle name="Cálculo 27 2 3" xfId="40977" xr:uid="{00000000-0005-0000-0000-00007C6A0000}"/>
    <cellStyle name="Cálculo 27 2 4" xfId="40978" xr:uid="{00000000-0005-0000-0000-00007D6A0000}"/>
    <cellStyle name="Cálculo 27 2 5" xfId="40979" xr:uid="{00000000-0005-0000-0000-00007E6A0000}"/>
    <cellStyle name="Cálculo 27 3" xfId="40980" xr:uid="{00000000-0005-0000-0000-00007F6A0000}"/>
    <cellStyle name="Cálculo 27 3 2" xfId="40981" xr:uid="{00000000-0005-0000-0000-0000806A0000}"/>
    <cellStyle name="Cálculo 27 3 3" xfId="40982" xr:uid="{00000000-0005-0000-0000-0000816A0000}"/>
    <cellStyle name="Cálculo 27 3 4" xfId="40983" xr:uid="{00000000-0005-0000-0000-0000826A0000}"/>
    <cellStyle name="Cálculo 27 3 5" xfId="40984" xr:uid="{00000000-0005-0000-0000-0000836A0000}"/>
    <cellStyle name="Cálculo 27 4" xfId="40985" xr:uid="{00000000-0005-0000-0000-0000846A0000}"/>
    <cellStyle name="Cálculo 27 4 2" xfId="40986" xr:uid="{00000000-0005-0000-0000-0000856A0000}"/>
    <cellStyle name="Cálculo 27 4 3" xfId="40987" xr:uid="{00000000-0005-0000-0000-0000866A0000}"/>
    <cellStyle name="Cálculo 27 4 4" xfId="40988" xr:uid="{00000000-0005-0000-0000-0000876A0000}"/>
    <cellStyle name="Cálculo 27 4 5" xfId="40989" xr:uid="{00000000-0005-0000-0000-0000886A0000}"/>
    <cellStyle name="Cálculo 27 5" xfId="40990" xr:uid="{00000000-0005-0000-0000-0000896A0000}"/>
    <cellStyle name="Cálculo 27 6" xfId="40991" xr:uid="{00000000-0005-0000-0000-00008A6A0000}"/>
    <cellStyle name="Cálculo 27 7" xfId="40992" xr:uid="{00000000-0005-0000-0000-00008B6A0000}"/>
    <cellStyle name="Cálculo 28" xfId="1202" xr:uid="{00000000-0005-0000-0000-00008C6A0000}"/>
    <cellStyle name="Cálculo 28 2" xfId="40993" xr:uid="{00000000-0005-0000-0000-00008D6A0000}"/>
    <cellStyle name="Cálculo 28 2 2" xfId="40994" xr:uid="{00000000-0005-0000-0000-00008E6A0000}"/>
    <cellStyle name="Cálculo 28 2 3" xfId="40995" xr:uid="{00000000-0005-0000-0000-00008F6A0000}"/>
    <cellStyle name="Cálculo 28 2 4" xfId="40996" xr:uid="{00000000-0005-0000-0000-0000906A0000}"/>
    <cellStyle name="Cálculo 28 2 5" xfId="40997" xr:uid="{00000000-0005-0000-0000-0000916A0000}"/>
    <cellStyle name="Cálculo 28 3" xfId="40998" xr:uid="{00000000-0005-0000-0000-0000926A0000}"/>
    <cellStyle name="Cálculo 28 3 2" xfId="40999" xr:uid="{00000000-0005-0000-0000-0000936A0000}"/>
    <cellStyle name="Cálculo 28 3 3" xfId="41000" xr:uid="{00000000-0005-0000-0000-0000946A0000}"/>
    <cellStyle name="Cálculo 28 3 4" xfId="41001" xr:uid="{00000000-0005-0000-0000-0000956A0000}"/>
    <cellStyle name="Cálculo 28 3 5" xfId="41002" xr:uid="{00000000-0005-0000-0000-0000966A0000}"/>
    <cellStyle name="Cálculo 28 4" xfId="41003" xr:uid="{00000000-0005-0000-0000-0000976A0000}"/>
    <cellStyle name="Cálculo 28 4 2" xfId="41004" xr:uid="{00000000-0005-0000-0000-0000986A0000}"/>
    <cellStyle name="Cálculo 28 4 3" xfId="41005" xr:uid="{00000000-0005-0000-0000-0000996A0000}"/>
    <cellStyle name="Cálculo 28 4 4" xfId="41006" xr:uid="{00000000-0005-0000-0000-00009A6A0000}"/>
    <cellStyle name="Cálculo 28 4 5" xfId="41007" xr:uid="{00000000-0005-0000-0000-00009B6A0000}"/>
    <cellStyle name="Cálculo 28 5" xfId="41008" xr:uid="{00000000-0005-0000-0000-00009C6A0000}"/>
    <cellStyle name="Cálculo 28 6" xfId="41009" xr:uid="{00000000-0005-0000-0000-00009D6A0000}"/>
    <cellStyle name="Cálculo 28 7" xfId="41010" xr:uid="{00000000-0005-0000-0000-00009E6A0000}"/>
    <cellStyle name="Cálculo 29" xfId="1203" xr:uid="{00000000-0005-0000-0000-00009F6A0000}"/>
    <cellStyle name="Cálculo 29 2" xfId="41011" xr:uid="{00000000-0005-0000-0000-0000A06A0000}"/>
    <cellStyle name="Cálculo 29 2 2" xfId="41012" xr:uid="{00000000-0005-0000-0000-0000A16A0000}"/>
    <cellStyle name="Cálculo 29 2 3" xfId="41013" xr:uid="{00000000-0005-0000-0000-0000A26A0000}"/>
    <cellStyle name="Cálculo 29 2 4" xfId="41014" xr:uid="{00000000-0005-0000-0000-0000A36A0000}"/>
    <cellStyle name="Cálculo 29 2 5" xfId="41015" xr:uid="{00000000-0005-0000-0000-0000A46A0000}"/>
    <cellStyle name="Cálculo 29 3" xfId="41016" xr:uid="{00000000-0005-0000-0000-0000A56A0000}"/>
    <cellStyle name="Cálculo 29 3 2" xfId="41017" xr:uid="{00000000-0005-0000-0000-0000A66A0000}"/>
    <cellStyle name="Cálculo 29 3 3" xfId="41018" xr:uid="{00000000-0005-0000-0000-0000A76A0000}"/>
    <cellStyle name="Cálculo 29 3 4" xfId="41019" xr:uid="{00000000-0005-0000-0000-0000A86A0000}"/>
    <cellStyle name="Cálculo 29 3 5" xfId="41020" xr:uid="{00000000-0005-0000-0000-0000A96A0000}"/>
    <cellStyle name="Cálculo 29 4" xfId="41021" xr:uid="{00000000-0005-0000-0000-0000AA6A0000}"/>
    <cellStyle name="Cálculo 29 4 2" xfId="41022" xr:uid="{00000000-0005-0000-0000-0000AB6A0000}"/>
    <cellStyle name="Cálculo 29 4 3" xfId="41023" xr:uid="{00000000-0005-0000-0000-0000AC6A0000}"/>
    <cellStyle name="Cálculo 29 4 4" xfId="41024" xr:uid="{00000000-0005-0000-0000-0000AD6A0000}"/>
    <cellStyle name="Cálculo 29 4 5" xfId="41025" xr:uid="{00000000-0005-0000-0000-0000AE6A0000}"/>
    <cellStyle name="Cálculo 29 5" xfId="41026" xr:uid="{00000000-0005-0000-0000-0000AF6A0000}"/>
    <cellStyle name="Cálculo 29 6" xfId="41027" xr:uid="{00000000-0005-0000-0000-0000B06A0000}"/>
    <cellStyle name="Cálculo 29 7" xfId="41028" xr:uid="{00000000-0005-0000-0000-0000B16A0000}"/>
    <cellStyle name="Cálculo 3" xfId="1204" xr:uid="{00000000-0005-0000-0000-0000B26A0000}"/>
    <cellStyle name="Cálculo 3 2" xfId="1205" xr:uid="{00000000-0005-0000-0000-0000B36A0000}"/>
    <cellStyle name="Cálculo 3 2 2" xfId="41029" xr:uid="{00000000-0005-0000-0000-0000B46A0000}"/>
    <cellStyle name="Cálculo 3 2 2 2" xfId="41030" xr:uid="{00000000-0005-0000-0000-0000B56A0000}"/>
    <cellStyle name="Cálculo 3 2 2 3" xfId="41031" xr:uid="{00000000-0005-0000-0000-0000B66A0000}"/>
    <cellStyle name="Cálculo 3 2 2 4" xfId="41032" xr:uid="{00000000-0005-0000-0000-0000B76A0000}"/>
    <cellStyle name="Cálculo 3 2 2 5" xfId="41033" xr:uid="{00000000-0005-0000-0000-0000B86A0000}"/>
    <cellStyle name="Cálculo 3 2 3" xfId="41034" xr:uid="{00000000-0005-0000-0000-0000B96A0000}"/>
    <cellStyle name="Cálculo 3 2 3 2" xfId="41035" xr:uid="{00000000-0005-0000-0000-0000BA6A0000}"/>
    <cellStyle name="Cálculo 3 2 3 3" xfId="41036" xr:uid="{00000000-0005-0000-0000-0000BB6A0000}"/>
    <cellStyle name="Cálculo 3 2 3 4" xfId="41037" xr:uid="{00000000-0005-0000-0000-0000BC6A0000}"/>
    <cellStyle name="Cálculo 3 2 3 5" xfId="41038" xr:uid="{00000000-0005-0000-0000-0000BD6A0000}"/>
    <cellStyle name="Cálculo 3 2 4" xfId="41039" xr:uid="{00000000-0005-0000-0000-0000BE6A0000}"/>
    <cellStyle name="Cálculo 3 2 4 2" xfId="41040" xr:uid="{00000000-0005-0000-0000-0000BF6A0000}"/>
    <cellStyle name="Cálculo 3 2 4 3" xfId="41041" xr:uid="{00000000-0005-0000-0000-0000C06A0000}"/>
    <cellStyle name="Cálculo 3 2 4 4" xfId="41042" xr:uid="{00000000-0005-0000-0000-0000C16A0000}"/>
    <cellStyle name="Cálculo 3 2 4 5" xfId="41043" xr:uid="{00000000-0005-0000-0000-0000C26A0000}"/>
    <cellStyle name="Cálculo 3 2 5" xfId="41044" xr:uid="{00000000-0005-0000-0000-0000C36A0000}"/>
    <cellStyle name="Cálculo 3 2 6" xfId="41045" xr:uid="{00000000-0005-0000-0000-0000C46A0000}"/>
    <cellStyle name="Cálculo 3 2 7" xfId="41046" xr:uid="{00000000-0005-0000-0000-0000C56A0000}"/>
    <cellStyle name="Cálculo 3 3" xfId="1206" xr:uid="{00000000-0005-0000-0000-0000C66A0000}"/>
    <cellStyle name="Cálculo 3 3 2" xfId="41047" xr:uid="{00000000-0005-0000-0000-0000C76A0000}"/>
    <cellStyle name="Cálculo 3 3 2 2" xfId="41048" xr:uid="{00000000-0005-0000-0000-0000C86A0000}"/>
    <cellStyle name="Cálculo 3 3 2 3" xfId="41049" xr:uid="{00000000-0005-0000-0000-0000C96A0000}"/>
    <cellStyle name="Cálculo 3 3 2 4" xfId="41050" xr:uid="{00000000-0005-0000-0000-0000CA6A0000}"/>
    <cellStyle name="Cálculo 3 3 2 5" xfId="41051" xr:uid="{00000000-0005-0000-0000-0000CB6A0000}"/>
    <cellStyle name="Cálculo 3 3 3" xfId="41052" xr:uid="{00000000-0005-0000-0000-0000CC6A0000}"/>
    <cellStyle name="Cálculo 3 3 3 2" xfId="41053" xr:uid="{00000000-0005-0000-0000-0000CD6A0000}"/>
    <cellStyle name="Cálculo 3 3 3 3" xfId="41054" xr:uid="{00000000-0005-0000-0000-0000CE6A0000}"/>
    <cellStyle name="Cálculo 3 3 3 4" xfId="41055" xr:uid="{00000000-0005-0000-0000-0000CF6A0000}"/>
    <cellStyle name="Cálculo 3 3 3 5" xfId="41056" xr:uid="{00000000-0005-0000-0000-0000D06A0000}"/>
    <cellStyle name="Cálculo 3 3 4" xfId="41057" xr:uid="{00000000-0005-0000-0000-0000D16A0000}"/>
    <cellStyle name="Cálculo 3 3 4 2" xfId="41058" xr:uid="{00000000-0005-0000-0000-0000D26A0000}"/>
    <cellStyle name="Cálculo 3 3 4 3" xfId="41059" xr:uid="{00000000-0005-0000-0000-0000D36A0000}"/>
    <cellStyle name="Cálculo 3 3 4 4" xfId="41060" xr:uid="{00000000-0005-0000-0000-0000D46A0000}"/>
    <cellStyle name="Cálculo 3 3 4 5" xfId="41061" xr:uid="{00000000-0005-0000-0000-0000D56A0000}"/>
    <cellStyle name="Cálculo 3 3 5" xfId="41062" xr:uid="{00000000-0005-0000-0000-0000D66A0000}"/>
    <cellStyle name="Cálculo 3 3 6" xfId="41063" xr:uid="{00000000-0005-0000-0000-0000D76A0000}"/>
    <cellStyle name="Cálculo 3 3 7" xfId="41064" xr:uid="{00000000-0005-0000-0000-0000D86A0000}"/>
    <cellStyle name="Cálculo 3 4" xfId="28687" xr:uid="{00000000-0005-0000-0000-0000D96A0000}"/>
    <cellStyle name="Cálculo 30" xfId="1207" xr:uid="{00000000-0005-0000-0000-0000DA6A0000}"/>
    <cellStyle name="Cálculo 30 2" xfId="41065" xr:uid="{00000000-0005-0000-0000-0000DB6A0000}"/>
    <cellStyle name="Cálculo 30 2 2" xfId="41066" xr:uid="{00000000-0005-0000-0000-0000DC6A0000}"/>
    <cellStyle name="Cálculo 30 2 3" xfId="41067" xr:uid="{00000000-0005-0000-0000-0000DD6A0000}"/>
    <cellStyle name="Cálculo 30 2 4" xfId="41068" xr:uid="{00000000-0005-0000-0000-0000DE6A0000}"/>
    <cellStyle name="Cálculo 30 2 5" xfId="41069" xr:uid="{00000000-0005-0000-0000-0000DF6A0000}"/>
    <cellStyle name="Cálculo 30 3" xfId="41070" xr:uid="{00000000-0005-0000-0000-0000E06A0000}"/>
    <cellStyle name="Cálculo 30 3 2" xfId="41071" xr:uid="{00000000-0005-0000-0000-0000E16A0000}"/>
    <cellStyle name="Cálculo 30 3 3" xfId="41072" xr:uid="{00000000-0005-0000-0000-0000E26A0000}"/>
    <cellStyle name="Cálculo 30 3 4" xfId="41073" xr:uid="{00000000-0005-0000-0000-0000E36A0000}"/>
    <cellStyle name="Cálculo 30 3 5" xfId="41074" xr:uid="{00000000-0005-0000-0000-0000E46A0000}"/>
    <cellStyle name="Cálculo 30 4" xfId="41075" xr:uid="{00000000-0005-0000-0000-0000E56A0000}"/>
    <cellStyle name="Cálculo 30 4 2" xfId="41076" xr:uid="{00000000-0005-0000-0000-0000E66A0000}"/>
    <cellStyle name="Cálculo 30 4 3" xfId="41077" xr:uid="{00000000-0005-0000-0000-0000E76A0000}"/>
    <cellStyle name="Cálculo 30 4 4" xfId="41078" xr:uid="{00000000-0005-0000-0000-0000E86A0000}"/>
    <cellStyle name="Cálculo 30 4 5" xfId="41079" xr:uid="{00000000-0005-0000-0000-0000E96A0000}"/>
    <cellStyle name="Cálculo 30 5" xfId="41080" xr:uid="{00000000-0005-0000-0000-0000EA6A0000}"/>
    <cellStyle name="Cálculo 30 6" xfId="41081" xr:uid="{00000000-0005-0000-0000-0000EB6A0000}"/>
    <cellStyle name="Cálculo 30 7" xfId="41082" xr:uid="{00000000-0005-0000-0000-0000EC6A0000}"/>
    <cellStyle name="Cálculo 31" xfId="1208" xr:uid="{00000000-0005-0000-0000-0000ED6A0000}"/>
    <cellStyle name="Cálculo 31 2" xfId="41083" xr:uid="{00000000-0005-0000-0000-0000EE6A0000}"/>
    <cellStyle name="Cálculo 31 2 2" xfId="41084" xr:uid="{00000000-0005-0000-0000-0000EF6A0000}"/>
    <cellStyle name="Cálculo 31 2 3" xfId="41085" xr:uid="{00000000-0005-0000-0000-0000F06A0000}"/>
    <cellStyle name="Cálculo 31 2 4" xfId="41086" xr:uid="{00000000-0005-0000-0000-0000F16A0000}"/>
    <cellStyle name="Cálculo 31 2 5" xfId="41087" xr:uid="{00000000-0005-0000-0000-0000F26A0000}"/>
    <cellStyle name="Cálculo 31 3" xfId="41088" xr:uid="{00000000-0005-0000-0000-0000F36A0000}"/>
    <cellStyle name="Cálculo 31 3 2" xfId="41089" xr:uid="{00000000-0005-0000-0000-0000F46A0000}"/>
    <cellStyle name="Cálculo 31 3 3" xfId="41090" xr:uid="{00000000-0005-0000-0000-0000F56A0000}"/>
    <cellStyle name="Cálculo 31 3 4" xfId="41091" xr:uid="{00000000-0005-0000-0000-0000F66A0000}"/>
    <cellStyle name="Cálculo 31 3 5" xfId="41092" xr:uid="{00000000-0005-0000-0000-0000F76A0000}"/>
    <cellStyle name="Cálculo 31 4" xfId="41093" xr:uid="{00000000-0005-0000-0000-0000F86A0000}"/>
    <cellStyle name="Cálculo 31 4 2" xfId="41094" xr:uid="{00000000-0005-0000-0000-0000F96A0000}"/>
    <cellStyle name="Cálculo 31 4 3" xfId="41095" xr:uid="{00000000-0005-0000-0000-0000FA6A0000}"/>
    <cellStyle name="Cálculo 31 4 4" xfId="41096" xr:uid="{00000000-0005-0000-0000-0000FB6A0000}"/>
    <cellStyle name="Cálculo 31 4 5" xfId="41097" xr:uid="{00000000-0005-0000-0000-0000FC6A0000}"/>
    <cellStyle name="Cálculo 31 5" xfId="41098" xr:uid="{00000000-0005-0000-0000-0000FD6A0000}"/>
    <cellStyle name="Cálculo 31 6" xfId="41099" xr:uid="{00000000-0005-0000-0000-0000FE6A0000}"/>
    <cellStyle name="Cálculo 31 7" xfId="41100" xr:uid="{00000000-0005-0000-0000-0000FF6A0000}"/>
    <cellStyle name="Cálculo 32" xfId="1209" xr:uid="{00000000-0005-0000-0000-0000006B0000}"/>
    <cellStyle name="Cálculo 32 2" xfId="41101" xr:uid="{00000000-0005-0000-0000-0000016B0000}"/>
    <cellStyle name="Cálculo 32 2 2" xfId="41102" xr:uid="{00000000-0005-0000-0000-0000026B0000}"/>
    <cellStyle name="Cálculo 32 2 3" xfId="41103" xr:uid="{00000000-0005-0000-0000-0000036B0000}"/>
    <cellStyle name="Cálculo 32 2 4" xfId="41104" xr:uid="{00000000-0005-0000-0000-0000046B0000}"/>
    <cellStyle name="Cálculo 32 2 5" xfId="41105" xr:uid="{00000000-0005-0000-0000-0000056B0000}"/>
    <cellStyle name="Cálculo 32 3" xfId="41106" xr:uid="{00000000-0005-0000-0000-0000066B0000}"/>
    <cellStyle name="Cálculo 32 3 2" xfId="41107" xr:uid="{00000000-0005-0000-0000-0000076B0000}"/>
    <cellStyle name="Cálculo 32 3 3" xfId="41108" xr:uid="{00000000-0005-0000-0000-0000086B0000}"/>
    <cellStyle name="Cálculo 32 3 4" xfId="41109" xr:uid="{00000000-0005-0000-0000-0000096B0000}"/>
    <cellStyle name="Cálculo 32 3 5" xfId="41110" xr:uid="{00000000-0005-0000-0000-00000A6B0000}"/>
    <cellStyle name="Cálculo 32 4" xfId="41111" xr:uid="{00000000-0005-0000-0000-00000B6B0000}"/>
    <cellStyle name="Cálculo 32 4 2" xfId="41112" xr:uid="{00000000-0005-0000-0000-00000C6B0000}"/>
    <cellStyle name="Cálculo 32 4 3" xfId="41113" xr:uid="{00000000-0005-0000-0000-00000D6B0000}"/>
    <cellStyle name="Cálculo 32 4 4" xfId="41114" xr:uid="{00000000-0005-0000-0000-00000E6B0000}"/>
    <cellStyle name="Cálculo 32 4 5" xfId="41115" xr:uid="{00000000-0005-0000-0000-00000F6B0000}"/>
    <cellStyle name="Cálculo 32 5" xfId="41116" xr:uid="{00000000-0005-0000-0000-0000106B0000}"/>
    <cellStyle name="Cálculo 32 6" xfId="41117" xr:uid="{00000000-0005-0000-0000-0000116B0000}"/>
    <cellStyle name="Cálculo 32 7" xfId="41118" xr:uid="{00000000-0005-0000-0000-0000126B0000}"/>
    <cellStyle name="Cálculo 33" xfId="1210" xr:uid="{00000000-0005-0000-0000-0000136B0000}"/>
    <cellStyle name="Cálculo 33 2" xfId="41119" xr:uid="{00000000-0005-0000-0000-0000146B0000}"/>
    <cellStyle name="Cálculo 33 2 2" xfId="41120" xr:uid="{00000000-0005-0000-0000-0000156B0000}"/>
    <cellStyle name="Cálculo 33 2 3" xfId="41121" xr:uid="{00000000-0005-0000-0000-0000166B0000}"/>
    <cellStyle name="Cálculo 33 2 4" xfId="41122" xr:uid="{00000000-0005-0000-0000-0000176B0000}"/>
    <cellStyle name="Cálculo 33 2 5" xfId="41123" xr:uid="{00000000-0005-0000-0000-0000186B0000}"/>
    <cellStyle name="Cálculo 33 3" xfId="41124" xr:uid="{00000000-0005-0000-0000-0000196B0000}"/>
    <cellStyle name="Cálculo 33 3 2" xfId="41125" xr:uid="{00000000-0005-0000-0000-00001A6B0000}"/>
    <cellStyle name="Cálculo 33 3 3" xfId="41126" xr:uid="{00000000-0005-0000-0000-00001B6B0000}"/>
    <cellStyle name="Cálculo 33 3 4" xfId="41127" xr:uid="{00000000-0005-0000-0000-00001C6B0000}"/>
    <cellStyle name="Cálculo 33 3 5" xfId="41128" xr:uid="{00000000-0005-0000-0000-00001D6B0000}"/>
    <cellStyle name="Cálculo 33 4" xfId="41129" xr:uid="{00000000-0005-0000-0000-00001E6B0000}"/>
    <cellStyle name="Cálculo 33 4 2" xfId="41130" xr:uid="{00000000-0005-0000-0000-00001F6B0000}"/>
    <cellStyle name="Cálculo 33 4 3" xfId="41131" xr:uid="{00000000-0005-0000-0000-0000206B0000}"/>
    <cellStyle name="Cálculo 33 4 4" xfId="41132" xr:uid="{00000000-0005-0000-0000-0000216B0000}"/>
    <cellStyle name="Cálculo 33 4 5" xfId="41133" xr:uid="{00000000-0005-0000-0000-0000226B0000}"/>
    <cellStyle name="Cálculo 33 5" xfId="41134" xr:uid="{00000000-0005-0000-0000-0000236B0000}"/>
    <cellStyle name="Cálculo 33 6" xfId="41135" xr:uid="{00000000-0005-0000-0000-0000246B0000}"/>
    <cellStyle name="Cálculo 33 7" xfId="41136" xr:uid="{00000000-0005-0000-0000-0000256B0000}"/>
    <cellStyle name="Cálculo 34" xfId="1211" xr:uid="{00000000-0005-0000-0000-0000266B0000}"/>
    <cellStyle name="Cálculo 34 2" xfId="41137" xr:uid="{00000000-0005-0000-0000-0000276B0000}"/>
    <cellStyle name="Cálculo 34 2 2" xfId="41138" xr:uid="{00000000-0005-0000-0000-0000286B0000}"/>
    <cellStyle name="Cálculo 34 2 3" xfId="41139" xr:uid="{00000000-0005-0000-0000-0000296B0000}"/>
    <cellStyle name="Cálculo 34 2 4" xfId="41140" xr:uid="{00000000-0005-0000-0000-00002A6B0000}"/>
    <cellStyle name="Cálculo 34 2 5" xfId="41141" xr:uid="{00000000-0005-0000-0000-00002B6B0000}"/>
    <cellStyle name="Cálculo 34 3" xfId="41142" xr:uid="{00000000-0005-0000-0000-00002C6B0000}"/>
    <cellStyle name="Cálculo 34 3 2" xfId="41143" xr:uid="{00000000-0005-0000-0000-00002D6B0000}"/>
    <cellStyle name="Cálculo 34 3 3" xfId="41144" xr:uid="{00000000-0005-0000-0000-00002E6B0000}"/>
    <cellStyle name="Cálculo 34 3 4" xfId="41145" xr:uid="{00000000-0005-0000-0000-00002F6B0000}"/>
    <cellStyle name="Cálculo 34 3 5" xfId="41146" xr:uid="{00000000-0005-0000-0000-0000306B0000}"/>
    <cellStyle name="Cálculo 34 4" xfId="41147" xr:uid="{00000000-0005-0000-0000-0000316B0000}"/>
    <cellStyle name="Cálculo 34 4 2" xfId="41148" xr:uid="{00000000-0005-0000-0000-0000326B0000}"/>
    <cellStyle name="Cálculo 34 4 3" xfId="41149" xr:uid="{00000000-0005-0000-0000-0000336B0000}"/>
    <cellStyle name="Cálculo 34 4 4" xfId="41150" xr:uid="{00000000-0005-0000-0000-0000346B0000}"/>
    <cellStyle name="Cálculo 34 4 5" xfId="41151" xr:uid="{00000000-0005-0000-0000-0000356B0000}"/>
    <cellStyle name="Cálculo 34 5" xfId="41152" xr:uid="{00000000-0005-0000-0000-0000366B0000}"/>
    <cellStyle name="Cálculo 34 6" xfId="41153" xr:uid="{00000000-0005-0000-0000-0000376B0000}"/>
    <cellStyle name="Cálculo 34 7" xfId="41154" xr:uid="{00000000-0005-0000-0000-0000386B0000}"/>
    <cellStyle name="Cálculo 35" xfId="1212" xr:uid="{00000000-0005-0000-0000-0000396B0000}"/>
    <cellStyle name="Cálculo 36" xfId="1213" xr:uid="{00000000-0005-0000-0000-00003A6B0000}"/>
    <cellStyle name="Cálculo 37" xfId="1214" xr:uid="{00000000-0005-0000-0000-00003B6B0000}"/>
    <cellStyle name="Cálculo 38" xfId="1215" xr:uid="{00000000-0005-0000-0000-00003C6B0000}"/>
    <cellStyle name="Cálculo 39" xfId="1216" xr:uid="{00000000-0005-0000-0000-00003D6B0000}"/>
    <cellStyle name="Cálculo 4" xfId="1217" xr:uid="{00000000-0005-0000-0000-00003E6B0000}"/>
    <cellStyle name="Cálculo 4 2" xfId="1218" xr:uid="{00000000-0005-0000-0000-00003F6B0000}"/>
    <cellStyle name="Cálculo 4 2 2" xfId="41155" xr:uid="{00000000-0005-0000-0000-0000406B0000}"/>
    <cellStyle name="Cálculo 4 2 2 2" xfId="41156" xr:uid="{00000000-0005-0000-0000-0000416B0000}"/>
    <cellStyle name="Cálculo 4 2 2 3" xfId="41157" xr:uid="{00000000-0005-0000-0000-0000426B0000}"/>
    <cellStyle name="Cálculo 4 2 2 4" xfId="41158" xr:uid="{00000000-0005-0000-0000-0000436B0000}"/>
    <cellStyle name="Cálculo 4 2 2 5" xfId="41159" xr:uid="{00000000-0005-0000-0000-0000446B0000}"/>
    <cellStyle name="Cálculo 4 2 3" xfId="41160" xr:uid="{00000000-0005-0000-0000-0000456B0000}"/>
    <cellStyle name="Cálculo 4 2 3 2" xfId="41161" xr:uid="{00000000-0005-0000-0000-0000466B0000}"/>
    <cellStyle name="Cálculo 4 2 3 3" xfId="41162" xr:uid="{00000000-0005-0000-0000-0000476B0000}"/>
    <cellStyle name="Cálculo 4 2 3 4" xfId="41163" xr:uid="{00000000-0005-0000-0000-0000486B0000}"/>
    <cellStyle name="Cálculo 4 2 3 5" xfId="41164" xr:uid="{00000000-0005-0000-0000-0000496B0000}"/>
    <cellStyle name="Cálculo 4 2 4" xfId="41165" xr:uid="{00000000-0005-0000-0000-00004A6B0000}"/>
    <cellStyle name="Cálculo 4 2 4 2" xfId="41166" xr:uid="{00000000-0005-0000-0000-00004B6B0000}"/>
    <cellStyle name="Cálculo 4 2 4 3" xfId="41167" xr:uid="{00000000-0005-0000-0000-00004C6B0000}"/>
    <cellStyle name="Cálculo 4 2 4 4" xfId="41168" xr:uid="{00000000-0005-0000-0000-00004D6B0000}"/>
    <cellStyle name="Cálculo 4 2 4 5" xfId="41169" xr:uid="{00000000-0005-0000-0000-00004E6B0000}"/>
    <cellStyle name="Cálculo 4 2 5" xfId="41170" xr:uid="{00000000-0005-0000-0000-00004F6B0000}"/>
    <cellStyle name="Cálculo 4 2 6" xfId="41171" xr:uid="{00000000-0005-0000-0000-0000506B0000}"/>
    <cellStyle name="Cálculo 4 2 7" xfId="41172" xr:uid="{00000000-0005-0000-0000-0000516B0000}"/>
    <cellStyle name="Cálculo 4 3" xfId="1219" xr:uid="{00000000-0005-0000-0000-0000526B0000}"/>
    <cellStyle name="Cálculo 4 3 2" xfId="41173" xr:uid="{00000000-0005-0000-0000-0000536B0000}"/>
    <cellStyle name="Cálculo 4 3 2 2" xfId="41174" xr:uid="{00000000-0005-0000-0000-0000546B0000}"/>
    <cellStyle name="Cálculo 4 3 2 3" xfId="41175" xr:uid="{00000000-0005-0000-0000-0000556B0000}"/>
    <cellStyle name="Cálculo 4 3 2 4" xfId="41176" xr:uid="{00000000-0005-0000-0000-0000566B0000}"/>
    <cellStyle name="Cálculo 4 3 2 5" xfId="41177" xr:uid="{00000000-0005-0000-0000-0000576B0000}"/>
    <cellStyle name="Cálculo 4 3 3" xfId="41178" xr:uid="{00000000-0005-0000-0000-0000586B0000}"/>
    <cellStyle name="Cálculo 4 3 3 2" xfId="41179" xr:uid="{00000000-0005-0000-0000-0000596B0000}"/>
    <cellStyle name="Cálculo 4 3 3 3" xfId="41180" xr:uid="{00000000-0005-0000-0000-00005A6B0000}"/>
    <cellStyle name="Cálculo 4 3 3 4" xfId="41181" xr:uid="{00000000-0005-0000-0000-00005B6B0000}"/>
    <cellStyle name="Cálculo 4 3 3 5" xfId="41182" xr:uid="{00000000-0005-0000-0000-00005C6B0000}"/>
    <cellStyle name="Cálculo 4 3 4" xfId="41183" xr:uid="{00000000-0005-0000-0000-00005D6B0000}"/>
    <cellStyle name="Cálculo 4 3 4 2" xfId="41184" xr:uid="{00000000-0005-0000-0000-00005E6B0000}"/>
    <cellStyle name="Cálculo 4 3 4 3" xfId="41185" xr:uid="{00000000-0005-0000-0000-00005F6B0000}"/>
    <cellStyle name="Cálculo 4 3 4 4" xfId="41186" xr:uid="{00000000-0005-0000-0000-0000606B0000}"/>
    <cellStyle name="Cálculo 4 3 4 5" xfId="41187" xr:uid="{00000000-0005-0000-0000-0000616B0000}"/>
    <cellStyle name="Cálculo 4 3 5" xfId="41188" xr:uid="{00000000-0005-0000-0000-0000626B0000}"/>
    <cellStyle name="Cálculo 4 3 6" xfId="41189" xr:uid="{00000000-0005-0000-0000-0000636B0000}"/>
    <cellStyle name="Cálculo 4 3 7" xfId="41190" xr:uid="{00000000-0005-0000-0000-0000646B0000}"/>
    <cellStyle name="Cálculo 4 4" xfId="41191" xr:uid="{00000000-0005-0000-0000-0000656B0000}"/>
    <cellStyle name="Cálculo 40" xfId="1220" xr:uid="{00000000-0005-0000-0000-0000666B0000}"/>
    <cellStyle name="Cálculo 41" xfId="1221" xr:uid="{00000000-0005-0000-0000-0000676B0000}"/>
    <cellStyle name="Cálculo 5" xfId="1222" xr:uid="{00000000-0005-0000-0000-0000686B0000}"/>
    <cellStyle name="Cálculo 5 2" xfId="41192" xr:uid="{00000000-0005-0000-0000-0000696B0000}"/>
    <cellStyle name="Cálculo 6" xfId="1223" xr:uid="{00000000-0005-0000-0000-00006A6B0000}"/>
    <cellStyle name="Cálculo 6 2" xfId="41193" xr:uid="{00000000-0005-0000-0000-00006B6B0000}"/>
    <cellStyle name="Cálculo 7" xfId="1224" xr:uid="{00000000-0005-0000-0000-00006C6B0000}"/>
    <cellStyle name="Cálculo 7 2" xfId="41194" xr:uid="{00000000-0005-0000-0000-00006D6B0000}"/>
    <cellStyle name="Cálculo 8" xfId="1225" xr:uid="{00000000-0005-0000-0000-00006E6B0000}"/>
    <cellStyle name="Cálculo 8 2" xfId="41195" xr:uid="{00000000-0005-0000-0000-00006F6B0000}"/>
    <cellStyle name="Cálculo 9" xfId="1226" xr:uid="{00000000-0005-0000-0000-0000706B0000}"/>
    <cellStyle name="Cálculo 9 2" xfId="41196" xr:uid="{00000000-0005-0000-0000-0000716B0000}"/>
    <cellStyle name="Celda de comprobación 10" xfId="1227" xr:uid="{00000000-0005-0000-0000-0000726B0000}"/>
    <cellStyle name="Celda de comprobación 10 2" xfId="41197" xr:uid="{00000000-0005-0000-0000-0000736B0000}"/>
    <cellStyle name="Celda de comprobación 11" xfId="1228" xr:uid="{00000000-0005-0000-0000-0000746B0000}"/>
    <cellStyle name="Celda de comprobación 11 2" xfId="41198" xr:uid="{00000000-0005-0000-0000-0000756B0000}"/>
    <cellStyle name="Celda de comprobación 12" xfId="1229" xr:uid="{00000000-0005-0000-0000-0000766B0000}"/>
    <cellStyle name="Celda de comprobación 12 2" xfId="41199" xr:uid="{00000000-0005-0000-0000-0000776B0000}"/>
    <cellStyle name="Celda de comprobación 13" xfId="1230" xr:uid="{00000000-0005-0000-0000-0000786B0000}"/>
    <cellStyle name="Celda de comprobación 13 2" xfId="41200" xr:uid="{00000000-0005-0000-0000-0000796B0000}"/>
    <cellStyle name="Celda de comprobación 14" xfId="1231" xr:uid="{00000000-0005-0000-0000-00007A6B0000}"/>
    <cellStyle name="Celda de comprobación 15" xfId="1232" xr:uid="{00000000-0005-0000-0000-00007B6B0000}"/>
    <cellStyle name="Celda de comprobación 16" xfId="1233" xr:uid="{00000000-0005-0000-0000-00007C6B0000}"/>
    <cellStyle name="Celda de comprobación 17" xfId="1234" xr:uid="{00000000-0005-0000-0000-00007D6B0000}"/>
    <cellStyle name="Celda de comprobación 18" xfId="1235" xr:uid="{00000000-0005-0000-0000-00007E6B0000}"/>
    <cellStyle name="Celda de comprobación 19" xfId="1236" xr:uid="{00000000-0005-0000-0000-00007F6B0000}"/>
    <cellStyle name="Celda de comprobación 2" xfId="1237" xr:uid="{00000000-0005-0000-0000-0000806B0000}"/>
    <cellStyle name="Celda de comprobación 2 2" xfId="1238" xr:uid="{00000000-0005-0000-0000-0000816B0000}"/>
    <cellStyle name="Celda de comprobación 2 3" xfId="1239" xr:uid="{00000000-0005-0000-0000-0000826B0000}"/>
    <cellStyle name="Celda de comprobación 2 4" xfId="1240" xr:uid="{00000000-0005-0000-0000-0000836B0000}"/>
    <cellStyle name="Celda de comprobación 2 5" xfId="1241" xr:uid="{00000000-0005-0000-0000-0000846B0000}"/>
    <cellStyle name="Celda de comprobación 20" xfId="1242" xr:uid="{00000000-0005-0000-0000-0000856B0000}"/>
    <cellStyle name="Celda de comprobación 21" xfId="1243" xr:uid="{00000000-0005-0000-0000-0000866B0000}"/>
    <cellStyle name="Celda de comprobación 22" xfId="1244" xr:uid="{00000000-0005-0000-0000-0000876B0000}"/>
    <cellStyle name="Celda de comprobación 23" xfId="1245" xr:uid="{00000000-0005-0000-0000-0000886B0000}"/>
    <cellStyle name="Celda de comprobación 24" xfId="1246" xr:uid="{00000000-0005-0000-0000-0000896B0000}"/>
    <cellStyle name="Celda de comprobación 25" xfId="1247" xr:uid="{00000000-0005-0000-0000-00008A6B0000}"/>
    <cellStyle name="Celda de comprobación 26" xfId="1248" xr:uid="{00000000-0005-0000-0000-00008B6B0000}"/>
    <cellStyle name="Celda de comprobación 27" xfId="1249" xr:uid="{00000000-0005-0000-0000-00008C6B0000}"/>
    <cellStyle name="Celda de comprobación 28" xfId="1250" xr:uid="{00000000-0005-0000-0000-00008D6B0000}"/>
    <cellStyle name="Celda de comprobación 29" xfId="1251" xr:uid="{00000000-0005-0000-0000-00008E6B0000}"/>
    <cellStyle name="Celda de comprobación 3" xfId="1252" xr:uid="{00000000-0005-0000-0000-00008F6B0000}"/>
    <cellStyle name="Celda de comprobación 3 2" xfId="1253" xr:uid="{00000000-0005-0000-0000-0000906B0000}"/>
    <cellStyle name="Celda de comprobación 3 3" xfId="1254" xr:uid="{00000000-0005-0000-0000-0000916B0000}"/>
    <cellStyle name="Celda de comprobación 3 4" xfId="28688" xr:uid="{00000000-0005-0000-0000-0000926B0000}"/>
    <cellStyle name="Celda de comprobación 30" xfId="1255" xr:uid="{00000000-0005-0000-0000-0000936B0000}"/>
    <cellStyle name="Celda de comprobación 31" xfId="1256" xr:uid="{00000000-0005-0000-0000-0000946B0000}"/>
    <cellStyle name="Celda de comprobación 32" xfId="1257" xr:uid="{00000000-0005-0000-0000-0000956B0000}"/>
    <cellStyle name="Celda de comprobación 33" xfId="1258" xr:uid="{00000000-0005-0000-0000-0000966B0000}"/>
    <cellStyle name="Celda de comprobación 34" xfId="1259" xr:uid="{00000000-0005-0000-0000-0000976B0000}"/>
    <cellStyle name="Celda de comprobación 35" xfId="1260" xr:uid="{00000000-0005-0000-0000-0000986B0000}"/>
    <cellStyle name="Celda de comprobación 36" xfId="1261" xr:uid="{00000000-0005-0000-0000-0000996B0000}"/>
    <cellStyle name="Celda de comprobación 37" xfId="1262" xr:uid="{00000000-0005-0000-0000-00009A6B0000}"/>
    <cellStyle name="Celda de comprobación 38" xfId="1263" xr:uid="{00000000-0005-0000-0000-00009B6B0000}"/>
    <cellStyle name="Celda de comprobación 39" xfId="1264" xr:uid="{00000000-0005-0000-0000-00009C6B0000}"/>
    <cellStyle name="Celda de comprobación 4" xfId="1265" xr:uid="{00000000-0005-0000-0000-00009D6B0000}"/>
    <cellStyle name="Celda de comprobación 4 2" xfId="1266" xr:uid="{00000000-0005-0000-0000-00009E6B0000}"/>
    <cellStyle name="Celda de comprobación 4 3" xfId="1267" xr:uid="{00000000-0005-0000-0000-00009F6B0000}"/>
    <cellStyle name="Celda de comprobación 40" xfId="1268" xr:uid="{00000000-0005-0000-0000-0000A06B0000}"/>
    <cellStyle name="Celda de comprobación 41" xfId="1269" xr:uid="{00000000-0005-0000-0000-0000A16B0000}"/>
    <cellStyle name="Celda de comprobación 5" xfId="1270" xr:uid="{00000000-0005-0000-0000-0000A26B0000}"/>
    <cellStyle name="Celda de comprobación 5 2" xfId="41201" xr:uid="{00000000-0005-0000-0000-0000A36B0000}"/>
    <cellStyle name="Celda de comprobación 6" xfId="1271" xr:uid="{00000000-0005-0000-0000-0000A46B0000}"/>
    <cellStyle name="Celda de comprobación 6 2" xfId="41202" xr:uid="{00000000-0005-0000-0000-0000A56B0000}"/>
    <cellStyle name="Celda de comprobación 7" xfId="1272" xr:uid="{00000000-0005-0000-0000-0000A66B0000}"/>
    <cellStyle name="Celda de comprobación 7 2" xfId="41203" xr:uid="{00000000-0005-0000-0000-0000A76B0000}"/>
    <cellStyle name="Celda de comprobación 8" xfId="1273" xr:uid="{00000000-0005-0000-0000-0000A86B0000}"/>
    <cellStyle name="Celda de comprobación 8 2" xfId="41204" xr:uid="{00000000-0005-0000-0000-0000A96B0000}"/>
    <cellStyle name="Celda de comprobación 9" xfId="1274" xr:uid="{00000000-0005-0000-0000-0000AA6B0000}"/>
    <cellStyle name="Celda de comprobación 9 2" xfId="41205" xr:uid="{00000000-0005-0000-0000-0000AB6B0000}"/>
    <cellStyle name="Celda vinculada 10" xfId="1275" xr:uid="{00000000-0005-0000-0000-0000AC6B0000}"/>
    <cellStyle name="Celda vinculada 10 2" xfId="41206" xr:uid="{00000000-0005-0000-0000-0000AD6B0000}"/>
    <cellStyle name="Celda vinculada 11" xfId="1276" xr:uid="{00000000-0005-0000-0000-0000AE6B0000}"/>
    <cellStyle name="Celda vinculada 11 2" xfId="41207" xr:uid="{00000000-0005-0000-0000-0000AF6B0000}"/>
    <cellStyle name="Celda vinculada 12" xfId="1277" xr:uid="{00000000-0005-0000-0000-0000B06B0000}"/>
    <cellStyle name="Celda vinculada 12 2" xfId="41208" xr:uid="{00000000-0005-0000-0000-0000B16B0000}"/>
    <cellStyle name="Celda vinculada 13" xfId="1278" xr:uid="{00000000-0005-0000-0000-0000B26B0000}"/>
    <cellStyle name="Celda vinculada 13 2" xfId="41209" xr:uid="{00000000-0005-0000-0000-0000B36B0000}"/>
    <cellStyle name="Celda vinculada 14" xfId="1279" xr:uid="{00000000-0005-0000-0000-0000B46B0000}"/>
    <cellStyle name="Celda vinculada 15" xfId="1280" xr:uid="{00000000-0005-0000-0000-0000B56B0000}"/>
    <cellStyle name="Celda vinculada 16" xfId="1281" xr:uid="{00000000-0005-0000-0000-0000B66B0000}"/>
    <cellStyle name="Celda vinculada 17" xfId="1282" xr:uid="{00000000-0005-0000-0000-0000B76B0000}"/>
    <cellStyle name="Celda vinculada 18" xfId="1283" xr:uid="{00000000-0005-0000-0000-0000B86B0000}"/>
    <cellStyle name="Celda vinculada 19" xfId="1284" xr:uid="{00000000-0005-0000-0000-0000B96B0000}"/>
    <cellStyle name="Celda vinculada 2" xfId="1285" xr:uid="{00000000-0005-0000-0000-0000BA6B0000}"/>
    <cellStyle name="Celda vinculada 2 2" xfId="1286" xr:uid="{00000000-0005-0000-0000-0000BB6B0000}"/>
    <cellStyle name="Celda vinculada 2 3" xfId="1287" xr:uid="{00000000-0005-0000-0000-0000BC6B0000}"/>
    <cellStyle name="Celda vinculada 2 4" xfId="1288" xr:uid="{00000000-0005-0000-0000-0000BD6B0000}"/>
    <cellStyle name="Celda vinculada 2 5" xfId="1289" xr:uid="{00000000-0005-0000-0000-0000BE6B0000}"/>
    <cellStyle name="Celda vinculada 20" xfId="1290" xr:uid="{00000000-0005-0000-0000-0000BF6B0000}"/>
    <cellStyle name="Celda vinculada 21" xfId="1291" xr:uid="{00000000-0005-0000-0000-0000C06B0000}"/>
    <cellStyle name="Celda vinculada 22" xfId="1292" xr:uid="{00000000-0005-0000-0000-0000C16B0000}"/>
    <cellStyle name="Celda vinculada 23" xfId="1293" xr:uid="{00000000-0005-0000-0000-0000C26B0000}"/>
    <cellStyle name="Celda vinculada 24" xfId="1294" xr:uid="{00000000-0005-0000-0000-0000C36B0000}"/>
    <cellStyle name="Celda vinculada 25" xfId="1295" xr:uid="{00000000-0005-0000-0000-0000C46B0000}"/>
    <cellStyle name="Celda vinculada 26" xfId="1296" xr:uid="{00000000-0005-0000-0000-0000C56B0000}"/>
    <cellStyle name="Celda vinculada 27" xfId="1297" xr:uid="{00000000-0005-0000-0000-0000C66B0000}"/>
    <cellStyle name="Celda vinculada 28" xfId="1298" xr:uid="{00000000-0005-0000-0000-0000C76B0000}"/>
    <cellStyle name="Celda vinculada 29" xfId="1299" xr:uid="{00000000-0005-0000-0000-0000C86B0000}"/>
    <cellStyle name="Celda vinculada 3" xfId="1300" xr:uid="{00000000-0005-0000-0000-0000C96B0000}"/>
    <cellStyle name="Celda vinculada 3 2" xfId="1301" xr:uid="{00000000-0005-0000-0000-0000CA6B0000}"/>
    <cellStyle name="Celda vinculada 3 3" xfId="1302" xr:uid="{00000000-0005-0000-0000-0000CB6B0000}"/>
    <cellStyle name="Celda vinculada 3 4" xfId="28689" xr:uid="{00000000-0005-0000-0000-0000CC6B0000}"/>
    <cellStyle name="Celda vinculada 30" xfId="1303" xr:uid="{00000000-0005-0000-0000-0000CD6B0000}"/>
    <cellStyle name="Celda vinculada 31" xfId="1304" xr:uid="{00000000-0005-0000-0000-0000CE6B0000}"/>
    <cellStyle name="Celda vinculada 32" xfId="1305" xr:uid="{00000000-0005-0000-0000-0000CF6B0000}"/>
    <cellStyle name="Celda vinculada 33" xfId="1306" xr:uid="{00000000-0005-0000-0000-0000D06B0000}"/>
    <cellStyle name="Celda vinculada 34" xfId="1307" xr:uid="{00000000-0005-0000-0000-0000D16B0000}"/>
    <cellStyle name="Celda vinculada 35" xfId="1308" xr:uid="{00000000-0005-0000-0000-0000D26B0000}"/>
    <cellStyle name="Celda vinculada 36" xfId="1309" xr:uid="{00000000-0005-0000-0000-0000D36B0000}"/>
    <cellStyle name="Celda vinculada 37" xfId="1310" xr:uid="{00000000-0005-0000-0000-0000D46B0000}"/>
    <cellStyle name="Celda vinculada 38" xfId="1311" xr:uid="{00000000-0005-0000-0000-0000D56B0000}"/>
    <cellStyle name="Celda vinculada 39" xfId="1312" xr:uid="{00000000-0005-0000-0000-0000D66B0000}"/>
    <cellStyle name="Celda vinculada 4" xfId="1313" xr:uid="{00000000-0005-0000-0000-0000D76B0000}"/>
    <cellStyle name="Celda vinculada 4 2" xfId="1314" xr:uid="{00000000-0005-0000-0000-0000D86B0000}"/>
    <cellStyle name="Celda vinculada 4 3" xfId="1315" xr:uid="{00000000-0005-0000-0000-0000D96B0000}"/>
    <cellStyle name="Celda vinculada 40" xfId="1316" xr:uid="{00000000-0005-0000-0000-0000DA6B0000}"/>
    <cellStyle name="Celda vinculada 41" xfId="1317" xr:uid="{00000000-0005-0000-0000-0000DB6B0000}"/>
    <cellStyle name="Celda vinculada 5" xfId="1318" xr:uid="{00000000-0005-0000-0000-0000DC6B0000}"/>
    <cellStyle name="Celda vinculada 5 2" xfId="41210" xr:uid="{00000000-0005-0000-0000-0000DD6B0000}"/>
    <cellStyle name="Celda vinculada 6" xfId="1319" xr:uid="{00000000-0005-0000-0000-0000DE6B0000}"/>
    <cellStyle name="Celda vinculada 6 2" xfId="41211" xr:uid="{00000000-0005-0000-0000-0000DF6B0000}"/>
    <cellStyle name="Celda vinculada 7" xfId="1320" xr:uid="{00000000-0005-0000-0000-0000E06B0000}"/>
    <cellStyle name="Celda vinculada 7 2" xfId="41212" xr:uid="{00000000-0005-0000-0000-0000E16B0000}"/>
    <cellStyle name="Celda vinculada 8" xfId="1321" xr:uid="{00000000-0005-0000-0000-0000E26B0000}"/>
    <cellStyle name="Celda vinculada 8 2" xfId="41213" xr:uid="{00000000-0005-0000-0000-0000E36B0000}"/>
    <cellStyle name="Celda vinculada 9" xfId="1322" xr:uid="{00000000-0005-0000-0000-0000E46B0000}"/>
    <cellStyle name="Celda vinculada 9 2" xfId="41214" xr:uid="{00000000-0005-0000-0000-0000E56B0000}"/>
    <cellStyle name="Check Cell" xfId="1323" xr:uid="{00000000-0005-0000-0000-0000E66B0000}"/>
    <cellStyle name="Comma" xfId="43750" xr:uid="{00000000-0005-0000-0000-0000E76B0000}"/>
    <cellStyle name="Comma 10" xfId="2866" xr:uid="{00000000-0005-0000-0000-0000E86B0000}"/>
    <cellStyle name="Comma 11" xfId="43747" xr:uid="{00000000-0005-0000-0000-0000E96B0000}"/>
    <cellStyle name="Comma 12" xfId="2867" xr:uid="{00000000-0005-0000-0000-0000EA6B0000}"/>
    <cellStyle name="Comma 13" xfId="43755" xr:uid="{00000000-0005-0000-0000-0000EB6B0000}"/>
    <cellStyle name="Comma 13 2" xfId="43778" xr:uid="{18B2F015-D5BB-4714-ADC8-D1EAF056FF03}"/>
    <cellStyle name="Comma 14" xfId="2868" xr:uid="{00000000-0005-0000-0000-0000EC6B0000}"/>
    <cellStyle name="Comma 15" xfId="43758" xr:uid="{EF145701-644E-431B-8B9C-01CA982C3848}"/>
    <cellStyle name="Comma 16" xfId="2869" xr:uid="{00000000-0005-0000-0000-0000ED6B0000}"/>
    <cellStyle name="Comma 19" xfId="2870" xr:uid="{00000000-0005-0000-0000-0000EE6B0000}"/>
    <cellStyle name="Comma 2" xfId="2674" xr:uid="{00000000-0005-0000-0000-0000EF6B0000}"/>
    <cellStyle name="Comma 2 2" xfId="2673" xr:uid="{00000000-0005-0000-0000-0000F06B0000}"/>
    <cellStyle name="Comma 2 3" xfId="28690" xr:uid="{00000000-0005-0000-0000-0000F16B0000}"/>
    <cellStyle name="Comma 2_Integración de Proveedores" xfId="41215" xr:uid="{00000000-0005-0000-0000-0000F26B0000}"/>
    <cellStyle name="Comma 20" xfId="2871" xr:uid="{00000000-0005-0000-0000-0000F36B0000}"/>
    <cellStyle name="Comma 22" xfId="2872" xr:uid="{00000000-0005-0000-0000-0000F46B0000}"/>
    <cellStyle name="Comma 24" xfId="2873" xr:uid="{00000000-0005-0000-0000-0000F56B0000}"/>
    <cellStyle name="Comma 25" xfId="2874" xr:uid="{00000000-0005-0000-0000-0000F66B0000}"/>
    <cellStyle name="Comma 26" xfId="2875" xr:uid="{00000000-0005-0000-0000-0000F76B0000}"/>
    <cellStyle name="Comma 27" xfId="2876" xr:uid="{00000000-0005-0000-0000-0000F86B0000}"/>
    <cellStyle name="Comma 28" xfId="2877" xr:uid="{00000000-0005-0000-0000-0000F96B0000}"/>
    <cellStyle name="Comma 3" xfId="1324" xr:uid="{00000000-0005-0000-0000-0000FA6B0000}"/>
    <cellStyle name="Comma 30" xfId="2878" xr:uid="{00000000-0005-0000-0000-0000FB6B0000}"/>
    <cellStyle name="Comma 4" xfId="3000" xr:uid="{00000000-0005-0000-0000-0000FC6B0000}"/>
    <cellStyle name="Comma 4 2" xfId="1325" xr:uid="{00000000-0005-0000-0000-0000FD6B0000}"/>
    <cellStyle name="Comma 4 2 2" xfId="2879" xr:uid="{00000000-0005-0000-0000-0000FE6B0000}"/>
    <cellStyle name="Comma 5" xfId="41216" xr:uid="{00000000-0005-0000-0000-0000FF6B0000}"/>
    <cellStyle name="Comma 5 2" xfId="2880" xr:uid="{00000000-0005-0000-0000-0000006C0000}"/>
    <cellStyle name="Comma 6" xfId="41217" xr:uid="{00000000-0005-0000-0000-0000016C0000}"/>
    <cellStyle name="Comma 7" xfId="2675" xr:uid="{00000000-0005-0000-0000-0000026C0000}"/>
    <cellStyle name="Comma 8" xfId="43738" xr:uid="{00000000-0005-0000-0000-0000036C0000}"/>
    <cellStyle name="Comma 9" xfId="43745" xr:uid="{00000000-0005-0000-0000-0000046C0000}"/>
    <cellStyle name="Comma0" xfId="156" xr:uid="{00000000-0005-0000-0000-0000056C0000}"/>
    <cellStyle name="Comma0 10" xfId="28691" xr:uid="{00000000-0005-0000-0000-0000066C0000}"/>
    <cellStyle name="Comma0 11" xfId="28692" xr:uid="{00000000-0005-0000-0000-0000076C0000}"/>
    <cellStyle name="Comma0 12" xfId="28693" xr:uid="{00000000-0005-0000-0000-0000086C0000}"/>
    <cellStyle name="Comma0 13" xfId="28694" xr:uid="{00000000-0005-0000-0000-0000096C0000}"/>
    <cellStyle name="Comma0 14" xfId="28695" xr:uid="{00000000-0005-0000-0000-00000A6C0000}"/>
    <cellStyle name="Comma0 15" xfId="28696" xr:uid="{00000000-0005-0000-0000-00000B6C0000}"/>
    <cellStyle name="Comma0 16" xfId="28697" xr:uid="{00000000-0005-0000-0000-00000C6C0000}"/>
    <cellStyle name="Comma0 17" xfId="28698" xr:uid="{00000000-0005-0000-0000-00000D6C0000}"/>
    <cellStyle name="Comma0 18" xfId="28699" xr:uid="{00000000-0005-0000-0000-00000E6C0000}"/>
    <cellStyle name="Comma0 19" xfId="28700" xr:uid="{00000000-0005-0000-0000-00000F6C0000}"/>
    <cellStyle name="Comma0 2" xfId="28701" xr:uid="{00000000-0005-0000-0000-0000106C0000}"/>
    <cellStyle name="Comma0 2 2" xfId="28702" xr:uid="{00000000-0005-0000-0000-0000116C0000}"/>
    <cellStyle name="Comma0 2 3" xfId="28703" xr:uid="{00000000-0005-0000-0000-0000126C0000}"/>
    <cellStyle name="Comma0 2 4" xfId="28704" xr:uid="{00000000-0005-0000-0000-0000136C0000}"/>
    <cellStyle name="Comma0 2 5" xfId="28705" xr:uid="{00000000-0005-0000-0000-0000146C0000}"/>
    <cellStyle name="Comma0 2 6" xfId="28706" xr:uid="{00000000-0005-0000-0000-0000156C0000}"/>
    <cellStyle name="Comma0 20" xfId="28707" xr:uid="{00000000-0005-0000-0000-0000166C0000}"/>
    <cellStyle name="Comma0 21" xfId="28708" xr:uid="{00000000-0005-0000-0000-0000176C0000}"/>
    <cellStyle name="Comma0 3" xfId="28709" xr:uid="{00000000-0005-0000-0000-0000186C0000}"/>
    <cellStyle name="Comma0 3 2" xfId="28710" xr:uid="{00000000-0005-0000-0000-0000196C0000}"/>
    <cellStyle name="Comma0 4" xfId="28711" xr:uid="{00000000-0005-0000-0000-00001A6C0000}"/>
    <cellStyle name="Comma0 4 2" xfId="28712" xr:uid="{00000000-0005-0000-0000-00001B6C0000}"/>
    <cellStyle name="Comma0 5" xfId="28713" xr:uid="{00000000-0005-0000-0000-00001C6C0000}"/>
    <cellStyle name="Comma0 5 2" xfId="28714" xr:uid="{00000000-0005-0000-0000-00001D6C0000}"/>
    <cellStyle name="Comma0 6" xfId="28715" xr:uid="{00000000-0005-0000-0000-00001E6C0000}"/>
    <cellStyle name="Comma0 6 2" xfId="28716" xr:uid="{00000000-0005-0000-0000-00001F6C0000}"/>
    <cellStyle name="Comma0 7" xfId="28717" xr:uid="{00000000-0005-0000-0000-0000206C0000}"/>
    <cellStyle name="Comma0 7 2" xfId="28718" xr:uid="{00000000-0005-0000-0000-0000216C0000}"/>
    <cellStyle name="Comma0 8" xfId="28719" xr:uid="{00000000-0005-0000-0000-0000226C0000}"/>
    <cellStyle name="Comma0 9" xfId="28720" xr:uid="{00000000-0005-0000-0000-0000236C0000}"/>
    <cellStyle name="Currency" xfId="2" xr:uid="{00000000-0005-0000-0000-0000246C0000}"/>
    <cellStyle name="Currency 2" xfId="28721" xr:uid="{00000000-0005-0000-0000-0000256C0000}"/>
    <cellStyle name="Currency 2 10" xfId="28722" xr:uid="{00000000-0005-0000-0000-0000266C0000}"/>
    <cellStyle name="Currency 2 11" xfId="28723" xr:uid="{00000000-0005-0000-0000-0000276C0000}"/>
    <cellStyle name="Currency 2 2" xfId="28724" xr:uid="{00000000-0005-0000-0000-0000286C0000}"/>
    <cellStyle name="Currency 2 3" xfId="28725" xr:uid="{00000000-0005-0000-0000-0000296C0000}"/>
    <cellStyle name="Currency 2 4" xfId="28726" xr:uid="{00000000-0005-0000-0000-00002A6C0000}"/>
    <cellStyle name="Currency 2 5" xfId="28727" xr:uid="{00000000-0005-0000-0000-00002B6C0000}"/>
    <cellStyle name="Currency 2 6" xfId="28728" xr:uid="{00000000-0005-0000-0000-00002C6C0000}"/>
    <cellStyle name="Currency 2 7" xfId="28729" xr:uid="{00000000-0005-0000-0000-00002D6C0000}"/>
    <cellStyle name="Currency 2 8" xfId="28730" xr:uid="{00000000-0005-0000-0000-00002E6C0000}"/>
    <cellStyle name="Currency 2 9" xfId="28731" xr:uid="{00000000-0005-0000-0000-00002F6C0000}"/>
    <cellStyle name="Currency 3" xfId="28732" xr:uid="{00000000-0005-0000-0000-0000306C0000}"/>
    <cellStyle name="Currency 4" xfId="28733" xr:uid="{00000000-0005-0000-0000-0000316C0000}"/>
    <cellStyle name="Currency0" xfId="157" xr:uid="{00000000-0005-0000-0000-0000326C0000}"/>
    <cellStyle name="Currency0 10" xfId="28734" xr:uid="{00000000-0005-0000-0000-0000336C0000}"/>
    <cellStyle name="Currency0 11" xfId="28735" xr:uid="{00000000-0005-0000-0000-0000346C0000}"/>
    <cellStyle name="Currency0 12" xfId="28736" xr:uid="{00000000-0005-0000-0000-0000356C0000}"/>
    <cellStyle name="Currency0 13" xfId="28737" xr:uid="{00000000-0005-0000-0000-0000366C0000}"/>
    <cellStyle name="Currency0 14" xfId="28738" xr:uid="{00000000-0005-0000-0000-0000376C0000}"/>
    <cellStyle name="Currency0 15" xfId="28739" xr:uid="{00000000-0005-0000-0000-0000386C0000}"/>
    <cellStyle name="Currency0 16" xfId="28740" xr:uid="{00000000-0005-0000-0000-0000396C0000}"/>
    <cellStyle name="Currency0 17" xfId="28741" xr:uid="{00000000-0005-0000-0000-00003A6C0000}"/>
    <cellStyle name="Currency0 18" xfId="28742" xr:uid="{00000000-0005-0000-0000-00003B6C0000}"/>
    <cellStyle name="Currency0 19" xfId="28743" xr:uid="{00000000-0005-0000-0000-00003C6C0000}"/>
    <cellStyle name="Currency0 2" xfId="28744" xr:uid="{00000000-0005-0000-0000-00003D6C0000}"/>
    <cellStyle name="Currency0 2 2" xfId="28745" xr:uid="{00000000-0005-0000-0000-00003E6C0000}"/>
    <cellStyle name="Currency0 2 3" xfId="28746" xr:uid="{00000000-0005-0000-0000-00003F6C0000}"/>
    <cellStyle name="Currency0 2 4" xfId="28747" xr:uid="{00000000-0005-0000-0000-0000406C0000}"/>
    <cellStyle name="Currency0 2 5" xfId="28748" xr:uid="{00000000-0005-0000-0000-0000416C0000}"/>
    <cellStyle name="Currency0 2 6" xfId="28749" xr:uid="{00000000-0005-0000-0000-0000426C0000}"/>
    <cellStyle name="Currency0 20" xfId="28750" xr:uid="{00000000-0005-0000-0000-0000436C0000}"/>
    <cellStyle name="Currency0 21" xfId="28751" xr:uid="{00000000-0005-0000-0000-0000446C0000}"/>
    <cellStyle name="Currency0 3" xfId="28752" xr:uid="{00000000-0005-0000-0000-0000456C0000}"/>
    <cellStyle name="Currency0 3 2" xfId="28753" xr:uid="{00000000-0005-0000-0000-0000466C0000}"/>
    <cellStyle name="Currency0 4" xfId="28754" xr:uid="{00000000-0005-0000-0000-0000476C0000}"/>
    <cellStyle name="Currency0 4 2" xfId="28755" xr:uid="{00000000-0005-0000-0000-0000486C0000}"/>
    <cellStyle name="Currency0 5" xfId="28756" xr:uid="{00000000-0005-0000-0000-0000496C0000}"/>
    <cellStyle name="Currency0 5 2" xfId="28757" xr:uid="{00000000-0005-0000-0000-00004A6C0000}"/>
    <cellStyle name="Currency0 6" xfId="28758" xr:uid="{00000000-0005-0000-0000-00004B6C0000}"/>
    <cellStyle name="Currency0 6 2" xfId="28759" xr:uid="{00000000-0005-0000-0000-00004C6C0000}"/>
    <cellStyle name="Currency0 7" xfId="28760" xr:uid="{00000000-0005-0000-0000-00004D6C0000}"/>
    <cellStyle name="Currency0 7 2" xfId="28761" xr:uid="{00000000-0005-0000-0000-00004E6C0000}"/>
    <cellStyle name="Currency0 8" xfId="28762" xr:uid="{00000000-0005-0000-0000-00004F6C0000}"/>
    <cellStyle name="Currency0 9" xfId="28763" xr:uid="{00000000-0005-0000-0000-0000506C0000}"/>
    <cellStyle name="Date" xfId="3" xr:uid="{00000000-0005-0000-0000-0000516C0000}"/>
    <cellStyle name="Date 2" xfId="2676" xr:uid="{00000000-0005-0000-0000-0000526C0000}"/>
    <cellStyle name="Date 3" xfId="158" xr:uid="{00000000-0005-0000-0000-0000536C0000}"/>
    <cellStyle name="Date 4" xfId="28764" xr:uid="{00000000-0005-0000-0000-0000546C0000}"/>
    <cellStyle name="Date 5" xfId="28765" xr:uid="{00000000-0005-0000-0000-0000556C0000}"/>
    <cellStyle name="Date 6" xfId="28766" xr:uid="{00000000-0005-0000-0000-0000566C0000}"/>
    <cellStyle name="Date 7" xfId="28767" xr:uid="{00000000-0005-0000-0000-0000576C0000}"/>
    <cellStyle name="Date 8" xfId="28768" xr:uid="{00000000-0005-0000-0000-0000586C0000}"/>
    <cellStyle name="Date 9" xfId="28769" xr:uid="{00000000-0005-0000-0000-0000596C0000}"/>
    <cellStyle name="Date_sueldoDASA" xfId="28770" xr:uid="{00000000-0005-0000-0000-00005A6C0000}"/>
    <cellStyle name="Default" xfId="1326" xr:uid="{00000000-0005-0000-0000-00005B6C0000}"/>
    <cellStyle name="Encabezado 1" xfId="159" xr:uid="{00000000-0005-0000-0000-00005C6C0000}"/>
    <cellStyle name="Encabezado 2" xfId="160" xr:uid="{00000000-0005-0000-0000-00005D6C0000}"/>
    <cellStyle name="Encabezado 2 2" xfId="2881" xr:uid="{00000000-0005-0000-0000-00005E6C0000}"/>
    <cellStyle name="Encabezado 2 3" xfId="28771" xr:uid="{00000000-0005-0000-0000-00005F6C0000}"/>
    <cellStyle name="Encabezado 2 4" xfId="28772" xr:uid="{00000000-0005-0000-0000-0000606C0000}"/>
    <cellStyle name="Encabezado 2 5" xfId="28773" xr:uid="{00000000-0005-0000-0000-0000616C0000}"/>
    <cellStyle name="Encabezado 2 6" xfId="28774" xr:uid="{00000000-0005-0000-0000-0000626C0000}"/>
    <cellStyle name="Encabezado 2_2. PT ER 31-08-08 Distribuidora RC, S.A." xfId="28775" xr:uid="{00000000-0005-0000-0000-0000636C0000}"/>
    <cellStyle name="Encabezado 4 10" xfId="1327" xr:uid="{00000000-0005-0000-0000-0000646C0000}"/>
    <cellStyle name="Encabezado 4 10 2" xfId="41218" xr:uid="{00000000-0005-0000-0000-0000656C0000}"/>
    <cellStyle name="Encabezado 4 11" xfId="1328" xr:uid="{00000000-0005-0000-0000-0000666C0000}"/>
    <cellStyle name="Encabezado 4 11 2" xfId="41219" xr:uid="{00000000-0005-0000-0000-0000676C0000}"/>
    <cellStyle name="Encabezado 4 12" xfId="1329" xr:uid="{00000000-0005-0000-0000-0000686C0000}"/>
    <cellStyle name="Encabezado 4 12 2" xfId="41220" xr:uid="{00000000-0005-0000-0000-0000696C0000}"/>
    <cellStyle name="Encabezado 4 13" xfId="1330" xr:uid="{00000000-0005-0000-0000-00006A6C0000}"/>
    <cellStyle name="Encabezado 4 13 2" xfId="41221" xr:uid="{00000000-0005-0000-0000-00006B6C0000}"/>
    <cellStyle name="Encabezado 4 14" xfId="1331" xr:uid="{00000000-0005-0000-0000-00006C6C0000}"/>
    <cellStyle name="Encabezado 4 15" xfId="1332" xr:uid="{00000000-0005-0000-0000-00006D6C0000}"/>
    <cellStyle name="Encabezado 4 16" xfId="1333" xr:uid="{00000000-0005-0000-0000-00006E6C0000}"/>
    <cellStyle name="Encabezado 4 17" xfId="1334" xr:uid="{00000000-0005-0000-0000-00006F6C0000}"/>
    <cellStyle name="Encabezado 4 18" xfId="1335" xr:uid="{00000000-0005-0000-0000-0000706C0000}"/>
    <cellStyle name="Encabezado 4 19" xfId="1336" xr:uid="{00000000-0005-0000-0000-0000716C0000}"/>
    <cellStyle name="Encabezado 4 2" xfId="1337" xr:uid="{00000000-0005-0000-0000-0000726C0000}"/>
    <cellStyle name="Encabezado 4 2 2" xfId="1338" xr:uid="{00000000-0005-0000-0000-0000736C0000}"/>
    <cellStyle name="Encabezado 4 2 3" xfId="1339" xr:uid="{00000000-0005-0000-0000-0000746C0000}"/>
    <cellStyle name="Encabezado 4 2 4" xfId="1340" xr:uid="{00000000-0005-0000-0000-0000756C0000}"/>
    <cellStyle name="Encabezado 4 2 5" xfId="1341" xr:uid="{00000000-0005-0000-0000-0000766C0000}"/>
    <cellStyle name="Encabezado 4 20" xfId="1342" xr:uid="{00000000-0005-0000-0000-0000776C0000}"/>
    <cellStyle name="Encabezado 4 21" xfId="1343" xr:uid="{00000000-0005-0000-0000-0000786C0000}"/>
    <cellStyle name="Encabezado 4 22" xfId="1344" xr:uid="{00000000-0005-0000-0000-0000796C0000}"/>
    <cellStyle name="Encabezado 4 23" xfId="1345" xr:uid="{00000000-0005-0000-0000-00007A6C0000}"/>
    <cellStyle name="Encabezado 4 24" xfId="1346" xr:uid="{00000000-0005-0000-0000-00007B6C0000}"/>
    <cellStyle name="Encabezado 4 25" xfId="1347" xr:uid="{00000000-0005-0000-0000-00007C6C0000}"/>
    <cellStyle name="Encabezado 4 26" xfId="1348" xr:uid="{00000000-0005-0000-0000-00007D6C0000}"/>
    <cellStyle name="Encabezado 4 27" xfId="1349" xr:uid="{00000000-0005-0000-0000-00007E6C0000}"/>
    <cellStyle name="Encabezado 4 28" xfId="1350" xr:uid="{00000000-0005-0000-0000-00007F6C0000}"/>
    <cellStyle name="Encabezado 4 29" xfId="1351" xr:uid="{00000000-0005-0000-0000-0000806C0000}"/>
    <cellStyle name="Encabezado 4 3" xfId="1352" xr:uid="{00000000-0005-0000-0000-0000816C0000}"/>
    <cellStyle name="Encabezado 4 3 2" xfId="1353" xr:uid="{00000000-0005-0000-0000-0000826C0000}"/>
    <cellStyle name="Encabezado 4 3 3" xfId="1354" xr:uid="{00000000-0005-0000-0000-0000836C0000}"/>
    <cellStyle name="Encabezado 4 30" xfId="1355" xr:uid="{00000000-0005-0000-0000-0000846C0000}"/>
    <cellStyle name="Encabezado 4 31" xfId="1356" xr:uid="{00000000-0005-0000-0000-0000856C0000}"/>
    <cellStyle name="Encabezado 4 32" xfId="1357" xr:uid="{00000000-0005-0000-0000-0000866C0000}"/>
    <cellStyle name="Encabezado 4 33" xfId="1358" xr:uid="{00000000-0005-0000-0000-0000876C0000}"/>
    <cellStyle name="Encabezado 4 34" xfId="1359" xr:uid="{00000000-0005-0000-0000-0000886C0000}"/>
    <cellStyle name="Encabezado 4 35" xfId="1360" xr:uid="{00000000-0005-0000-0000-0000896C0000}"/>
    <cellStyle name="Encabezado 4 36" xfId="1361" xr:uid="{00000000-0005-0000-0000-00008A6C0000}"/>
    <cellStyle name="Encabezado 4 37" xfId="1362" xr:uid="{00000000-0005-0000-0000-00008B6C0000}"/>
    <cellStyle name="Encabezado 4 38" xfId="1363" xr:uid="{00000000-0005-0000-0000-00008C6C0000}"/>
    <cellStyle name="Encabezado 4 39" xfId="1364" xr:uid="{00000000-0005-0000-0000-00008D6C0000}"/>
    <cellStyle name="Encabezado 4 4" xfId="1365" xr:uid="{00000000-0005-0000-0000-00008E6C0000}"/>
    <cellStyle name="Encabezado 4 4 2" xfId="1366" xr:uid="{00000000-0005-0000-0000-00008F6C0000}"/>
    <cellStyle name="Encabezado 4 4 3" xfId="1367" xr:uid="{00000000-0005-0000-0000-0000906C0000}"/>
    <cellStyle name="Encabezado 4 40" xfId="1368" xr:uid="{00000000-0005-0000-0000-0000916C0000}"/>
    <cellStyle name="Encabezado 4 41" xfId="1369" xr:uid="{00000000-0005-0000-0000-0000926C0000}"/>
    <cellStyle name="Encabezado 4 5" xfId="1370" xr:uid="{00000000-0005-0000-0000-0000936C0000}"/>
    <cellStyle name="Encabezado 4 5 2" xfId="41222" xr:uid="{00000000-0005-0000-0000-0000946C0000}"/>
    <cellStyle name="Encabezado 4 6" xfId="1371" xr:uid="{00000000-0005-0000-0000-0000956C0000}"/>
    <cellStyle name="Encabezado 4 6 2" xfId="41223" xr:uid="{00000000-0005-0000-0000-0000966C0000}"/>
    <cellStyle name="Encabezado 4 7" xfId="1372" xr:uid="{00000000-0005-0000-0000-0000976C0000}"/>
    <cellStyle name="Encabezado 4 7 2" xfId="41224" xr:uid="{00000000-0005-0000-0000-0000986C0000}"/>
    <cellStyle name="Encabezado 4 8" xfId="1373" xr:uid="{00000000-0005-0000-0000-0000996C0000}"/>
    <cellStyle name="Encabezado 4 8 2" xfId="41225" xr:uid="{00000000-0005-0000-0000-00009A6C0000}"/>
    <cellStyle name="Encabezado 4 9" xfId="1374" xr:uid="{00000000-0005-0000-0000-00009B6C0000}"/>
    <cellStyle name="Encabezado 4 9 2" xfId="41226" xr:uid="{00000000-0005-0000-0000-00009C6C0000}"/>
    <cellStyle name="Énfasis1 10" xfId="1375" xr:uid="{00000000-0005-0000-0000-00009D6C0000}"/>
    <cellStyle name="Énfasis1 10 2" xfId="41227" xr:uid="{00000000-0005-0000-0000-00009E6C0000}"/>
    <cellStyle name="Énfasis1 11" xfId="1376" xr:uid="{00000000-0005-0000-0000-00009F6C0000}"/>
    <cellStyle name="Énfasis1 11 2" xfId="41228" xr:uid="{00000000-0005-0000-0000-0000A06C0000}"/>
    <cellStyle name="Énfasis1 12" xfId="1377" xr:uid="{00000000-0005-0000-0000-0000A16C0000}"/>
    <cellStyle name="Énfasis1 12 2" xfId="41229" xr:uid="{00000000-0005-0000-0000-0000A26C0000}"/>
    <cellStyle name="Énfasis1 13" xfId="1378" xr:uid="{00000000-0005-0000-0000-0000A36C0000}"/>
    <cellStyle name="Énfasis1 13 2" xfId="41230" xr:uid="{00000000-0005-0000-0000-0000A46C0000}"/>
    <cellStyle name="Énfasis1 14" xfId="1379" xr:uid="{00000000-0005-0000-0000-0000A56C0000}"/>
    <cellStyle name="Énfasis1 15" xfId="1380" xr:uid="{00000000-0005-0000-0000-0000A66C0000}"/>
    <cellStyle name="Énfasis1 16" xfId="1381" xr:uid="{00000000-0005-0000-0000-0000A76C0000}"/>
    <cellStyle name="Énfasis1 17" xfId="1382" xr:uid="{00000000-0005-0000-0000-0000A86C0000}"/>
    <cellStyle name="Énfasis1 18" xfId="1383" xr:uid="{00000000-0005-0000-0000-0000A96C0000}"/>
    <cellStyle name="Énfasis1 19" xfId="1384" xr:uid="{00000000-0005-0000-0000-0000AA6C0000}"/>
    <cellStyle name="Énfasis1 2" xfId="1385" xr:uid="{00000000-0005-0000-0000-0000AB6C0000}"/>
    <cellStyle name="Énfasis1 2 2" xfId="1386" xr:uid="{00000000-0005-0000-0000-0000AC6C0000}"/>
    <cellStyle name="Énfasis1 2 3" xfId="1387" xr:uid="{00000000-0005-0000-0000-0000AD6C0000}"/>
    <cellStyle name="Énfasis1 2 4" xfId="1388" xr:uid="{00000000-0005-0000-0000-0000AE6C0000}"/>
    <cellStyle name="Énfasis1 2 5" xfId="1389" xr:uid="{00000000-0005-0000-0000-0000AF6C0000}"/>
    <cellStyle name="Énfasis1 20" xfId="1390" xr:uid="{00000000-0005-0000-0000-0000B06C0000}"/>
    <cellStyle name="Énfasis1 21" xfId="1391" xr:uid="{00000000-0005-0000-0000-0000B16C0000}"/>
    <cellStyle name="Énfasis1 22" xfId="1392" xr:uid="{00000000-0005-0000-0000-0000B26C0000}"/>
    <cellStyle name="Énfasis1 23" xfId="1393" xr:uid="{00000000-0005-0000-0000-0000B36C0000}"/>
    <cellStyle name="Énfasis1 24" xfId="1394" xr:uid="{00000000-0005-0000-0000-0000B46C0000}"/>
    <cellStyle name="Énfasis1 25" xfId="1395" xr:uid="{00000000-0005-0000-0000-0000B56C0000}"/>
    <cellStyle name="Énfasis1 26" xfId="1396" xr:uid="{00000000-0005-0000-0000-0000B66C0000}"/>
    <cellStyle name="Énfasis1 27" xfId="1397" xr:uid="{00000000-0005-0000-0000-0000B76C0000}"/>
    <cellStyle name="Énfasis1 28" xfId="1398" xr:uid="{00000000-0005-0000-0000-0000B86C0000}"/>
    <cellStyle name="Énfasis1 29" xfId="1399" xr:uid="{00000000-0005-0000-0000-0000B96C0000}"/>
    <cellStyle name="Énfasis1 3" xfId="1400" xr:uid="{00000000-0005-0000-0000-0000BA6C0000}"/>
    <cellStyle name="Énfasis1 3 2" xfId="1401" xr:uid="{00000000-0005-0000-0000-0000BB6C0000}"/>
    <cellStyle name="Énfasis1 3 3" xfId="1402" xr:uid="{00000000-0005-0000-0000-0000BC6C0000}"/>
    <cellStyle name="Énfasis1 3 4" xfId="28776" xr:uid="{00000000-0005-0000-0000-0000BD6C0000}"/>
    <cellStyle name="Énfasis1 30" xfId="1403" xr:uid="{00000000-0005-0000-0000-0000BE6C0000}"/>
    <cellStyle name="Énfasis1 31" xfId="1404" xr:uid="{00000000-0005-0000-0000-0000BF6C0000}"/>
    <cellStyle name="Énfasis1 32" xfId="1405" xr:uid="{00000000-0005-0000-0000-0000C06C0000}"/>
    <cellStyle name="Énfasis1 33" xfId="1406" xr:uid="{00000000-0005-0000-0000-0000C16C0000}"/>
    <cellStyle name="Énfasis1 34" xfId="1407" xr:uid="{00000000-0005-0000-0000-0000C26C0000}"/>
    <cellStyle name="Énfasis1 35" xfId="1408" xr:uid="{00000000-0005-0000-0000-0000C36C0000}"/>
    <cellStyle name="Énfasis1 36" xfId="1409" xr:uid="{00000000-0005-0000-0000-0000C46C0000}"/>
    <cellStyle name="Énfasis1 37" xfId="1410" xr:uid="{00000000-0005-0000-0000-0000C56C0000}"/>
    <cellStyle name="Énfasis1 38" xfId="1411" xr:uid="{00000000-0005-0000-0000-0000C66C0000}"/>
    <cellStyle name="Énfasis1 39" xfId="1412" xr:uid="{00000000-0005-0000-0000-0000C76C0000}"/>
    <cellStyle name="Énfasis1 4" xfId="1413" xr:uid="{00000000-0005-0000-0000-0000C86C0000}"/>
    <cellStyle name="Énfasis1 4 2" xfId="1414" xr:uid="{00000000-0005-0000-0000-0000C96C0000}"/>
    <cellStyle name="Énfasis1 4 3" xfId="1415" xr:uid="{00000000-0005-0000-0000-0000CA6C0000}"/>
    <cellStyle name="Énfasis1 40" xfId="1416" xr:uid="{00000000-0005-0000-0000-0000CB6C0000}"/>
    <cellStyle name="Énfasis1 41" xfId="1417" xr:uid="{00000000-0005-0000-0000-0000CC6C0000}"/>
    <cellStyle name="Énfasis1 5" xfId="1418" xr:uid="{00000000-0005-0000-0000-0000CD6C0000}"/>
    <cellStyle name="Énfasis1 5 2" xfId="41231" xr:uid="{00000000-0005-0000-0000-0000CE6C0000}"/>
    <cellStyle name="Énfasis1 6" xfId="1419" xr:uid="{00000000-0005-0000-0000-0000CF6C0000}"/>
    <cellStyle name="Énfasis1 6 2" xfId="41232" xr:uid="{00000000-0005-0000-0000-0000D06C0000}"/>
    <cellStyle name="Énfasis1 7" xfId="1420" xr:uid="{00000000-0005-0000-0000-0000D16C0000}"/>
    <cellStyle name="Énfasis1 7 2" xfId="41233" xr:uid="{00000000-0005-0000-0000-0000D26C0000}"/>
    <cellStyle name="Énfasis1 8" xfId="1421" xr:uid="{00000000-0005-0000-0000-0000D36C0000}"/>
    <cellStyle name="Énfasis1 8 2" xfId="41234" xr:uid="{00000000-0005-0000-0000-0000D46C0000}"/>
    <cellStyle name="Énfasis1 9" xfId="1422" xr:uid="{00000000-0005-0000-0000-0000D56C0000}"/>
    <cellStyle name="Énfasis1 9 2" xfId="41235" xr:uid="{00000000-0005-0000-0000-0000D66C0000}"/>
    <cellStyle name="Énfasis2 10" xfId="1423" xr:uid="{00000000-0005-0000-0000-0000D76C0000}"/>
    <cellStyle name="Énfasis2 10 2" xfId="41236" xr:uid="{00000000-0005-0000-0000-0000D86C0000}"/>
    <cellStyle name="Énfasis2 11" xfId="1424" xr:uid="{00000000-0005-0000-0000-0000D96C0000}"/>
    <cellStyle name="Énfasis2 11 2" xfId="41237" xr:uid="{00000000-0005-0000-0000-0000DA6C0000}"/>
    <cellStyle name="Énfasis2 12" xfId="1425" xr:uid="{00000000-0005-0000-0000-0000DB6C0000}"/>
    <cellStyle name="Énfasis2 12 2" xfId="41238" xr:uid="{00000000-0005-0000-0000-0000DC6C0000}"/>
    <cellStyle name="Énfasis2 13" xfId="1426" xr:uid="{00000000-0005-0000-0000-0000DD6C0000}"/>
    <cellStyle name="Énfasis2 13 2" xfId="41239" xr:uid="{00000000-0005-0000-0000-0000DE6C0000}"/>
    <cellStyle name="Énfasis2 14" xfId="1427" xr:uid="{00000000-0005-0000-0000-0000DF6C0000}"/>
    <cellStyle name="Énfasis2 15" xfId="1428" xr:uid="{00000000-0005-0000-0000-0000E06C0000}"/>
    <cellStyle name="Énfasis2 16" xfId="1429" xr:uid="{00000000-0005-0000-0000-0000E16C0000}"/>
    <cellStyle name="Énfasis2 17" xfId="1430" xr:uid="{00000000-0005-0000-0000-0000E26C0000}"/>
    <cellStyle name="Énfasis2 18" xfId="1431" xr:uid="{00000000-0005-0000-0000-0000E36C0000}"/>
    <cellStyle name="Énfasis2 19" xfId="1432" xr:uid="{00000000-0005-0000-0000-0000E46C0000}"/>
    <cellStyle name="Énfasis2 2" xfId="1433" xr:uid="{00000000-0005-0000-0000-0000E56C0000}"/>
    <cellStyle name="Énfasis2 2 2" xfId="1434" xr:uid="{00000000-0005-0000-0000-0000E66C0000}"/>
    <cellStyle name="Énfasis2 2 3" xfId="1435" xr:uid="{00000000-0005-0000-0000-0000E76C0000}"/>
    <cellStyle name="Énfasis2 2 4" xfId="1436" xr:uid="{00000000-0005-0000-0000-0000E86C0000}"/>
    <cellStyle name="Énfasis2 2 5" xfId="1437" xr:uid="{00000000-0005-0000-0000-0000E96C0000}"/>
    <cellStyle name="Énfasis2 20" xfId="1438" xr:uid="{00000000-0005-0000-0000-0000EA6C0000}"/>
    <cellStyle name="Énfasis2 21" xfId="1439" xr:uid="{00000000-0005-0000-0000-0000EB6C0000}"/>
    <cellStyle name="Énfasis2 22" xfId="1440" xr:uid="{00000000-0005-0000-0000-0000EC6C0000}"/>
    <cellStyle name="Énfasis2 23" xfId="1441" xr:uid="{00000000-0005-0000-0000-0000ED6C0000}"/>
    <cellStyle name="Énfasis2 24" xfId="1442" xr:uid="{00000000-0005-0000-0000-0000EE6C0000}"/>
    <cellStyle name="Énfasis2 25" xfId="1443" xr:uid="{00000000-0005-0000-0000-0000EF6C0000}"/>
    <cellStyle name="Énfasis2 26" xfId="1444" xr:uid="{00000000-0005-0000-0000-0000F06C0000}"/>
    <cellStyle name="Énfasis2 27" xfId="1445" xr:uid="{00000000-0005-0000-0000-0000F16C0000}"/>
    <cellStyle name="Énfasis2 28" xfId="1446" xr:uid="{00000000-0005-0000-0000-0000F26C0000}"/>
    <cellStyle name="Énfasis2 29" xfId="1447" xr:uid="{00000000-0005-0000-0000-0000F36C0000}"/>
    <cellStyle name="Énfasis2 3" xfId="1448" xr:uid="{00000000-0005-0000-0000-0000F46C0000}"/>
    <cellStyle name="Énfasis2 3 2" xfId="1449" xr:uid="{00000000-0005-0000-0000-0000F56C0000}"/>
    <cellStyle name="Énfasis2 3 3" xfId="1450" xr:uid="{00000000-0005-0000-0000-0000F66C0000}"/>
    <cellStyle name="Énfasis2 3 4" xfId="28777" xr:uid="{00000000-0005-0000-0000-0000F76C0000}"/>
    <cellStyle name="Énfasis2 30" xfId="1451" xr:uid="{00000000-0005-0000-0000-0000F86C0000}"/>
    <cellStyle name="Énfasis2 31" xfId="1452" xr:uid="{00000000-0005-0000-0000-0000F96C0000}"/>
    <cellStyle name="Énfasis2 32" xfId="1453" xr:uid="{00000000-0005-0000-0000-0000FA6C0000}"/>
    <cellStyle name="Énfasis2 33" xfId="1454" xr:uid="{00000000-0005-0000-0000-0000FB6C0000}"/>
    <cellStyle name="Énfasis2 34" xfId="1455" xr:uid="{00000000-0005-0000-0000-0000FC6C0000}"/>
    <cellStyle name="Énfasis2 35" xfId="1456" xr:uid="{00000000-0005-0000-0000-0000FD6C0000}"/>
    <cellStyle name="Énfasis2 36" xfId="1457" xr:uid="{00000000-0005-0000-0000-0000FE6C0000}"/>
    <cellStyle name="Énfasis2 37" xfId="1458" xr:uid="{00000000-0005-0000-0000-0000FF6C0000}"/>
    <cellStyle name="Énfasis2 38" xfId="1459" xr:uid="{00000000-0005-0000-0000-0000006D0000}"/>
    <cellStyle name="Énfasis2 39" xfId="1460" xr:uid="{00000000-0005-0000-0000-0000016D0000}"/>
    <cellStyle name="Énfasis2 4" xfId="1461" xr:uid="{00000000-0005-0000-0000-0000026D0000}"/>
    <cellStyle name="Énfasis2 4 2" xfId="1462" xr:uid="{00000000-0005-0000-0000-0000036D0000}"/>
    <cellStyle name="Énfasis2 4 3" xfId="1463" xr:uid="{00000000-0005-0000-0000-0000046D0000}"/>
    <cellStyle name="Énfasis2 40" xfId="1464" xr:uid="{00000000-0005-0000-0000-0000056D0000}"/>
    <cellStyle name="Énfasis2 41" xfId="1465" xr:uid="{00000000-0005-0000-0000-0000066D0000}"/>
    <cellStyle name="Énfasis2 5" xfId="1466" xr:uid="{00000000-0005-0000-0000-0000076D0000}"/>
    <cellStyle name="Énfasis2 5 2" xfId="41240" xr:uid="{00000000-0005-0000-0000-0000086D0000}"/>
    <cellStyle name="Énfasis2 6" xfId="1467" xr:uid="{00000000-0005-0000-0000-0000096D0000}"/>
    <cellStyle name="Énfasis2 6 2" xfId="41241" xr:uid="{00000000-0005-0000-0000-00000A6D0000}"/>
    <cellStyle name="Énfasis2 7" xfId="1468" xr:uid="{00000000-0005-0000-0000-00000B6D0000}"/>
    <cellStyle name="Énfasis2 7 2" xfId="41242" xr:uid="{00000000-0005-0000-0000-00000C6D0000}"/>
    <cellStyle name="Énfasis2 8" xfId="1469" xr:uid="{00000000-0005-0000-0000-00000D6D0000}"/>
    <cellStyle name="Énfasis2 8 2" xfId="41243" xr:uid="{00000000-0005-0000-0000-00000E6D0000}"/>
    <cellStyle name="Énfasis2 9" xfId="1470" xr:uid="{00000000-0005-0000-0000-00000F6D0000}"/>
    <cellStyle name="Énfasis2 9 2" xfId="41244" xr:uid="{00000000-0005-0000-0000-0000106D0000}"/>
    <cellStyle name="Énfasis3 10" xfId="1471" xr:uid="{00000000-0005-0000-0000-0000116D0000}"/>
    <cellStyle name="Énfasis3 10 2" xfId="41245" xr:uid="{00000000-0005-0000-0000-0000126D0000}"/>
    <cellStyle name="Énfasis3 11" xfId="1472" xr:uid="{00000000-0005-0000-0000-0000136D0000}"/>
    <cellStyle name="Énfasis3 11 2" xfId="41246" xr:uid="{00000000-0005-0000-0000-0000146D0000}"/>
    <cellStyle name="Énfasis3 12" xfId="1473" xr:uid="{00000000-0005-0000-0000-0000156D0000}"/>
    <cellStyle name="Énfasis3 12 2" xfId="41247" xr:uid="{00000000-0005-0000-0000-0000166D0000}"/>
    <cellStyle name="Énfasis3 13" xfId="1474" xr:uid="{00000000-0005-0000-0000-0000176D0000}"/>
    <cellStyle name="Énfasis3 13 2" xfId="41248" xr:uid="{00000000-0005-0000-0000-0000186D0000}"/>
    <cellStyle name="Énfasis3 14" xfId="1475" xr:uid="{00000000-0005-0000-0000-0000196D0000}"/>
    <cellStyle name="Énfasis3 15" xfId="1476" xr:uid="{00000000-0005-0000-0000-00001A6D0000}"/>
    <cellStyle name="Énfasis3 16" xfId="1477" xr:uid="{00000000-0005-0000-0000-00001B6D0000}"/>
    <cellStyle name="Énfasis3 17" xfId="1478" xr:uid="{00000000-0005-0000-0000-00001C6D0000}"/>
    <cellStyle name="Énfasis3 18" xfId="1479" xr:uid="{00000000-0005-0000-0000-00001D6D0000}"/>
    <cellStyle name="Énfasis3 19" xfId="1480" xr:uid="{00000000-0005-0000-0000-00001E6D0000}"/>
    <cellStyle name="Énfasis3 2" xfId="1481" xr:uid="{00000000-0005-0000-0000-00001F6D0000}"/>
    <cellStyle name="Énfasis3 2 2" xfId="1482" xr:uid="{00000000-0005-0000-0000-0000206D0000}"/>
    <cellStyle name="Énfasis3 2 3" xfId="1483" xr:uid="{00000000-0005-0000-0000-0000216D0000}"/>
    <cellStyle name="Énfasis3 2 4" xfId="1484" xr:uid="{00000000-0005-0000-0000-0000226D0000}"/>
    <cellStyle name="Énfasis3 2 5" xfId="1485" xr:uid="{00000000-0005-0000-0000-0000236D0000}"/>
    <cellStyle name="Énfasis3 20" xfId="1486" xr:uid="{00000000-0005-0000-0000-0000246D0000}"/>
    <cellStyle name="Énfasis3 21" xfId="1487" xr:uid="{00000000-0005-0000-0000-0000256D0000}"/>
    <cellStyle name="Énfasis3 22" xfId="1488" xr:uid="{00000000-0005-0000-0000-0000266D0000}"/>
    <cellStyle name="Énfasis3 23" xfId="1489" xr:uid="{00000000-0005-0000-0000-0000276D0000}"/>
    <cellStyle name="Énfasis3 24" xfId="1490" xr:uid="{00000000-0005-0000-0000-0000286D0000}"/>
    <cellStyle name="Énfasis3 25" xfId="1491" xr:uid="{00000000-0005-0000-0000-0000296D0000}"/>
    <cellStyle name="Énfasis3 26" xfId="1492" xr:uid="{00000000-0005-0000-0000-00002A6D0000}"/>
    <cellStyle name="Énfasis3 27" xfId="1493" xr:uid="{00000000-0005-0000-0000-00002B6D0000}"/>
    <cellStyle name="Énfasis3 28" xfId="1494" xr:uid="{00000000-0005-0000-0000-00002C6D0000}"/>
    <cellStyle name="Énfasis3 29" xfId="1495" xr:uid="{00000000-0005-0000-0000-00002D6D0000}"/>
    <cellStyle name="Énfasis3 3" xfId="1496" xr:uid="{00000000-0005-0000-0000-00002E6D0000}"/>
    <cellStyle name="Énfasis3 3 2" xfId="1497" xr:uid="{00000000-0005-0000-0000-00002F6D0000}"/>
    <cellStyle name="Énfasis3 3 3" xfId="1498" xr:uid="{00000000-0005-0000-0000-0000306D0000}"/>
    <cellStyle name="Énfasis3 3 4" xfId="28778" xr:uid="{00000000-0005-0000-0000-0000316D0000}"/>
    <cellStyle name="Énfasis3 30" xfId="1499" xr:uid="{00000000-0005-0000-0000-0000326D0000}"/>
    <cellStyle name="Énfasis3 31" xfId="1500" xr:uid="{00000000-0005-0000-0000-0000336D0000}"/>
    <cellStyle name="Énfasis3 32" xfId="1501" xr:uid="{00000000-0005-0000-0000-0000346D0000}"/>
    <cellStyle name="Énfasis3 33" xfId="1502" xr:uid="{00000000-0005-0000-0000-0000356D0000}"/>
    <cellStyle name="Énfasis3 34" xfId="1503" xr:uid="{00000000-0005-0000-0000-0000366D0000}"/>
    <cellStyle name="Énfasis3 35" xfId="1504" xr:uid="{00000000-0005-0000-0000-0000376D0000}"/>
    <cellStyle name="Énfasis3 36" xfId="1505" xr:uid="{00000000-0005-0000-0000-0000386D0000}"/>
    <cellStyle name="Énfasis3 37" xfId="1506" xr:uid="{00000000-0005-0000-0000-0000396D0000}"/>
    <cellStyle name="Énfasis3 38" xfId="1507" xr:uid="{00000000-0005-0000-0000-00003A6D0000}"/>
    <cellStyle name="Énfasis3 39" xfId="1508" xr:uid="{00000000-0005-0000-0000-00003B6D0000}"/>
    <cellStyle name="Énfasis3 4" xfId="1509" xr:uid="{00000000-0005-0000-0000-00003C6D0000}"/>
    <cellStyle name="Énfasis3 4 2" xfId="1510" xr:uid="{00000000-0005-0000-0000-00003D6D0000}"/>
    <cellStyle name="Énfasis3 4 3" xfId="1511" xr:uid="{00000000-0005-0000-0000-00003E6D0000}"/>
    <cellStyle name="Énfasis3 40" xfId="1512" xr:uid="{00000000-0005-0000-0000-00003F6D0000}"/>
    <cellStyle name="Énfasis3 41" xfId="1513" xr:uid="{00000000-0005-0000-0000-0000406D0000}"/>
    <cellStyle name="Énfasis3 5" xfId="1514" xr:uid="{00000000-0005-0000-0000-0000416D0000}"/>
    <cellStyle name="Énfasis3 5 2" xfId="41249" xr:uid="{00000000-0005-0000-0000-0000426D0000}"/>
    <cellStyle name="Énfasis3 6" xfId="1515" xr:uid="{00000000-0005-0000-0000-0000436D0000}"/>
    <cellStyle name="Énfasis3 6 2" xfId="41250" xr:uid="{00000000-0005-0000-0000-0000446D0000}"/>
    <cellStyle name="Énfasis3 7" xfId="1516" xr:uid="{00000000-0005-0000-0000-0000456D0000}"/>
    <cellStyle name="Énfasis3 7 2" xfId="41251" xr:uid="{00000000-0005-0000-0000-0000466D0000}"/>
    <cellStyle name="Énfasis3 8" xfId="1517" xr:uid="{00000000-0005-0000-0000-0000476D0000}"/>
    <cellStyle name="Énfasis3 8 2" xfId="41252" xr:uid="{00000000-0005-0000-0000-0000486D0000}"/>
    <cellStyle name="Énfasis3 9" xfId="1518" xr:uid="{00000000-0005-0000-0000-0000496D0000}"/>
    <cellStyle name="Énfasis3 9 2" xfId="41253" xr:uid="{00000000-0005-0000-0000-00004A6D0000}"/>
    <cellStyle name="Énfasis4 10" xfId="1519" xr:uid="{00000000-0005-0000-0000-00004B6D0000}"/>
    <cellStyle name="Énfasis4 10 2" xfId="41254" xr:uid="{00000000-0005-0000-0000-00004C6D0000}"/>
    <cellStyle name="Énfasis4 11" xfId="1520" xr:uid="{00000000-0005-0000-0000-00004D6D0000}"/>
    <cellStyle name="Énfasis4 11 2" xfId="41255" xr:uid="{00000000-0005-0000-0000-00004E6D0000}"/>
    <cellStyle name="Énfasis4 12" xfId="1521" xr:uid="{00000000-0005-0000-0000-00004F6D0000}"/>
    <cellStyle name="Énfasis4 12 2" xfId="41256" xr:uid="{00000000-0005-0000-0000-0000506D0000}"/>
    <cellStyle name="Énfasis4 13" xfId="1522" xr:uid="{00000000-0005-0000-0000-0000516D0000}"/>
    <cellStyle name="Énfasis4 13 2" xfId="41257" xr:uid="{00000000-0005-0000-0000-0000526D0000}"/>
    <cellStyle name="Énfasis4 14" xfId="1523" xr:uid="{00000000-0005-0000-0000-0000536D0000}"/>
    <cellStyle name="Énfasis4 15" xfId="1524" xr:uid="{00000000-0005-0000-0000-0000546D0000}"/>
    <cellStyle name="Énfasis4 16" xfId="1525" xr:uid="{00000000-0005-0000-0000-0000556D0000}"/>
    <cellStyle name="Énfasis4 17" xfId="1526" xr:uid="{00000000-0005-0000-0000-0000566D0000}"/>
    <cellStyle name="Énfasis4 18" xfId="1527" xr:uid="{00000000-0005-0000-0000-0000576D0000}"/>
    <cellStyle name="Énfasis4 19" xfId="1528" xr:uid="{00000000-0005-0000-0000-0000586D0000}"/>
    <cellStyle name="Énfasis4 2" xfId="1529" xr:uid="{00000000-0005-0000-0000-0000596D0000}"/>
    <cellStyle name="Énfasis4 2 2" xfId="1530" xr:uid="{00000000-0005-0000-0000-00005A6D0000}"/>
    <cellStyle name="Énfasis4 2 3" xfId="1531" xr:uid="{00000000-0005-0000-0000-00005B6D0000}"/>
    <cellStyle name="Énfasis4 2 4" xfId="1532" xr:uid="{00000000-0005-0000-0000-00005C6D0000}"/>
    <cellStyle name="Énfasis4 2 5" xfId="1533" xr:uid="{00000000-0005-0000-0000-00005D6D0000}"/>
    <cellStyle name="Énfasis4 20" xfId="1534" xr:uid="{00000000-0005-0000-0000-00005E6D0000}"/>
    <cellStyle name="Énfasis4 21" xfId="1535" xr:uid="{00000000-0005-0000-0000-00005F6D0000}"/>
    <cellStyle name="Énfasis4 22" xfId="1536" xr:uid="{00000000-0005-0000-0000-0000606D0000}"/>
    <cellStyle name="Énfasis4 23" xfId="1537" xr:uid="{00000000-0005-0000-0000-0000616D0000}"/>
    <cellStyle name="Énfasis4 24" xfId="1538" xr:uid="{00000000-0005-0000-0000-0000626D0000}"/>
    <cellStyle name="Énfasis4 25" xfId="1539" xr:uid="{00000000-0005-0000-0000-0000636D0000}"/>
    <cellStyle name="Énfasis4 26" xfId="1540" xr:uid="{00000000-0005-0000-0000-0000646D0000}"/>
    <cellStyle name="Énfasis4 27" xfId="1541" xr:uid="{00000000-0005-0000-0000-0000656D0000}"/>
    <cellStyle name="Énfasis4 28" xfId="1542" xr:uid="{00000000-0005-0000-0000-0000666D0000}"/>
    <cellStyle name="Énfasis4 29" xfId="1543" xr:uid="{00000000-0005-0000-0000-0000676D0000}"/>
    <cellStyle name="Énfasis4 3" xfId="1544" xr:uid="{00000000-0005-0000-0000-0000686D0000}"/>
    <cellStyle name="Énfasis4 3 2" xfId="1545" xr:uid="{00000000-0005-0000-0000-0000696D0000}"/>
    <cellStyle name="Énfasis4 3 3" xfId="1546" xr:uid="{00000000-0005-0000-0000-00006A6D0000}"/>
    <cellStyle name="Énfasis4 3 4" xfId="28779" xr:uid="{00000000-0005-0000-0000-00006B6D0000}"/>
    <cellStyle name="Énfasis4 30" xfId="1547" xr:uid="{00000000-0005-0000-0000-00006C6D0000}"/>
    <cellStyle name="Énfasis4 31" xfId="1548" xr:uid="{00000000-0005-0000-0000-00006D6D0000}"/>
    <cellStyle name="Énfasis4 32" xfId="1549" xr:uid="{00000000-0005-0000-0000-00006E6D0000}"/>
    <cellStyle name="Énfasis4 33" xfId="1550" xr:uid="{00000000-0005-0000-0000-00006F6D0000}"/>
    <cellStyle name="Énfasis4 34" xfId="1551" xr:uid="{00000000-0005-0000-0000-0000706D0000}"/>
    <cellStyle name="Énfasis4 35" xfId="1552" xr:uid="{00000000-0005-0000-0000-0000716D0000}"/>
    <cellStyle name="Énfasis4 36" xfId="1553" xr:uid="{00000000-0005-0000-0000-0000726D0000}"/>
    <cellStyle name="Énfasis4 37" xfId="1554" xr:uid="{00000000-0005-0000-0000-0000736D0000}"/>
    <cellStyle name="Énfasis4 38" xfId="1555" xr:uid="{00000000-0005-0000-0000-0000746D0000}"/>
    <cellStyle name="Énfasis4 39" xfId="1556" xr:uid="{00000000-0005-0000-0000-0000756D0000}"/>
    <cellStyle name="Énfasis4 4" xfId="1557" xr:uid="{00000000-0005-0000-0000-0000766D0000}"/>
    <cellStyle name="Énfasis4 4 2" xfId="1558" xr:uid="{00000000-0005-0000-0000-0000776D0000}"/>
    <cellStyle name="Énfasis4 4 3" xfId="1559" xr:uid="{00000000-0005-0000-0000-0000786D0000}"/>
    <cellStyle name="Énfasis4 40" xfId="1560" xr:uid="{00000000-0005-0000-0000-0000796D0000}"/>
    <cellStyle name="Énfasis4 41" xfId="1561" xr:uid="{00000000-0005-0000-0000-00007A6D0000}"/>
    <cellStyle name="Énfasis4 5" xfId="1562" xr:uid="{00000000-0005-0000-0000-00007B6D0000}"/>
    <cellStyle name="Énfasis4 5 2" xfId="41258" xr:uid="{00000000-0005-0000-0000-00007C6D0000}"/>
    <cellStyle name="Énfasis4 6" xfId="1563" xr:uid="{00000000-0005-0000-0000-00007D6D0000}"/>
    <cellStyle name="Énfasis4 6 2" xfId="41259" xr:uid="{00000000-0005-0000-0000-00007E6D0000}"/>
    <cellStyle name="Énfasis4 7" xfId="1564" xr:uid="{00000000-0005-0000-0000-00007F6D0000}"/>
    <cellStyle name="Énfasis4 7 2" xfId="41260" xr:uid="{00000000-0005-0000-0000-0000806D0000}"/>
    <cellStyle name="Énfasis4 8" xfId="1565" xr:uid="{00000000-0005-0000-0000-0000816D0000}"/>
    <cellStyle name="Énfasis4 8 2" xfId="41261" xr:uid="{00000000-0005-0000-0000-0000826D0000}"/>
    <cellStyle name="Énfasis4 9" xfId="1566" xr:uid="{00000000-0005-0000-0000-0000836D0000}"/>
    <cellStyle name="Énfasis4 9 2" xfId="41262" xr:uid="{00000000-0005-0000-0000-0000846D0000}"/>
    <cellStyle name="Énfasis5 10" xfId="1567" xr:uid="{00000000-0005-0000-0000-0000856D0000}"/>
    <cellStyle name="Énfasis5 10 2" xfId="41263" xr:uid="{00000000-0005-0000-0000-0000866D0000}"/>
    <cellStyle name="Énfasis5 11" xfId="1568" xr:uid="{00000000-0005-0000-0000-0000876D0000}"/>
    <cellStyle name="Énfasis5 11 2" xfId="41264" xr:uid="{00000000-0005-0000-0000-0000886D0000}"/>
    <cellStyle name="Énfasis5 12" xfId="1569" xr:uid="{00000000-0005-0000-0000-0000896D0000}"/>
    <cellStyle name="Énfasis5 12 2" xfId="41265" xr:uid="{00000000-0005-0000-0000-00008A6D0000}"/>
    <cellStyle name="Énfasis5 13" xfId="1570" xr:uid="{00000000-0005-0000-0000-00008B6D0000}"/>
    <cellStyle name="Énfasis5 13 2" xfId="41266" xr:uid="{00000000-0005-0000-0000-00008C6D0000}"/>
    <cellStyle name="Énfasis5 14" xfId="1571" xr:uid="{00000000-0005-0000-0000-00008D6D0000}"/>
    <cellStyle name="Énfasis5 15" xfId="1572" xr:uid="{00000000-0005-0000-0000-00008E6D0000}"/>
    <cellStyle name="Énfasis5 16" xfId="1573" xr:uid="{00000000-0005-0000-0000-00008F6D0000}"/>
    <cellStyle name="Énfasis5 17" xfId="1574" xr:uid="{00000000-0005-0000-0000-0000906D0000}"/>
    <cellStyle name="Énfasis5 18" xfId="1575" xr:uid="{00000000-0005-0000-0000-0000916D0000}"/>
    <cellStyle name="Énfasis5 19" xfId="1576" xr:uid="{00000000-0005-0000-0000-0000926D0000}"/>
    <cellStyle name="Énfasis5 2" xfId="1577" xr:uid="{00000000-0005-0000-0000-0000936D0000}"/>
    <cellStyle name="Énfasis5 2 2" xfId="1578" xr:uid="{00000000-0005-0000-0000-0000946D0000}"/>
    <cellStyle name="Énfasis5 2 3" xfId="1579" xr:uid="{00000000-0005-0000-0000-0000956D0000}"/>
    <cellStyle name="Énfasis5 2 4" xfId="1580" xr:uid="{00000000-0005-0000-0000-0000966D0000}"/>
    <cellStyle name="Énfasis5 2 5" xfId="1581" xr:uid="{00000000-0005-0000-0000-0000976D0000}"/>
    <cellStyle name="Énfasis5 20" xfId="1582" xr:uid="{00000000-0005-0000-0000-0000986D0000}"/>
    <cellStyle name="Énfasis5 21" xfId="1583" xr:uid="{00000000-0005-0000-0000-0000996D0000}"/>
    <cellStyle name="Énfasis5 22" xfId="1584" xr:uid="{00000000-0005-0000-0000-00009A6D0000}"/>
    <cellStyle name="Énfasis5 23" xfId="1585" xr:uid="{00000000-0005-0000-0000-00009B6D0000}"/>
    <cellStyle name="Énfasis5 24" xfId="1586" xr:uid="{00000000-0005-0000-0000-00009C6D0000}"/>
    <cellStyle name="Énfasis5 25" xfId="1587" xr:uid="{00000000-0005-0000-0000-00009D6D0000}"/>
    <cellStyle name="Énfasis5 26" xfId="1588" xr:uid="{00000000-0005-0000-0000-00009E6D0000}"/>
    <cellStyle name="Énfasis5 27" xfId="1589" xr:uid="{00000000-0005-0000-0000-00009F6D0000}"/>
    <cellStyle name="Énfasis5 28" xfId="1590" xr:uid="{00000000-0005-0000-0000-0000A06D0000}"/>
    <cellStyle name="Énfasis5 29" xfId="1591" xr:uid="{00000000-0005-0000-0000-0000A16D0000}"/>
    <cellStyle name="Énfasis5 3" xfId="1592" xr:uid="{00000000-0005-0000-0000-0000A26D0000}"/>
    <cellStyle name="Énfasis5 3 2" xfId="1593" xr:uid="{00000000-0005-0000-0000-0000A36D0000}"/>
    <cellStyle name="Énfasis5 3 3" xfId="1594" xr:uid="{00000000-0005-0000-0000-0000A46D0000}"/>
    <cellStyle name="Énfasis5 3 4" xfId="28780" xr:uid="{00000000-0005-0000-0000-0000A56D0000}"/>
    <cellStyle name="Énfasis5 30" xfId="1595" xr:uid="{00000000-0005-0000-0000-0000A66D0000}"/>
    <cellStyle name="Énfasis5 31" xfId="1596" xr:uid="{00000000-0005-0000-0000-0000A76D0000}"/>
    <cellStyle name="Énfasis5 32" xfId="1597" xr:uid="{00000000-0005-0000-0000-0000A86D0000}"/>
    <cellStyle name="Énfasis5 33" xfId="1598" xr:uid="{00000000-0005-0000-0000-0000A96D0000}"/>
    <cellStyle name="Énfasis5 34" xfId="1599" xr:uid="{00000000-0005-0000-0000-0000AA6D0000}"/>
    <cellStyle name="Énfasis5 35" xfId="1600" xr:uid="{00000000-0005-0000-0000-0000AB6D0000}"/>
    <cellStyle name="Énfasis5 36" xfId="1601" xr:uid="{00000000-0005-0000-0000-0000AC6D0000}"/>
    <cellStyle name="Énfasis5 37" xfId="1602" xr:uid="{00000000-0005-0000-0000-0000AD6D0000}"/>
    <cellStyle name="Énfasis5 38" xfId="1603" xr:uid="{00000000-0005-0000-0000-0000AE6D0000}"/>
    <cellStyle name="Énfasis5 39" xfId="1604" xr:uid="{00000000-0005-0000-0000-0000AF6D0000}"/>
    <cellStyle name="Énfasis5 4" xfId="1605" xr:uid="{00000000-0005-0000-0000-0000B06D0000}"/>
    <cellStyle name="Énfasis5 4 2" xfId="1606" xr:uid="{00000000-0005-0000-0000-0000B16D0000}"/>
    <cellStyle name="Énfasis5 4 3" xfId="1607" xr:uid="{00000000-0005-0000-0000-0000B26D0000}"/>
    <cellStyle name="Énfasis5 40" xfId="1608" xr:uid="{00000000-0005-0000-0000-0000B36D0000}"/>
    <cellStyle name="Énfasis5 41" xfId="1609" xr:uid="{00000000-0005-0000-0000-0000B46D0000}"/>
    <cellStyle name="Énfasis5 5" xfId="1610" xr:uid="{00000000-0005-0000-0000-0000B56D0000}"/>
    <cellStyle name="Énfasis5 5 2" xfId="41267" xr:uid="{00000000-0005-0000-0000-0000B66D0000}"/>
    <cellStyle name="Énfasis5 6" xfId="1611" xr:uid="{00000000-0005-0000-0000-0000B76D0000}"/>
    <cellStyle name="Énfasis5 6 2" xfId="41268" xr:uid="{00000000-0005-0000-0000-0000B86D0000}"/>
    <cellStyle name="Énfasis5 7" xfId="1612" xr:uid="{00000000-0005-0000-0000-0000B96D0000}"/>
    <cellStyle name="Énfasis5 7 2" xfId="41269" xr:uid="{00000000-0005-0000-0000-0000BA6D0000}"/>
    <cellStyle name="Énfasis5 8" xfId="1613" xr:uid="{00000000-0005-0000-0000-0000BB6D0000}"/>
    <cellStyle name="Énfasis5 8 2" xfId="41270" xr:uid="{00000000-0005-0000-0000-0000BC6D0000}"/>
    <cellStyle name="Énfasis5 9" xfId="1614" xr:uid="{00000000-0005-0000-0000-0000BD6D0000}"/>
    <cellStyle name="Énfasis5 9 2" xfId="41271" xr:uid="{00000000-0005-0000-0000-0000BE6D0000}"/>
    <cellStyle name="Énfasis6 10" xfId="1615" xr:uid="{00000000-0005-0000-0000-0000BF6D0000}"/>
    <cellStyle name="Énfasis6 10 2" xfId="41272" xr:uid="{00000000-0005-0000-0000-0000C06D0000}"/>
    <cellStyle name="Énfasis6 11" xfId="1616" xr:uid="{00000000-0005-0000-0000-0000C16D0000}"/>
    <cellStyle name="Énfasis6 11 2" xfId="41273" xr:uid="{00000000-0005-0000-0000-0000C26D0000}"/>
    <cellStyle name="Énfasis6 12" xfId="1617" xr:uid="{00000000-0005-0000-0000-0000C36D0000}"/>
    <cellStyle name="Énfasis6 12 2" xfId="41274" xr:uid="{00000000-0005-0000-0000-0000C46D0000}"/>
    <cellStyle name="Énfasis6 13" xfId="1618" xr:uid="{00000000-0005-0000-0000-0000C56D0000}"/>
    <cellStyle name="Énfasis6 13 2" xfId="41275" xr:uid="{00000000-0005-0000-0000-0000C66D0000}"/>
    <cellStyle name="Énfasis6 14" xfId="1619" xr:uid="{00000000-0005-0000-0000-0000C76D0000}"/>
    <cellStyle name="Énfasis6 15" xfId="1620" xr:uid="{00000000-0005-0000-0000-0000C86D0000}"/>
    <cellStyle name="Énfasis6 16" xfId="1621" xr:uid="{00000000-0005-0000-0000-0000C96D0000}"/>
    <cellStyle name="Énfasis6 17" xfId="1622" xr:uid="{00000000-0005-0000-0000-0000CA6D0000}"/>
    <cellStyle name="Énfasis6 18" xfId="1623" xr:uid="{00000000-0005-0000-0000-0000CB6D0000}"/>
    <cellStyle name="Énfasis6 19" xfId="1624" xr:uid="{00000000-0005-0000-0000-0000CC6D0000}"/>
    <cellStyle name="Énfasis6 2" xfId="1625" xr:uid="{00000000-0005-0000-0000-0000CD6D0000}"/>
    <cellStyle name="Énfasis6 2 2" xfId="1626" xr:uid="{00000000-0005-0000-0000-0000CE6D0000}"/>
    <cellStyle name="Énfasis6 2 3" xfId="1627" xr:uid="{00000000-0005-0000-0000-0000CF6D0000}"/>
    <cellStyle name="Énfasis6 2 4" xfId="1628" xr:uid="{00000000-0005-0000-0000-0000D06D0000}"/>
    <cellStyle name="Énfasis6 2 5" xfId="1629" xr:uid="{00000000-0005-0000-0000-0000D16D0000}"/>
    <cellStyle name="Énfasis6 20" xfId="1630" xr:uid="{00000000-0005-0000-0000-0000D26D0000}"/>
    <cellStyle name="Énfasis6 21" xfId="1631" xr:uid="{00000000-0005-0000-0000-0000D36D0000}"/>
    <cellStyle name="Énfasis6 22" xfId="1632" xr:uid="{00000000-0005-0000-0000-0000D46D0000}"/>
    <cellStyle name="Énfasis6 23" xfId="1633" xr:uid="{00000000-0005-0000-0000-0000D56D0000}"/>
    <cellStyle name="Énfasis6 24" xfId="1634" xr:uid="{00000000-0005-0000-0000-0000D66D0000}"/>
    <cellStyle name="Énfasis6 25" xfId="1635" xr:uid="{00000000-0005-0000-0000-0000D76D0000}"/>
    <cellStyle name="Énfasis6 26" xfId="1636" xr:uid="{00000000-0005-0000-0000-0000D86D0000}"/>
    <cellStyle name="Énfasis6 27" xfId="1637" xr:uid="{00000000-0005-0000-0000-0000D96D0000}"/>
    <cellStyle name="Énfasis6 28" xfId="1638" xr:uid="{00000000-0005-0000-0000-0000DA6D0000}"/>
    <cellStyle name="Énfasis6 29" xfId="1639" xr:uid="{00000000-0005-0000-0000-0000DB6D0000}"/>
    <cellStyle name="Énfasis6 3" xfId="1640" xr:uid="{00000000-0005-0000-0000-0000DC6D0000}"/>
    <cellStyle name="Énfasis6 3 2" xfId="1641" xr:uid="{00000000-0005-0000-0000-0000DD6D0000}"/>
    <cellStyle name="Énfasis6 3 3" xfId="1642" xr:uid="{00000000-0005-0000-0000-0000DE6D0000}"/>
    <cellStyle name="Énfasis6 3 4" xfId="28781" xr:uid="{00000000-0005-0000-0000-0000DF6D0000}"/>
    <cellStyle name="Énfasis6 30" xfId="1643" xr:uid="{00000000-0005-0000-0000-0000E06D0000}"/>
    <cellStyle name="Énfasis6 31" xfId="1644" xr:uid="{00000000-0005-0000-0000-0000E16D0000}"/>
    <cellStyle name="Énfasis6 32" xfId="1645" xr:uid="{00000000-0005-0000-0000-0000E26D0000}"/>
    <cellStyle name="Énfasis6 33" xfId="1646" xr:uid="{00000000-0005-0000-0000-0000E36D0000}"/>
    <cellStyle name="Énfasis6 34" xfId="1647" xr:uid="{00000000-0005-0000-0000-0000E46D0000}"/>
    <cellStyle name="Énfasis6 35" xfId="1648" xr:uid="{00000000-0005-0000-0000-0000E56D0000}"/>
    <cellStyle name="Énfasis6 36" xfId="1649" xr:uid="{00000000-0005-0000-0000-0000E66D0000}"/>
    <cellStyle name="Énfasis6 37" xfId="1650" xr:uid="{00000000-0005-0000-0000-0000E76D0000}"/>
    <cellStyle name="Énfasis6 38" xfId="1651" xr:uid="{00000000-0005-0000-0000-0000E86D0000}"/>
    <cellStyle name="Énfasis6 39" xfId="1652" xr:uid="{00000000-0005-0000-0000-0000E96D0000}"/>
    <cellStyle name="Énfasis6 4" xfId="1653" xr:uid="{00000000-0005-0000-0000-0000EA6D0000}"/>
    <cellStyle name="Énfasis6 4 2" xfId="1654" xr:uid="{00000000-0005-0000-0000-0000EB6D0000}"/>
    <cellStyle name="Énfasis6 4 3" xfId="1655" xr:uid="{00000000-0005-0000-0000-0000EC6D0000}"/>
    <cellStyle name="Énfasis6 40" xfId="1656" xr:uid="{00000000-0005-0000-0000-0000ED6D0000}"/>
    <cellStyle name="Énfasis6 41" xfId="1657" xr:uid="{00000000-0005-0000-0000-0000EE6D0000}"/>
    <cellStyle name="Énfasis6 5" xfId="1658" xr:uid="{00000000-0005-0000-0000-0000EF6D0000}"/>
    <cellStyle name="Énfasis6 5 2" xfId="41276" xr:uid="{00000000-0005-0000-0000-0000F06D0000}"/>
    <cellStyle name="Énfasis6 6" xfId="1659" xr:uid="{00000000-0005-0000-0000-0000F16D0000}"/>
    <cellStyle name="Énfasis6 6 2" xfId="41277" xr:uid="{00000000-0005-0000-0000-0000F26D0000}"/>
    <cellStyle name="Énfasis6 7" xfId="1660" xr:uid="{00000000-0005-0000-0000-0000F36D0000}"/>
    <cellStyle name="Énfasis6 7 2" xfId="41278" xr:uid="{00000000-0005-0000-0000-0000F46D0000}"/>
    <cellStyle name="Énfasis6 8" xfId="1661" xr:uid="{00000000-0005-0000-0000-0000F56D0000}"/>
    <cellStyle name="Énfasis6 8 2" xfId="41279" xr:uid="{00000000-0005-0000-0000-0000F66D0000}"/>
    <cellStyle name="Énfasis6 9" xfId="1662" xr:uid="{00000000-0005-0000-0000-0000F76D0000}"/>
    <cellStyle name="Énfasis6 9 2" xfId="41280" xr:uid="{00000000-0005-0000-0000-0000F86D0000}"/>
    <cellStyle name="Entrada 10" xfId="1663" xr:uid="{00000000-0005-0000-0000-0000F96D0000}"/>
    <cellStyle name="Entrada 10 2" xfId="41281" xr:uid="{00000000-0005-0000-0000-0000FA6D0000}"/>
    <cellStyle name="Entrada 11" xfId="1664" xr:uid="{00000000-0005-0000-0000-0000FB6D0000}"/>
    <cellStyle name="Entrada 11 2" xfId="41282" xr:uid="{00000000-0005-0000-0000-0000FC6D0000}"/>
    <cellStyle name="Entrada 12" xfId="1665" xr:uid="{00000000-0005-0000-0000-0000FD6D0000}"/>
    <cellStyle name="Entrada 12 2" xfId="41283" xr:uid="{00000000-0005-0000-0000-0000FE6D0000}"/>
    <cellStyle name="Entrada 13" xfId="1666" xr:uid="{00000000-0005-0000-0000-0000FF6D0000}"/>
    <cellStyle name="Entrada 13 2" xfId="41284" xr:uid="{00000000-0005-0000-0000-0000006E0000}"/>
    <cellStyle name="Entrada 14" xfId="1667" xr:uid="{00000000-0005-0000-0000-0000016E0000}"/>
    <cellStyle name="Entrada 14 2" xfId="41285" xr:uid="{00000000-0005-0000-0000-0000026E0000}"/>
    <cellStyle name="Entrada 14 2 2" xfId="41286" xr:uid="{00000000-0005-0000-0000-0000036E0000}"/>
    <cellStyle name="Entrada 14 2 3" xfId="41287" xr:uid="{00000000-0005-0000-0000-0000046E0000}"/>
    <cellStyle name="Entrada 14 2 4" xfId="41288" xr:uid="{00000000-0005-0000-0000-0000056E0000}"/>
    <cellStyle name="Entrada 14 2 5" xfId="41289" xr:uid="{00000000-0005-0000-0000-0000066E0000}"/>
    <cellStyle name="Entrada 14 3" xfId="41290" xr:uid="{00000000-0005-0000-0000-0000076E0000}"/>
    <cellStyle name="Entrada 14 3 2" xfId="41291" xr:uid="{00000000-0005-0000-0000-0000086E0000}"/>
    <cellStyle name="Entrada 14 3 3" xfId="41292" xr:uid="{00000000-0005-0000-0000-0000096E0000}"/>
    <cellStyle name="Entrada 14 3 4" xfId="41293" xr:uid="{00000000-0005-0000-0000-00000A6E0000}"/>
    <cellStyle name="Entrada 14 3 5" xfId="41294" xr:uid="{00000000-0005-0000-0000-00000B6E0000}"/>
    <cellStyle name="Entrada 14 4" xfId="41295" xr:uid="{00000000-0005-0000-0000-00000C6E0000}"/>
    <cellStyle name="Entrada 14 4 2" xfId="41296" xr:uid="{00000000-0005-0000-0000-00000D6E0000}"/>
    <cellStyle name="Entrada 14 4 3" xfId="41297" xr:uid="{00000000-0005-0000-0000-00000E6E0000}"/>
    <cellStyle name="Entrada 14 4 4" xfId="41298" xr:uid="{00000000-0005-0000-0000-00000F6E0000}"/>
    <cellStyle name="Entrada 14 4 5" xfId="41299" xr:uid="{00000000-0005-0000-0000-0000106E0000}"/>
    <cellStyle name="Entrada 14 5" xfId="41300" xr:uid="{00000000-0005-0000-0000-0000116E0000}"/>
    <cellStyle name="Entrada 14 6" xfId="41301" xr:uid="{00000000-0005-0000-0000-0000126E0000}"/>
    <cellStyle name="Entrada 14 7" xfId="41302" xr:uid="{00000000-0005-0000-0000-0000136E0000}"/>
    <cellStyle name="Entrada 15" xfId="1668" xr:uid="{00000000-0005-0000-0000-0000146E0000}"/>
    <cellStyle name="Entrada 15 2" xfId="41303" xr:uid="{00000000-0005-0000-0000-0000156E0000}"/>
    <cellStyle name="Entrada 15 2 2" xfId="41304" xr:uid="{00000000-0005-0000-0000-0000166E0000}"/>
    <cellStyle name="Entrada 15 2 3" xfId="41305" xr:uid="{00000000-0005-0000-0000-0000176E0000}"/>
    <cellStyle name="Entrada 15 2 4" xfId="41306" xr:uid="{00000000-0005-0000-0000-0000186E0000}"/>
    <cellStyle name="Entrada 15 2 5" xfId="41307" xr:uid="{00000000-0005-0000-0000-0000196E0000}"/>
    <cellStyle name="Entrada 15 3" xfId="41308" xr:uid="{00000000-0005-0000-0000-00001A6E0000}"/>
    <cellStyle name="Entrada 15 3 2" xfId="41309" xr:uid="{00000000-0005-0000-0000-00001B6E0000}"/>
    <cellStyle name="Entrada 15 3 3" xfId="41310" xr:uid="{00000000-0005-0000-0000-00001C6E0000}"/>
    <cellStyle name="Entrada 15 3 4" xfId="41311" xr:uid="{00000000-0005-0000-0000-00001D6E0000}"/>
    <cellStyle name="Entrada 15 3 5" xfId="41312" xr:uid="{00000000-0005-0000-0000-00001E6E0000}"/>
    <cellStyle name="Entrada 15 4" xfId="41313" xr:uid="{00000000-0005-0000-0000-00001F6E0000}"/>
    <cellStyle name="Entrada 15 4 2" xfId="41314" xr:uid="{00000000-0005-0000-0000-0000206E0000}"/>
    <cellStyle name="Entrada 15 4 3" xfId="41315" xr:uid="{00000000-0005-0000-0000-0000216E0000}"/>
    <cellStyle name="Entrada 15 4 4" xfId="41316" xr:uid="{00000000-0005-0000-0000-0000226E0000}"/>
    <cellStyle name="Entrada 15 4 5" xfId="41317" xr:uid="{00000000-0005-0000-0000-0000236E0000}"/>
    <cellStyle name="Entrada 15 5" xfId="41318" xr:uid="{00000000-0005-0000-0000-0000246E0000}"/>
    <cellStyle name="Entrada 15 6" xfId="41319" xr:uid="{00000000-0005-0000-0000-0000256E0000}"/>
    <cellStyle name="Entrada 15 7" xfId="41320" xr:uid="{00000000-0005-0000-0000-0000266E0000}"/>
    <cellStyle name="Entrada 16" xfId="1669" xr:uid="{00000000-0005-0000-0000-0000276E0000}"/>
    <cellStyle name="Entrada 16 2" xfId="41321" xr:uid="{00000000-0005-0000-0000-0000286E0000}"/>
    <cellStyle name="Entrada 16 2 2" xfId="41322" xr:uid="{00000000-0005-0000-0000-0000296E0000}"/>
    <cellStyle name="Entrada 16 2 3" xfId="41323" xr:uid="{00000000-0005-0000-0000-00002A6E0000}"/>
    <cellStyle name="Entrada 16 2 4" xfId="41324" xr:uid="{00000000-0005-0000-0000-00002B6E0000}"/>
    <cellStyle name="Entrada 16 2 5" xfId="41325" xr:uid="{00000000-0005-0000-0000-00002C6E0000}"/>
    <cellStyle name="Entrada 16 3" xfId="41326" xr:uid="{00000000-0005-0000-0000-00002D6E0000}"/>
    <cellStyle name="Entrada 16 3 2" xfId="41327" xr:uid="{00000000-0005-0000-0000-00002E6E0000}"/>
    <cellStyle name="Entrada 16 3 3" xfId="41328" xr:uid="{00000000-0005-0000-0000-00002F6E0000}"/>
    <cellStyle name="Entrada 16 3 4" xfId="41329" xr:uid="{00000000-0005-0000-0000-0000306E0000}"/>
    <cellStyle name="Entrada 16 3 5" xfId="41330" xr:uid="{00000000-0005-0000-0000-0000316E0000}"/>
    <cellStyle name="Entrada 16 4" xfId="41331" xr:uid="{00000000-0005-0000-0000-0000326E0000}"/>
    <cellStyle name="Entrada 16 4 2" xfId="41332" xr:uid="{00000000-0005-0000-0000-0000336E0000}"/>
    <cellStyle name="Entrada 16 4 3" xfId="41333" xr:uid="{00000000-0005-0000-0000-0000346E0000}"/>
    <cellStyle name="Entrada 16 4 4" xfId="41334" xr:uid="{00000000-0005-0000-0000-0000356E0000}"/>
    <cellStyle name="Entrada 16 4 5" xfId="41335" xr:uid="{00000000-0005-0000-0000-0000366E0000}"/>
    <cellStyle name="Entrada 16 5" xfId="41336" xr:uid="{00000000-0005-0000-0000-0000376E0000}"/>
    <cellStyle name="Entrada 16 6" xfId="41337" xr:uid="{00000000-0005-0000-0000-0000386E0000}"/>
    <cellStyle name="Entrada 16 7" xfId="41338" xr:uid="{00000000-0005-0000-0000-0000396E0000}"/>
    <cellStyle name="Entrada 17" xfId="1670" xr:uid="{00000000-0005-0000-0000-00003A6E0000}"/>
    <cellStyle name="Entrada 17 2" xfId="41339" xr:uid="{00000000-0005-0000-0000-00003B6E0000}"/>
    <cellStyle name="Entrada 17 2 2" xfId="41340" xr:uid="{00000000-0005-0000-0000-00003C6E0000}"/>
    <cellStyle name="Entrada 17 2 3" xfId="41341" xr:uid="{00000000-0005-0000-0000-00003D6E0000}"/>
    <cellStyle name="Entrada 17 2 4" xfId="41342" xr:uid="{00000000-0005-0000-0000-00003E6E0000}"/>
    <cellStyle name="Entrada 17 2 5" xfId="41343" xr:uid="{00000000-0005-0000-0000-00003F6E0000}"/>
    <cellStyle name="Entrada 17 3" xfId="41344" xr:uid="{00000000-0005-0000-0000-0000406E0000}"/>
    <cellStyle name="Entrada 17 3 2" xfId="41345" xr:uid="{00000000-0005-0000-0000-0000416E0000}"/>
    <cellStyle name="Entrada 17 3 3" xfId="41346" xr:uid="{00000000-0005-0000-0000-0000426E0000}"/>
    <cellStyle name="Entrada 17 3 4" xfId="41347" xr:uid="{00000000-0005-0000-0000-0000436E0000}"/>
    <cellStyle name="Entrada 17 3 5" xfId="41348" xr:uid="{00000000-0005-0000-0000-0000446E0000}"/>
    <cellStyle name="Entrada 17 4" xfId="41349" xr:uid="{00000000-0005-0000-0000-0000456E0000}"/>
    <cellStyle name="Entrada 17 4 2" xfId="41350" xr:uid="{00000000-0005-0000-0000-0000466E0000}"/>
    <cellStyle name="Entrada 17 4 3" xfId="41351" xr:uid="{00000000-0005-0000-0000-0000476E0000}"/>
    <cellStyle name="Entrada 17 4 4" xfId="41352" xr:uid="{00000000-0005-0000-0000-0000486E0000}"/>
    <cellStyle name="Entrada 17 4 5" xfId="41353" xr:uid="{00000000-0005-0000-0000-0000496E0000}"/>
    <cellStyle name="Entrada 17 5" xfId="41354" xr:uid="{00000000-0005-0000-0000-00004A6E0000}"/>
    <cellStyle name="Entrada 17 6" xfId="41355" xr:uid="{00000000-0005-0000-0000-00004B6E0000}"/>
    <cellStyle name="Entrada 17 7" xfId="41356" xr:uid="{00000000-0005-0000-0000-00004C6E0000}"/>
    <cellStyle name="Entrada 18" xfId="1671" xr:uid="{00000000-0005-0000-0000-00004D6E0000}"/>
    <cellStyle name="Entrada 18 2" xfId="41357" xr:uid="{00000000-0005-0000-0000-00004E6E0000}"/>
    <cellStyle name="Entrada 18 2 2" xfId="41358" xr:uid="{00000000-0005-0000-0000-00004F6E0000}"/>
    <cellStyle name="Entrada 18 2 3" xfId="41359" xr:uid="{00000000-0005-0000-0000-0000506E0000}"/>
    <cellStyle name="Entrada 18 2 4" xfId="41360" xr:uid="{00000000-0005-0000-0000-0000516E0000}"/>
    <cellStyle name="Entrada 18 2 5" xfId="41361" xr:uid="{00000000-0005-0000-0000-0000526E0000}"/>
    <cellStyle name="Entrada 18 3" xfId="41362" xr:uid="{00000000-0005-0000-0000-0000536E0000}"/>
    <cellStyle name="Entrada 18 3 2" xfId="41363" xr:uid="{00000000-0005-0000-0000-0000546E0000}"/>
    <cellStyle name="Entrada 18 3 3" xfId="41364" xr:uid="{00000000-0005-0000-0000-0000556E0000}"/>
    <cellStyle name="Entrada 18 3 4" xfId="41365" xr:uid="{00000000-0005-0000-0000-0000566E0000}"/>
    <cellStyle name="Entrada 18 3 5" xfId="41366" xr:uid="{00000000-0005-0000-0000-0000576E0000}"/>
    <cellStyle name="Entrada 18 4" xfId="41367" xr:uid="{00000000-0005-0000-0000-0000586E0000}"/>
    <cellStyle name="Entrada 18 4 2" xfId="41368" xr:uid="{00000000-0005-0000-0000-0000596E0000}"/>
    <cellStyle name="Entrada 18 4 3" xfId="41369" xr:uid="{00000000-0005-0000-0000-00005A6E0000}"/>
    <cellStyle name="Entrada 18 4 4" xfId="41370" xr:uid="{00000000-0005-0000-0000-00005B6E0000}"/>
    <cellStyle name="Entrada 18 4 5" xfId="41371" xr:uid="{00000000-0005-0000-0000-00005C6E0000}"/>
    <cellStyle name="Entrada 18 5" xfId="41372" xr:uid="{00000000-0005-0000-0000-00005D6E0000}"/>
    <cellStyle name="Entrada 18 6" xfId="41373" xr:uid="{00000000-0005-0000-0000-00005E6E0000}"/>
    <cellStyle name="Entrada 18 7" xfId="41374" xr:uid="{00000000-0005-0000-0000-00005F6E0000}"/>
    <cellStyle name="Entrada 19" xfId="1672" xr:uid="{00000000-0005-0000-0000-0000606E0000}"/>
    <cellStyle name="Entrada 19 2" xfId="41375" xr:uid="{00000000-0005-0000-0000-0000616E0000}"/>
    <cellStyle name="Entrada 19 2 2" xfId="41376" xr:uid="{00000000-0005-0000-0000-0000626E0000}"/>
    <cellStyle name="Entrada 19 2 3" xfId="41377" xr:uid="{00000000-0005-0000-0000-0000636E0000}"/>
    <cellStyle name="Entrada 19 2 4" xfId="41378" xr:uid="{00000000-0005-0000-0000-0000646E0000}"/>
    <cellStyle name="Entrada 19 2 5" xfId="41379" xr:uid="{00000000-0005-0000-0000-0000656E0000}"/>
    <cellStyle name="Entrada 19 3" xfId="41380" xr:uid="{00000000-0005-0000-0000-0000666E0000}"/>
    <cellStyle name="Entrada 19 3 2" xfId="41381" xr:uid="{00000000-0005-0000-0000-0000676E0000}"/>
    <cellStyle name="Entrada 19 3 3" xfId="41382" xr:uid="{00000000-0005-0000-0000-0000686E0000}"/>
    <cellStyle name="Entrada 19 3 4" xfId="41383" xr:uid="{00000000-0005-0000-0000-0000696E0000}"/>
    <cellStyle name="Entrada 19 3 5" xfId="41384" xr:uid="{00000000-0005-0000-0000-00006A6E0000}"/>
    <cellStyle name="Entrada 19 4" xfId="41385" xr:uid="{00000000-0005-0000-0000-00006B6E0000}"/>
    <cellStyle name="Entrada 19 4 2" xfId="41386" xr:uid="{00000000-0005-0000-0000-00006C6E0000}"/>
    <cellStyle name="Entrada 19 4 3" xfId="41387" xr:uid="{00000000-0005-0000-0000-00006D6E0000}"/>
    <cellStyle name="Entrada 19 4 4" xfId="41388" xr:uid="{00000000-0005-0000-0000-00006E6E0000}"/>
    <cellStyle name="Entrada 19 4 5" xfId="41389" xr:uid="{00000000-0005-0000-0000-00006F6E0000}"/>
    <cellStyle name="Entrada 19 5" xfId="41390" xr:uid="{00000000-0005-0000-0000-0000706E0000}"/>
    <cellStyle name="Entrada 19 6" xfId="41391" xr:uid="{00000000-0005-0000-0000-0000716E0000}"/>
    <cellStyle name="Entrada 19 7" xfId="41392" xr:uid="{00000000-0005-0000-0000-0000726E0000}"/>
    <cellStyle name="Entrada 2" xfId="1673" xr:uid="{00000000-0005-0000-0000-0000736E0000}"/>
    <cellStyle name="Entrada 2 2" xfId="1674" xr:uid="{00000000-0005-0000-0000-0000746E0000}"/>
    <cellStyle name="Entrada 2 2 2" xfId="41393" xr:uid="{00000000-0005-0000-0000-0000756E0000}"/>
    <cellStyle name="Entrada 2 2 2 2" xfId="41394" xr:uid="{00000000-0005-0000-0000-0000766E0000}"/>
    <cellStyle name="Entrada 2 2 2 3" xfId="41395" xr:uid="{00000000-0005-0000-0000-0000776E0000}"/>
    <cellStyle name="Entrada 2 2 2 4" xfId="41396" xr:uid="{00000000-0005-0000-0000-0000786E0000}"/>
    <cellStyle name="Entrada 2 2 2 5" xfId="41397" xr:uid="{00000000-0005-0000-0000-0000796E0000}"/>
    <cellStyle name="Entrada 2 2 3" xfId="41398" xr:uid="{00000000-0005-0000-0000-00007A6E0000}"/>
    <cellStyle name="Entrada 2 2 3 2" xfId="41399" xr:uid="{00000000-0005-0000-0000-00007B6E0000}"/>
    <cellStyle name="Entrada 2 2 3 3" xfId="41400" xr:uid="{00000000-0005-0000-0000-00007C6E0000}"/>
    <cellStyle name="Entrada 2 2 3 4" xfId="41401" xr:uid="{00000000-0005-0000-0000-00007D6E0000}"/>
    <cellStyle name="Entrada 2 2 3 5" xfId="41402" xr:uid="{00000000-0005-0000-0000-00007E6E0000}"/>
    <cellStyle name="Entrada 2 2 4" xfId="41403" xr:uid="{00000000-0005-0000-0000-00007F6E0000}"/>
    <cellStyle name="Entrada 2 2 4 2" xfId="41404" xr:uid="{00000000-0005-0000-0000-0000806E0000}"/>
    <cellStyle name="Entrada 2 2 4 3" xfId="41405" xr:uid="{00000000-0005-0000-0000-0000816E0000}"/>
    <cellStyle name="Entrada 2 2 4 4" xfId="41406" xr:uid="{00000000-0005-0000-0000-0000826E0000}"/>
    <cellStyle name="Entrada 2 2 4 5" xfId="41407" xr:uid="{00000000-0005-0000-0000-0000836E0000}"/>
    <cellStyle name="Entrada 2 2 5" xfId="41408" xr:uid="{00000000-0005-0000-0000-0000846E0000}"/>
    <cellStyle name="Entrada 2 2 6" xfId="41409" xr:uid="{00000000-0005-0000-0000-0000856E0000}"/>
    <cellStyle name="Entrada 2 2 7" xfId="41410" xr:uid="{00000000-0005-0000-0000-0000866E0000}"/>
    <cellStyle name="Entrada 2 3" xfId="1675" xr:uid="{00000000-0005-0000-0000-0000876E0000}"/>
    <cellStyle name="Entrada 2 3 2" xfId="41411" xr:uid="{00000000-0005-0000-0000-0000886E0000}"/>
    <cellStyle name="Entrada 2 3 2 2" xfId="41412" xr:uid="{00000000-0005-0000-0000-0000896E0000}"/>
    <cellStyle name="Entrada 2 3 2 3" xfId="41413" xr:uid="{00000000-0005-0000-0000-00008A6E0000}"/>
    <cellStyle name="Entrada 2 3 2 4" xfId="41414" xr:uid="{00000000-0005-0000-0000-00008B6E0000}"/>
    <cellStyle name="Entrada 2 3 2 5" xfId="41415" xr:uid="{00000000-0005-0000-0000-00008C6E0000}"/>
    <cellStyle name="Entrada 2 3 3" xfId="41416" xr:uid="{00000000-0005-0000-0000-00008D6E0000}"/>
    <cellStyle name="Entrada 2 3 3 2" xfId="41417" xr:uid="{00000000-0005-0000-0000-00008E6E0000}"/>
    <cellStyle name="Entrada 2 3 3 3" xfId="41418" xr:uid="{00000000-0005-0000-0000-00008F6E0000}"/>
    <cellStyle name="Entrada 2 3 3 4" xfId="41419" xr:uid="{00000000-0005-0000-0000-0000906E0000}"/>
    <cellStyle name="Entrada 2 3 3 5" xfId="41420" xr:uid="{00000000-0005-0000-0000-0000916E0000}"/>
    <cellStyle name="Entrada 2 3 4" xfId="41421" xr:uid="{00000000-0005-0000-0000-0000926E0000}"/>
    <cellStyle name="Entrada 2 3 4 2" xfId="41422" xr:uid="{00000000-0005-0000-0000-0000936E0000}"/>
    <cellStyle name="Entrada 2 3 4 3" xfId="41423" xr:uid="{00000000-0005-0000-0000-0000946E0000}"/>
    <cellStyle name="Entrada 2 3 4 4" xfId="41424" xr:uid="{00000000-0005-0000-0000-0000956E0000}"/>
    <cellStyle name="Entrada 2 3 4 5" xfId="41425" xr:uid="{00000000-0005-0000-0000-0000966E0000}"/>
    <cellStyle name="Entrada 2 3 5" xfId="41426" xr:uid="{00000000-0005-0000-0000-0000976E0000}"/>
    <cellStyle name="Entrada 2 3 6" xfId="41427" xr:uid="{00000000-0005-0000-0000-0000986E0000}"/>
    <cellStyle name="Entrada 2 3 7" xfId="41428" xr:uid="{00000000-0005-0000-0000-0000996E0000}"/>
    <cellStyle name="Entrada 2 4" xfId="1676" xr:uid="{00000000-0005-0000-0000-00009A6E0000}"/>
    <cellStyle name="Entrada 2 4 2" xfId="41429" xr:uid="{00000000-0005-0000-0000-00009B6E0000}"/>
    <cellStyle name="Entrada 2 4 2 2" xfId="41430" xr:uid="{00000000-0005-0000-0000-00009C6E0000}"/>
    <cellStyle name="Entrada 2 4 2 3" xfId="41431" xr:uid="{00000000-0005-0000-0000-00009D6E0000}"/>
    <cellStyle name="Entrada 2 4 2 4" xfId="41432" xr:uid="{00000000-0005-0000-0000-00009E6E0000}"/>
    <cellStyle name="Entrada 2 4 2 5" xfId="41433" xr:uid="{00000000-0005-0000-0000-00009F6E0000}"/>
    <cellStyle name="Entrada 2 4 3" xfId="41434" xr:uid="{00000000-0005-0000-0000-0000A06E0000}"/>
    <cellStyle name="Entrada 2 4 3 2" xfId="41435" xr:uid="{00000000-0005-0000-0000-0000A16E0000}"/>
    <cellStyle name="Entrada 2 4 3 3" xfId="41436" xr:uid="{00000000-0005-0000-0000-0000A26E0000}"/>
    <cellStyle name="Entrada 2 4 3 4" xfId="41437" xr:uid="{00000000-0005-0000-0000-0000A36E0000}"/>
    <cellStyle name="Entrada 2 4 3 5" xfId="41438" xr:uid="{00000000-0005-0000-0000-0000A46E0000}"/>
    <cellStyle name="Entrada 2 4 4" xfId="41439" xr:uid="{00000000-0005-0000-0000-0000A56E0000}"/>
    <cellStyle name="Entrada 2 4 4 2" xfId="41440" xr:uid="{00000000-0005-0000-0000-0000A66E0000}"/>
    <cellStyle name="Entrada 2 4 4 3" xfId="41441" xr:uid="{00000000-0005-0000-0000-0000A76E0000}"/>
    <cellStyle name="Entrada 2 4 4 4" xfId="41442" xr:uid="{00000000-0005-0000-0000-0000A86E0000}"/>
    <cellStyle name="Entrada 2 4 4 5" xfId="41443" xr:uid="{00000000-0005-0000-0000-0000A96E0000}"/>
    <cellStyle name="Entrada 2 4 5" xfId="41444" xr:uid="{00000000-0005-0000-0000-0000AA6E0000}"/>
    <cellStyle name="Entrada 2 4 6" xfId="41445" xr:uid="{00000000-0005-0000-0000-0000AB6E0000}"/>
    <cellStyle name="Entrada 2 4 7" xfId="41446" xr:uid="{00000000-0005-0000-0000-0000AC6E0000}"/>
    <cellStyle name="Entrada 2 5" xfId="1677" xr:uid="{00000000-0005-0000-0000-0000AD6E0000}"/>
    <cellStyle name="Entrada 2 5 2" xfId="41447" xr:uid="{00000000-0005-0000-0000-0000AE6E0000}"/>
    <cellStyle name="Entrada 2 5 2 2" xfId="41448" xr:uid="{00000000-0005-0000-0000-0000AF6E0000}"/>
    <cellStyle name="Entrada 2 5 2 3" xfId="41449" xr:uid="{00000000-0005-0000-0000-0000B06E0000}"/>
    <cellStyle name="Entrada 2 5 2 4" xfId="41450" xr:uid="{00000000-0005-0000-0000-0000B16E0000}"/>
    <cellStyle name="Entrada 2 5 2 5" xfId="41451" xr:uid="{00000000-0005-0000-0000-0000B26E0000}"/>
    <cellStyle name="Entrada 2 5 3" xfId="41452" xr:uid="{00000000-0005-0000-0000-0000B36E0000}"/>
    <cellStyle name="Entrada 2 5 3 2" xfId="41453" xr:uid="{00000000-0005-0000-0000-0000B46E0000}"/>
    <cellStyle name="Entrada 2 5 3 3" xfId="41454" xr:uid="{00000000-0005-0000-0000-0000B56E0000}"/>
    <cellStyle name="Entrada 2 5 3 4" xfId="41455" xr:uid="{00000000-0005-0000-0000-0000B66E0000}"/>
    <cellStyle name="Entrada 2 5 3 5" xfId="41456" xr:uid="{00000000-0005-0000-0000-0000B76E0000}"/>
    <cellStyle name="Entrada 2 5 4" xfId="41457" xr:uid="{00000000-0005-0000-0000-0000B86E0000}"/>
    <cellStyle name="Entrada 2 5 4 2" xfId="41458" xr:uid="{00000000-0005-0000-0000-0000B96E0000}"/>
    <cellStyle name="Entrada 2 5 4 3" xfId="41459" xr:uid="{00000000-0005-0000-0000-0000BA6E0000}"/>
    <cellStyle name="Entrada 2 5 4 4" xfId="41460" xr:uid="{00000000-0005-0000-0000-0000BB6E0000}"/>
    <cellStyle name="Entrada 2 5 4 5" xfId="41461" xr:uid="{00000000-0005-0000-0000-0000BC6E0000}"/>
    <cellStyle name="Entrada 2 5 5" xfId="41462" xr:uid="{00000000-0005-0000-0000-0000BD6E0000}"/>
    <cellStyle name="Entrada 2 5 6" xfId="41463" xr:uid="{00000000-0005-0000-0000-0000BE6E0000}"/>
    <cellStyle name="Entrada 2 5 7" xfId="41464" xr:uid="{00000000-0005-0000-0000-0000BF6E0000}"/>
    <cellStyle name="Entrada 2 6" xfId="41465" xr:uid="{00000000-0005-0000-0000-0000C06E0000}"/>
    <cellStyle name="Entrada 20" xfId="1678" xr:uid="{00000000-0005-0000-0000-0000C16E0000}"/>
    <cellStyle name="Entrada 20 2" xfId="41466" xr:uid="{00000000-0005-0000-0000-0000C26E0000}"/>
    <cellStyle name="Entrada 20 2 2" xfId="41467" xr:uid="{00000000-0005-0000-0000-0000C36E0000}"/>
    <cellStyle name="Entrada 20 2 3" xfId="41468" xr:uid="{00000000-0005-0000-0000-0000C46E0000}"/>
    <cellStyle name="Entrada 20 2 4" xfId="41469" xr:uid="{00000000-0005-0000-0000-0000C56E0000}"/>
    <cellStyle name="Entrada 20 2 5" xfId="41470" xr:uid="{00000000-0005-0000-0000-0000C66E0000}"/>
    <cellStyle name="Entrada 20 3" xfId="41471" xr:uid="{00000000-0005-0000-0000-0000C76E0000}"/>
    <cellStyle name="Entrada 20 3 2" xfId="41472" xr:uid="{00000000-0005-0000-0000-0000C86E0000}"/>
    <cellStyle name="Entrada 20 3 3" xfId="41473" xr:uid="{00000000-0005-0000-0000-0000C96E0000}"/>
    <cellStyle name="Entrada 20 3 4" xfId="41474" xr:uid="{00000000-0005-0000-0000-0000CA6E0000}"/>
    <cellStyle name="Entrada 20 3 5" xfId="41475" xr:uid="{00000000-0005-0000-0000-0000CB6E0000}"/>
    <cellStyle name="Entrada 20 4" xfId="41476" xr:uid="{00000000-0005-0000-0000-0000CC6E0000}"/>
    <cellStyle name="Entrada 20 4 2" xfId="41477" xr:uid="{00000000-0005-0000-0000-0000CD6E0000}"/>
    <cellStyle name="Entrada 20 4 3" xfId="41478" xr:uid="{00000000-0005-0000-0000-0000CE6E0000}"/>
    <cellStyle name="Entrada 20 4 4" xfId="41479" xr:uid="{00000000-0005-0000-0000-0000CF6E0000}"/>
    <cellStyle name="Entrada 20 4 5" xfId="41480" xr:uid="{00000000-0005-0000-0000-0000D06E0000}"/>
    <cellStyle name="Entrada 20 5" xfId="41481" xr:uid="{00000000-0005-0000-0000-0000D16E0000}"/>
    <cellStyle name="Entrada 20 6" xfId="41482" xr:uid="{00000000-0005-0000-0000-0000D26E0000}"/>
    <cellStyle name="Entrada 20 7" xfId="41483" xr:uid="{00000000-0005-0000-0000-0000D36E0000}"/>
    <cellStyle name="Entrada 21" xfId="1679" xr:uid="{00000000-0005-0000-0000-0000D46E0000}"/>
    <cellStyle name="Entrada 21 2" xfId="41484" xr:uid="{00000000-0005-0000-0000-0000D56E0000}"/>
    <cellStyle name="Entrada 21 2 2" xfId="41485" xr:uid="{00000000-0005-0000-0000-0000D66E0000}"/>
    <cellStyle name="Entrada 21 2 3" xfId="41486" xr:uid="{00000000-0005-0000-0000-0000D76E0000}"/>
    <cellStyle name="Entrada 21 2 4" xfId="41487" xr:uid="{00000000-0005-0000-0000-0000D86E0000}"/>
    <cellStyle name="Entrada 21 2 5" xfId="41488" xr:uid="{00000000-0005-0000-0000-0000D96E0000}"/>
    <cellStyle name="Entrada 21 3" xfId="41489" xr:uid="{00000000-0005-0000-0000-0000DA6E0000}"/>
    <cellStyle name="Entrada 21 3 2" xfId="41490" xr:uid="{00000000-0005-0000-0000-0000DB6E0000}"/>
    <cellStyle name="Entrada 21 3 3" xfId="41491" xr:uid="{00000000-0005-0000-0000-0000DC6E0000}"/>
    <cellStyle name="Entrada 21 3 4" xfId="41492" xr:uid="{00000000-0005-0000-0000-0000DD6E0000}"/>
    <cellStyle name="Entrada 21 3 5" xfId="41493" xr:uid="{00000000-0005-0000-0000-0000DE6E0000}"/>
    <cellStyle name="Entrada 21 4" xfId="41494" xr:uid="{00000000-0005-0000-0000-0000DF6E0000}"/>
    <cellStyle name="Entrada 21 4 2" xfId="41495" xr:uid="{00000000-0005-0000-0000-0000E06E0000}"/>
    <cellStyle name="Entrada 21 4 3" xfId="41496" xr:uid="{00000000-0005-0000-0000-0000E16E0000}"/>
    <cellStyle name="Entrada 21 4 4" xfId="41497" xr:uid="{00000000-0005-0000-0000-0000E26E0000}"/>
    <cellStyle name="Entrada 21 4 5" xfId="41498" xr:uid="{00000000-0005-0000-0000-0000E36E0000}"/>
    <cellStyle name="Entrada 21 5" xfId="41499" xr:uid="{00000000-0005-0000-0000-0000E46E0000}"/>
    <cellStyle name="Entrada 21 6" xfId="41500" xr:uid="{00000000-0005-0000-0000-0000E56E0000}"/>
    <cellStyle name="Entrada 21 7" xfId="41501" xr:uid="{00000000-0005-0000-0000-0000E66E0000}"/>
    <cellStyle name="Entrada 22" xfId="1680" xr:uid="{00000000-0005-0000-0000-0000E76E0000}"/>
    <cellStyle name="Entrada 22 2" xfId="41502" xr:uid="{00000000-0005-0000-0000-0000E86E0000}"/>
    <cellStyle name="Entrada 22 2 2" xfId="41503" xr:uid="{00000000-0005-0000-0000-0000E96E0000}"/>
    <cellStyle name="Entrada 22 2 3" xfId="41504" xr:uid="{00000000-0005-0000-0000-0000EA6E0000}"/>
    <cellStyle name="Entrada 22 2 4" xfId="41505" xr:uid="{00000000-0005-0000-0000-0000EB6E0000}"/>
    <cellStyle name="Entrada 22 2 5" xfId="41506" xr:uid="{00000000-0005-0000-0000-0000EC6E0000}"/>
    <cellStyle name="Entrada 22 3" xfId="41507" xr:uid="{00000000-0005-0000-0000-0000ED6E0000}"/>
    <cellStyle name="Entrada 22 3 2" xfId="41508" xr:uid="{00000000-0005-0000-0000-0000EE6E0000}"/>
    <cellStyle name="Entrada 22 3 3" xfId="41509" xr:uid="{00000000-0005-0000-0000-0000EF6E0000}"/>
    <cellStyle name="Entrada 22 3 4" xfId="41510" xr:uid="{00000000-0005-0000-0000-0000F06E0000}"/>
    <cellStyle name="Entrada 22 3 5" xfId="41511" xr:uid="{00000000-0005-0000-0000-0000F16E0000}"/>
    <cellStyle name="Entrada 22 4" xfId="41512" xr:uid="{00000000-0005-0000-0000-0000F26E0000}"/>
    <cellStyle name="Entrada 22 4 2" xfId="41513" xr:uid="{00000000-0005-0000-0000-0000F36E0000}"/>
    <cellStyle name="Entrada 22 4 3" xfId="41514" xr:uid="{00000000-0005-0000-0000-0000F46E0000}"/>
    <cellStyle name="Entrada 22 4 4" xfId="41515" xr:uid="{00000000-0005-0000-0000-0000F56E0000}"/>
    <cellStyle name="Entrada 22 4 5" xfId="41516" xr:uid="{00000000-0005-0000-0000-0000F66E0000}"/>
    <cellStyle name="Entrada 22 5" xfId="41517" xr:uid="{00000000-0005-0000-0000-0000F76E0000}"/>
    <cellStyle name="Entrada 22 6" xfId="41518" xr:uid="{00000000-0005-0000-0000-0000F86E0000}"/>
    <cellStyle name="Entrada 22 7" xfId="41519" xr:uid="{00000000-0005-0000-0000-0000F96E0000}"/>
    <cellStyle name="Entrada 23" xfId="1681" xr:uid="{00000000-0005-0000-0000-0000FA6E0000}"/>
    <cellStyle name="Entrada 23 2" xfId="41520" xr:uid="{00000000-0005-0000-0000-0000FB6E0000}"/>
    <cellStyle name="Entrada 23 2 2" xfId="41521" xr:uid="{00000000-0005-0000-0000-0000FC6E0000}"/>
    <cellStyle name="Entrada 23 2 3" xfId="41522" xr:uid="{00000000-0005-0000-0000-0000FD6E0000}"/>
    <cellStyle name="Entrada 23 2 4" xfId="41523" xr:uid="{00000000-0005-0000-0000-0000FE6E0000}"/>
    <cellStyle name="Entrada 23 2 5" xfId="41524" xr:uid="{00000000-0005-0000-0000-0000FF6E0000}"/>
    <cellStyle name="Entrada 23 3" xfId="41525" xr:uid="{00000000-0005-0000-0000-0000006F0000}"/>
    <cellStyle name="Entrada 23 3 2" xfId="41526" xr:uid="{00000000-0005-0000-0000-0000016F0000}"/>
    <cellStyle name="Entrada 23 3 3" xfId="41527" xr:uid="{00000000-0005-0000-0000-0000026F0000}"/>
    <cellStyle name="Entrada 23 3 4" xfId="41528" xr:uid="{00000000-0005-0000-0000-0000036F0000}"/>
    <cellStyle name="Entrada 23 3 5" xfId="41529" xr:uid="{00000000-0005-0000-0000-0000046F0000}"/>
    <cellStyle name="Entrada 23 4" xfId="41530" xr:uid="{00000000-0005-0000-0000-0000056F0000}"/>
    <cellStyle name="Entrada 23 4 2" xfId="41531" xr:uid="{00000000-0005-0000-0000-0000066F0000}"/>
    <cellStyle name="Entrada 23 4 3" xfId="41532" xr:uid="{00000000-0005-0000-0000-0000076F0000}"/>
    <cellStyle name="Entrada 23 4 4" xfId="41533" xr:uid="{00000000-0005-0000-0000-0000086F0000}"/>
    <cellStyle name="Entrada 23 4 5" xfId="41534" xr:uid="{00000000-0005-0000-0000-0000096F0000}"/>
    <cellStyle name="Entrada 23 5" xfId="41535" xr:uid="{00000000-0005-0000-0000-00000A6F0000}"/>
    <cellStyle name="Entrada 23 6" xfId="41536" xr:uid="{00000000-0005-0000-0000-00000B6F0000}"/>
    <cellStyle name="Entrada 23 7" xfId="41537" xr:uid="{00000000-0005-0000-0000-00000C6F0000}"/>
    <cellStyle name="Entrada 24" xfId="1682" xr:uid="{00000000-0005-0000-0000-00000D6F0000}"/>
    <cellStyle name="Entrada 24 2" xfId="41538" xr:uid="{00000000-0005-0000-0000-00000E6F0000}"/>
    <cellStyle name="Entrada 24 2 2" xfId="41539" xr:uid="{00000000-0005-0000-0000-00000F6F0000}"/>
    <cellStyle name="Entrada 24 2 3" xfId="41540" xr:uid="{00000000-0005-0000-0000-0000106F0000}"/>
    <cellStyle name="Entrada 24 2 4" xfId="41541" xr:uid="{00000000-0005-0000-0000-0000116F0000}"/>
    <cellStyle name="Entrada 24 2 5" xfId="41542" xr:uid="{00000000-0005-0000-0000-0000126F0000}"/>
    <cellStyle name="Entrada 24 3" xfId="41543" xr:uid="{00000000-0005-0000-0000-0000136F0000}"/>
    <cellStyle name="Entrada 24 3 2" xfId="41544" xr:uid="{00000000-0005-0000-0000-0000146F0000}"/>
    <cellStyle name="Entrada 24 3 3" xfId="41545" xr:uid="{00000000-0005-0000-0000-0000156F0000}"/>
    <cellStyle name="Entrada 24 3 4" xfId="41546" xr:uid="{00000000-0005-0000-0000-0000166F0000}"/>
    <cellStyle name="Entrada 24 3 5" xfId="41547" xr:uid="{00000000-0005-0000-0000-0000176F0000}"/>
    <cellStyle name="Entrada 24 4" xfId="41548" xr:uid="{00000000-0005-0000-0000-0000186F0000}"/>
    <cellStyle name="Entrada 24 4 2" xfId="41549" xr:uid="{00000000-0005-0000-0000-0000196F0000}"/>
    <cellStyle name="Entrada 24 4 3" xfId="41550" xr:uid="{00000000-0005-0000-0000-00001A6F0000}"/>
    <cellStyle name="Entrada 24 4 4" xfId="41551" xr:uid="{00000000-0005-0000-0000-00001B6F0000}"/>
    <cellStyle name="Entrada 24 4 5" xfId="41552" xr:uid="{00000000-0005-0000-0000-00001C6F0000}"/>
    <cellStyle name="Entrada 24 5" xfId="41553" xr:uid="{00000000-0005-0000-0000-00001D6F0000}"/>
    <cellStyle name="Entrada 24 6" xfId="41554" xr:uid="{00000000-0005-0000-0000-00001E6F0000}"/>
    <cellStyle name="Entrada 24 7" xfId="41555" xr:uid="{00000000-0005-0000-0000-00001F6F0000}"/>
    <cellStyle name="Entrada 25" xfId="1683" xr:uid="{00000000-0005-0000-0000-0000206F0000}"/>
    <cellStyle name="Entrada 25 2" xfId="41556" xr:uid="{00000000-0005-0000-0000-0000216F0000}"/>
    <cellStyle name="Entrada 25 2 2" xfId="41557" xr:uid="{00000000-0005-0000-0000-0000226F0000}"/>
    <cellStyle name="Entrada 25 2 3" xfId="41558" xr:uid="{00000000-0005-0000-0000-0000236F0000}"/>
    <cellStyle name="Entrada 25 2 4" xfId="41559" xr:uid="{00000000-0005-0000-0000-0000246F0000}"/>
    <cellStyle name="Entrada 25 2 5" xfId="41560" xr:uid="{00000000-0005-0000-0000-0000256F0000}"/>
    <cellStyle name="Entrada 25 3" xfId="41561" xr:uid="{00000000-0005-0000-0000-0000266F0000}"/>
    <cellStyle name="Entrada 25 3 2" xfId="41562" xr:uid="{00000000-0005-0000-0000-0000276F0000}"/>
    <cellStyle name="Entrada 25 3 3" xfId="41563" xr:uid="{00000000-0005-0000-0000-0000286F0000}"/>
    <cellStyle name="Entrada 25 3 4" xfId="41564" xr:uid="{00000000-0005-0000-0000-0000296F0000}"/>
    <cellStyle name="Entrada 25 3 5" xfId="41565" xr:uid="{00000000-0005-0000-0000-00002A6F0000}"/>
    <cellStyle name="Entrada 25 4" xfId="41566" xr:uid="{00000000-0005-0000-0000-00002B6F0000}"/>
    <cellStyle name="Entrada 25 4 2" xfId="41567" xr:uid="{00000000-0005-0000-0000-00002C6F0000}"/>
    <cellStyle name="Entrada 25 4 3" xfId="41568" xr:uid="{00000000-0005-0000-0000-00002D6F0000}"/>
    <cellStyle name="Entrada 25 4 4" xfId="41569" xr:uid="{00000000-0005-0000-0000-00002E6F0000}"/>
    <cellStyle name="Entrada 25 4 5" xfId="41570" xr:uid="{00000000-0005-0000-0000-00002F6F0000}"/>
    <cellStyle name="Entrada 25 5" xfId="41571" xr:uid="{00000000-0005-0000-0000-0000306F0000}"/>
    <cellStyle name="Entrada 25 6" xfId="41572" xr:uid="{00000000-0005-0000-0000-0000316F0000}"/>
    <cellStyle name="Entrada 25 7" xfId="41573" xr:uid="{00000000-0005-0000-0000-0000326F0000}"/>
    <cellStyle name="Entrada 26" xfId="1684" xr:uid="{00000000-0005-0000-0000-0000336F0000}"/>
    <cellStyle name="Entrada 26 2" xfId="41574" xr:uid="{00000000-0005-0000-0000-0000346F0000}"/>
    <cellStyle name="Entrada 26 2 2" xfId="41575" xr:uid="{00000000-0005-0000-0000-0000356F0000}"/>
    <cellStyle name="Entrada 26 2 3" xfId="41576" xr:uid="{00000000-0005-0000-0000-0000366F0000}"/>
    <cellStyle name="Entrada 26 2 4" xfId="41577" xr:uid="{00000000-0005-0000-0000-0000376F0000}"/>
    <cellStyle name="Entrada 26 2 5" xfId="41578" xr:uid="{00000000-0005-0000-0000-0000386F0000}"/>
    <cellStyle name="Entrada 26 3" xfId="41579" xr:uid="{00000000-0005-0000-0000-0000396F0000}"/>
    <cellStyle name="Entrada 26 3 2" xfId="41580" xr:uid="{00000000-0005-0000-0000-00003A6F0000}"/>
    <cellStyle name="Entrada 26 3 3" xfId="41581" xr:uid="{00000000-0005-0000-0000-00003B6F0000}"/>
    <cellStyle name="Entrada 26 3 4" xfId="41582" xr:uid="{00000000-0005-0000-0000-00003C6F0000}"/>
    <cellStyle name="Entrada 26 3 5" xfId="41583" xr:uid="{00000000-0005-0000-0000-00003D6F0000}"/>
    <cellStyle name="Entrada 26 4" xfId="41584" xr:uid="{00000000-0005-0000-0000-00003E6F0000}"/>
    <cellStyle name="Entrada 26 4 2" xfId="41585" xr:uid="{00000000-0005-0000-0000-00003F6F0000}"/>
    <cellStyle name="Entrada 26 4 3" xfId="41586" xr:uid="{00000000-0005-0000-0000-0000406F0000}"/>
    <cellStyle name="Entrada 26 4 4" xfId="41587" xr:uid="{00000000-0005-0000-0000-0000416F0000}"/>
    <cellStyle name="Entrada 26 4 5" xfId="41588" xr:uid="{00000000-0005-0000-0000-0000426F0000}"/>
    <cellStyle name="Entrada 26 5" xfId="41589" xr:uid="{00000000-0005-0000-0000-0000436F0000}"/>
    <cellStyle name="Entrada 26 6" xfId="41590" xr:uid="{00000000-0005-0000-0000-0000446F0000}"/>
    <cellStyle name="Entrada 26 7" xfId="41591" xr:uid="{00000000-0005-0000-0000-0000456F0000}"/>
    <cellStyle name="Entrada 27" xfId="1685" xr:uid="{00000000-0005-0000-0000-0000466F0000}"/>
    <cellStyle name="Entrada 27 2" xfId="41592" xr:uid="{00000000-0005-0000-0000-0000476F0000}"/>
    <cellStyle name="Entrada 27 2 2" xfId="41593" xr:uid="{00000000-0005-0000-0000-0000486F0000}"/>
    <cellStyle name="Entrada 27 2 3" xfId="41594" xr:uid="{00000000-0005-0000-0000-0000496F0000}"/>
    <cellStyle name="Entrada 27 2 4" xfId="41595" xr:uid="{00000000-0005-0000-0000-00004A6F0000}"/>
    <cellStyle name="Entrada 27 2 5" xfId="41596" xr:uid="{00000000-0005-0000-0000-00004B6F0000}"/>
    <cellStyle name="Entrada 27 3" xfId="41597" xr:uid="{00000000-0005-0000-0000-00004C6F0000}"/>
    <cellStyle name="Entrada 27 3 2" xfId="41598" xr:uid="{00000000-0005-0000-0000-00004D6F0000}"/>
    <cellStyle name="Entrada 27 3 3" xfId="41599" xr:uid="{00000000-0005-0000-0000-00004E6F0000}"/>
    <cellStyle name="Entrada 27 3 4" xfId="41600" xr:uid="{00000000-0005-0000-0000-00004F6F0000}"/>
    <cellStyle name="Entrada 27 3 5" xfId="41601" xr:uid="{00000000-0005-0000-0000-0000506F0000}"/>
    <cellStyle name="Entrada 27 4" xfId="41602" xr:uid="{00000000-0005-0000-0000-0000516F0000}"/>
    <cellStyle name="Entrada 27 4 2" xfId="41603" xr:uid="{00000000-0005-0000-0000-0000526F0000}"/>
    <cellStyle name="Entrada 27 4 3" xfId="41604" xr:uid="{00000000-0005-0000-0000-0000536F0000}"/>
    <cellStyle name="Entrada 27 4 4" xfId="41605" xr:uid="{00000000-0005-0000-0000-0000546F0000}"/>
    <cellStyle name="Entrada 27 4 5" xfId="41606" xr:uid="{00000000-0005-0000-0000-0000556F0000}"/>
    <cellStyle name="Entrada 27 5" xfId="41607" xr:uid="{00000000-0005-0000-0000-0000566F0000}"/>
    <cellStyle name="Entrada 27 6" xfId="41608" xr:uid="{00000000-0005-0000-0000-0000576F0000}"/>
    <cellStyle name="Entrada 27 7" xfId="41609" xr:uid="{00000000-0005-0000-0000-0000586F0000}"/>
    <cellStyle name="Entrada 28" xfId="1686" xr:uid="{00000000-0005-0000-0000-0000596F0000}"/>
    <cellStyle name="Entrada 28 2" xfId="41610" xr:uid="{00000000-0005-0000-0000-00005A6F0000}"/>
    <cellStyle name="Entrada 28 2 2" xfId="41611" xr:uid="{00000000-0005-0000-0000-00005B6F0000}"/>
    <cellStyle name="Entrada 28 2 3" xfId="41612" xr:uid="{00000000-0005-0000-0000-00005C6F0000}"/>
    <cellStyle name="Entrada 28 2 4" xfId="41613" xr:uid="{00000000-0005-0000-0000-00005D6F0000}"/>
    <cellStyle name="Entrada 28 2 5" xfId="41614" xr:uid="{00000000-0005-0000-0000-00005E6F0000}"/>
    <cellStyle name="Entrada 28 3" xfId="41615" xr:uid="{00000000-0005-0000-0000-00005F6F0000}"/>
    <cellStyle name="Entrada 28 3 2" xfId="41616" xr:uid="{00000000-0005-0000-0000-0000606F0000}"/>
    <cellStyle name="Entrada 28 3 3" xfId="41617" xr:uid="{00000000-0005-0000-0000-0000616F0000}"/>
    <cellStyle name="Entrada 28 3 4" xfId="41618" xr:uid="{00000000-0005-0000-0000-0000626F0000}"/>
    <cellStyle name="Entrada 28 3 5" xfId="41619" xr:uid="{00000000-0005-0000-0000-0000636F0000}"/>
    <cellStyle name="Entrada 28 4" xfId="41620" xr:uid="{00000000-0005-0000-0000-0000646F0000}"/>
    <cellStyle name="Entrada 28 4 2" xfId="41621" xr:uid="{00000000-0005-0000-0000-0000656F0000}"/>
    <cellStyle name="Entrada 28 4 3" xfId="41622" xr:uid="{00000000-0005-0000-0000-0000666F0000}"/>
    <cellStyle name="Entrada 28 4 4" xfId="41623" xr:uid="{00000000-0005-0000-0000-0000676F0000}"/>
    <cellStyle name="Entrada 28 4 5" xfId="41624" xr:uid="{00000000-0005-0000-0000-0000686F0000}"/>
    <cellStyle name="Entrada 28 5" xfId="41625" xr:uid="{00000000-0005-0000-0000-0000696F0000}"/>
    <cellStyle name="Entrada 28 6" xfId="41626" xr:uid="{00000000-0005-0000-0000-00006A6F0000}"/>
    <cellStyle name="Entrada 28 7" xfId="41627" xr:uid="{00000000-0005-0000-0000-00006B6F0000}"/>
    <cellStyle name="Entrada 29" xfId="1687" xr:uid="{00000000-0005-0000-0000-00006C6F0000}"/>
    <cellStyle name="Entrada 29 2" xfId="41628" xr:uid="{00000000-0005-0000-0000-00006D6F0000}"/>
    <cellStyle name="Entrada 29 2 2" xfId="41629" xr:uid="{00000000-0005-0000-0000-00006E6F0000}"/>
    <cellStyle name="Entrada 29 2 3" xfId="41630" xr:uid="{00000000-0005-0000-0000-00006F6F0000}"/>
    <cellStyle name="Entrada 29 2 4" xfId="41631" xr:uid="{00000000-0005-0000-0000-0000706F0000}"/>
    <cellStyle name="Entrada 29 2 5" xfId="41632" xr:uid="{00000000-0005-0000-0000-0000716F0000}"/>
    <cellStyle name="Entrada 29 3" xfId="41633" xr:uid="{00000000-0005-0000-0000-0000726F0000}"/>
    <cellStyle name="Entrada 29 3 2" xfId="41634" xr:uid="{00000000-0005-0000-0000-0000736F0000}"/>
    <cellStyle name="Entrada 29 3 3" xfId="41635" xr:uid="{00000000-0005-0000-0000-0000746F0000}"/>
    <cellStyle name="Entrada 29 3 4" xfId="41636" xr:uid="{00000000-0005-0000-0000-0000756F0000}"/>
    <cellStyle name="Entrada 29 3 5" xfId="41637" xr:uid="{00000000-0005-0000-0000-0000766F0000}"/>
    <cellStyle name="Entrada 29 4" xfId="41638" xr:uid="{00000000-0005-0000-0000-0000776F0000}"/>
    <cellStyle name="Entrada 29 4 2" xfId="41639" xr:uid="{00000000-0005-0000-0000-0000786F0000}"/>
    <cellStyle name="Entrada 29 4 3" xfId="41640" xr:uid="{00000000-0005-0000-0000-0000796F0000}"/>
    <cellStyle name="Entrada 29 4 4" xfId="41641" xr:uid="{00000000-0005-0000-0000-00007A6F0000}"/>
    <cellStyle name="Entrada 29 4 5" xfId="41642" xr:uid="{00000000-0005-0000-0000-00007B6F0000}"/>
    <cellStyle name="Entrada 29 5" xfId="41643" xr:uid="{00000000-0005-0000-0000-00007C6F0000}"/>
    <cellStyle name="Entrada 29 6" xfId="41644" xr:uid="{00000000-0005-0000-0000-00007D6F0000}"/>
    <cellStyle name="Entrada 29 7" xfId="41645" xr:uid="{00000000-0005-0000-0000-00007E6F0000}"/>
    <cellStyle name="Entrada 3" xfId="1688" xr:uid="{00000000-0005-0000-0000-00007F6F0000}"/>
    <cellStyle name="Entrada 3 2" xfId="1689" xr:uid="{00000000-0005-0000-0000-0000806F0000}"/>
    <cellStyle name="Entrada 3 2 2" xfId="41646" xr:uid="{00000000-0005-0000-0000-0000816F0000}"/>
    <cellStyle name="Entrada 3 2 2 2" xfId="41647" xr:uid="{00000000-0005-0000-0000-0000826F0000}"/>
    <cellStyle name="Entrada 3 2 2 3" xfId="41648" xr:uid="{00000000-0005-0000-0000-0000836F0000}"/>
    <cellStyle name="Entrada 3 2 2 4" xfId="41649" xr:uid="{00000000-0005-0000-0000-0000846F0000}"/>
    <cellStyle name="Entrada 3 2 2 5" xfId="41650" xr:uid="{00000000-0005-0000-0000-0000856F0000}"/>
    <cellStyle name="Entrada 3 2 3" xfId="41651" xr:uid="{00000000-0005-0000-0000-0000866F0000}"/>
    <cellStyle name="Entrada 3 2 3 2" xfId="41652" xr:uid="{00000000-0005-0000-0000-0000876F0000}"/>
    <cellStyle name="Entrada 3 2 3 3" xfId="41653" xr:uid="{00000000-0005-0000-0000-0000886F0000}"/>
    <cellStyle name="Entrada 3 2 3 4" xfId="41654" xr:uid="{00000000-0005-0000-0000-0000896F0000}"/>
    <cellStyle name="Entrada 3 2 3 5" xfId="41655" xr:uid="{00000000-0005-0000-0000-00008A6F0000}"/>
    <cellStyle name="Entrada 3 2 4" xfId="41656" xr:uid="{00000000-0005-0000-0000-00008B6F0000}"/>
    <cellStyle name="Entrada 3 2 4 2" xfId="41657" xr:uid="{00000000-0005-0000-0000-00008C6F0000}"/>
    <cellStyle name="Entrada 3 2 4 3" xfId="41658" xr:uid="{00000000-0005-0000-0000-00008D6F0000}"/>
    <cellStyle name="Entrada 3 2 4 4" xfId="41659" xr:uid="{00000000-0005-0000-0000-00008E6F0000}"/>
    <cellStyle name="Entrada 3 2 4 5" xfId="41660" xr:uid="{00000000-0005-0000-0000-00008F6F0000}"/>
    <cellStyle name="Entrada 3 2 5" xfId="41661" xr:uid="{00000000-0005-0000-0000-0000906F0000}"/>
    <cellStyle name="Entrada 3 2 6" xfId="41662" xr:uid="{00000000-0005-0000-0000-0000916F0000}"/>
    <cellStyle name="Entrada 3 2 7" xfId="41663" xr:uid="{00000000-0005-0000-0000-0000926F0000}"/>
    <cellStyle name="Entrada 3 3" xfId="1690" xr:uid="{00000000-0005-0000-0000-0000936F0000}"/>
    <cellStyle name="Entrada 3 3 2" xfId="41664" xr:uid="{00000000-0005-0000-0000-0000946F0000}"/>
    <cellStyle name="Entrada 3 3 2 2" xfId="41665" xr:uid="{00000000-0005-0000-0000-0000956F0000}"/>
    <cellStyle name="Entrada 3 3 2 3" xfId="41666" xr:uid="{00000000-0005-0000-0000-0000966F0000}"/>
    <cellStyle name="Entrada 3 3 2 4" xfId="41667" xr:uid="{00000000-0005-0000-0000-0000976F0000}"/>
    <cellStyle name="Entrada 3 3 2 5" xfId="41668" xr:uid="{00000000-0005-0000-0000-0000986F0000}"/>
    <cellStyle name="Entrada 3 3 3" xfId="41669" xr:uid="{00000000-0005-0000-0000-0000996F0000}"/>
    <cellStyle name="Entrada 3 3 3 2" xfId="41670" xr:uid="{00000000-0005-0000-0000-00009A6F0000}"/>
    <cellStyle name="Entrada 3 3 3 3" xfId="41671" xr:uid="{00000000-0005-0000-0000-00009B6F0000}"/>
    <cellStyle name="Entrada 3 3 3 4" xfId="41672" xr:uid="{00000000-0005-0000-0000-00009C6F0000}"/>
    <cellStyle name="Entrada 3 3 3 5" xfId="41673" xr:uid="{00000000-0005-0000-0000-00009D6F0000}"/>
    <cellStyle name="Entrada 3 3 4" xfId="41674" xr:uid="{00000000-0005-0000-0000-00009E6F0000}"/>
    <cellStyle name="Entrada 3 3 4 2" xfId="41675" xr:uid="{00000000-0005-0000-0000-00009F6F0000}"/>
    <cellStyle name="Entrada 3 3 4 3" xfId="41676" xr:uid="{00000000-0005-0000-0000-0000A06F0000}"/>
    <cellStyle name="Entrada 3 3 4 4" xfId="41677" xr:uid="{00000000-0005-0000-0000-0000A16F0000}"/>
    <cellStyle name="Entrada 3 3 4 5" xfId="41678" xr:uid="{00000000-0005-0000-0000-0000A26F0000}"/>
    <cellStyle name="Entrada 3 3 5" xfId="41679" xr:uid="{00000000-0005-0000-0000-0000A36F0000}"/>
    <cellStyle name="Entrada 3 3 6" xfId="41680" xr:uid="{00000000-0005-0000-0000-0000A46F0000}"/>
    <cellStyle name="Entrada 3 3 7" xfId="41681" xr:uid="{00000000-0005-0000-0000-0000A56F0000}"/>
    <cellStyle name="Entrada 3 4" xfId="28782" xr:uid="{00000000-0005-0000-0000-0000A66F0000}"/>
    <cellStyle name="Entrada 30" xfId="1691" xr:uid="{00000000-0005-0000-0000-0000A76F0000}"/>
    <cellStyle name="Entrada 30 2" xfId="41682" xr:uid="{00000000-0005-0000-0000-0000A86F0000}"/>
    <cellStyle name="Entrada 30 2 2" xfId="41683" xr:uid="{00000000-0005-0000-0000-0000A96F0000}"/>
    <cellStyle name="Entrada 30 2 3" xfId="41684" xr:uid="{00000000-0005-0000-0000-0000AA6F0000}"/>
    <cellStyle name="Entrada 30 2 4" xfId="41685" xr:uid="{00000000-0005-0000-0000-0000AB6F0000}"/>
    <cellStyle name="Entrada 30 2 5" xfId="41686" xr:uid="{00000000-0005-0000-0000-0000AC6F0000}"/>
    <cellStyle name="Entrada 30 3" xfId="41687" xr:uid="{00000000-0005-0000-0000-0000AD6F0000}"/>
    <cellStyle name="Entrada 30 3 2" xfId="41688" xr:uid="{00000000-0005-0000-0000-0000AE6F0000}"/>
    <cellStyle name="Entrada 30 3 3" xfId="41689" xr:uid="{00000000-0005-0000-0000-0000AF6F0000}"/>
    <cellStyle name="Entrada 30 3 4" xfId="41690" xr:uid="{00000000-0005-0000-0000-0000B06F0000}"/>
    <cellStyle name="Entrada 30 3 5" xfId="41691" xr:uid="{00000000-0005-0000-0000-0000B16F0000}"/>
    <cellStyle name="Entrada 30 4" xfId="41692" xr:uid="{00000000-0005-0000-0000-0000B26F0000}"/>
    <cellStyle name="Entrada 30 4 2" xfId="41693" xr:uid="{00000000-0005-0000-0000-0000B36F0000}"/>
    <cellStyle name="Entrada 30 4 3" xfId="41694" xr:uid="{00000000-0005-0000-0000-0000B46F0000}"/>
    <cellStyle name="Entrada 30 4 4" xfId="41695" xr:uid="{00000000-0005-0000-0000-0000B56F0000}"/>
    <cellStyle name="Entrada 30 4 5" xfId="41696" xr:uid="{00000000-0005-0000-0000-0000B66F0000}"/>
    <cellStyle name="Entrada 30 5" xfId="41697" xr:uid="{00000000-0005-0000-0000-0000B76F0000}"/>
    <cellStyle name="Entrada 30 6" xfId="41698" xr:uid="{00000000-0005-0000-0000-0000B86F0000}"/>
    <cellStyle name="Entrada 30 7" xfId="41699" xr:uid="{00000000-0005-0000-0000-0000B96F0000}"/>
    <cellStyle name="Entrada 31" xfId="1692" xr:uid="{00000000-0005-0000-0000-0000BA6F0000}"/>
    <cellStyle name="Entrada 31 2" xfId="41700" xr:uid="{00000000-0005-0000-0000-0000BB6F0000}"/>
    <cellStyle name="Entrada 31 2 2" xfId="41701" xr:uid="{00000000-0005-0000-0000-0000BC6F0000}"/>
    <cellStyle name="Entrada 31 2 3" xfId="41702" xr:uid="{00000000-0005-0000-0000-0000BD6F0000}"/>
    <cellStyle name="Entrada 31 2 4" xfId="41703" xr:uid="{00000000-0005-0000-0000-0000BE6F0000}"/>
    <cellStyle name="Entrada 31 2 5" xfId="41704" xr:uid="{00000000-0005-0000-0000-0000BF6F0000}"/>
    <cellStyle name="Entrada 31 3" xfId="41705" xr:uid="{00000000-0005-0000-0000-0000C06F0000}"/>
    <cellStyle name="Entrada 31 3 2" xfId="41706" xr:uid="{00000000-0005-0000-0000-0000C16F0000}"/>
    <cellStyle name="Entrada 31 3 3" xfId="41707" xr:uid="{00000000-0005-0000-0000-0000C26F0000}"/>
    <cellStyle name="Entrada 31 3 4" xfId="41708" xr:uid="{00000000-0005-0000-0000-0000C36F0000}"/>
    <cellStyle name="Entrada 31 3 5" xfId="41709" xr:uid="{00000000-0005-0000-0000-0000C46F0000}"/>
    <cellStyle name="Entrada 31 4" xfId="41710" xr:uid="{00000000-0005-0000-0000-0000C56F0000}"/>
    <cellStyle name="Entrada 31 4 2" xfId="41711" xr:uid="{00000000-0005-0000-0000-0000C66F0000}"/>
    <cellStyle name="Entrada 31 4 3" xfId="41712" xr:uid="{00000000-0005-0000-0000-0000C76F0000}"/>
    <cellStyle name="Entrada 31 4 4" xfId="41713" xr:uid="{00000000-0005-0000-0000-0000C86F0000}"/>
    <cellStyle name="Entrada 31 4 5" xfId="41714" xr:uid="{00000000-0005-0000-0000-0000C96F0000}"/>
    <cellStyle name="Entrada 31 5" xfId="41715" xr:uid="{00000000-0005-0000-0000-0000CA6F0000}"/>
    <cellStyle name="Entrada 31 6" xfId="41716" xr:uid="{00000000-0005-0000-0000-0000CB6F0000}"/>
    <cellStyle name="Entrada 31 7" xfId="41717" xr:uid="{00000000-0005-0000-0000-0000CC6F0000}"/>
    <cellStyle name="Entrada 32" xfId="1693" xr:uid="{00000000-0005-0000-0000-0000CD6F0000}"/>
    <cellStyle name="Entrada 32 2" xfId="41718" xr:uid="{00000000-0005-0000-0000-0000CE6F0000}"/>
    <cellStyle name="Entrada 32 2 2" xfId="41719" xr:uid="{00000000-0005-0000-0000-0000CF6F0000}"/>
    <cellStyle name="Entrada 32 2 3" xfId="41720" xr:uid="{00000000-0005-0000-0000-0000D06F0000}"/>
    <cellStyle name="Entrada 32 2 4" xfId="41721" xr:uid="{00000000-0005-0000-0000-0000D16F0000}"/>
    <cellStyle name="Entrada 32 2 5" xfId="41722" xr:uid="{00000000-0005-0000-0000-0000D26F0000}"/>
    <cellStyle name="Entrada 32 3" xfId="41723" xr:uid="{00000000-0005-0000-0000-0000D36F0000}"/>
    <cellStyle name="Entrada 32 3 2" xfId="41724" xr:uid="{00000000-0005-0000-0000-0000D46F0000}"/>
    <cellStyle name="Entrada 32 3 3" xfId="41725" xr:uid="{00000000-0005-0000-0000-0000D56F0000}"/>
    <cellStyle name="Entrada 32 3 4" xfId="41726" xr:uid="{00000000-0005-0000-0000-0000D66F0000}"/>
    <cellStyle name="Entrada 32 3 5" xfId="41727" xr:uid="{00000000-0005-0000-0000-0000D76F0000}"/>
    <cellStyle name="Entrada 32 4" xfId="41728" xr:uid="{00000000-0005-0000-0000-0000D86F0000}"/>
    <cellStyle name="Entrada 32 4 2" xfId="41729" xr:uid="{00000000-0005-0000-0000-0000D96F0000}"/>
    <cellStyle name="Entrada 32 4 3" xfId="41730" xr:uid="{00000000-0005-0000-0000-0000DA6F0000}"/>
    <cellStyle name="Entrada 32 4 4" xfId="41731" xr:uid="{00000000-0005-0000-0000-0000DB6F0000}"/>
    <cellStyle name="Entrada 32 4 5" xfId="41732" xr:uid="{00000000-0005-0000-0000-0000DC6F0000}"/>
    <cellStyle name="Entrada 32 5" xfId="41733" xr:uid="{00000000-0005-0000-0000-0000DD6F0000}"/>
    <cellStyle name="Entrada 32 6" xfId="41734" xr:uid="{00000000-0005-0000-0000-0000DE6F0000}"/>
    <cellStyle name="Entrada 32 7" xfId="41735" xr:uid="{00000000-0005-0000-0000-0000DF6F0000}"/>
    <cellStyle name="Entrada 33" xfId="1694" xr:uid="{00000000-0005-0000-0000-0000E06F0000}"/>
    <cellStyle name="Entrada 33 2" xfId="41736" xr:uid="{00000000-0005-0000-0000-0000E16F0000}"/>
    <cellStyle name="Entrada 33 2 2" xfId="41737" xr:uid="{00000000-0005-0000-0000-0000E26F0000}"/>
    <cellStyle name="Entrada 33 2 3" xfId="41738" xr:uid="{00000000-0005-0000-0000-0000E36F0000}"/>
    <cellStyle name="Entrada 33 2 4" xfId="41739" xr:uid="{00000000-0005-0000-0000-0000E46F0000}"/>
    <cellStyle name="Entrada 33 2 5" xfId="41740" xr:uid="{00000000-0005-0000-0000-0000E56F0000}"/>
    <cellStyle name="Entrada 33 3" xfId="41741" xr:uid="{00000000-0005-0000-0000-0000E66F0000}"/>
    <cellStyle name="Entrada 33 3 2" xfId="41742" xr:uid="{00000000-0005-0000-0000-0000E76F0000}"/>
    <cellStyle name="Entrada 33 3 3" xfId="41743" xr:uid="{00000000-0005-0000-0000-0000E86F0000}"/>
    <cellStyle name="Entrada 33 3 4" xfId="41744" xr:uid="{00000000-0005-0000-0000-0000E96F0000}"/>
    <cellStyle name="Entrada 33 3 5" xfId="41745" xr:uid="{00000000-0005-0000-0000-0000EA6F0000}"/>
    <cellStyle name="Entrada 33 4" xfId="41746" xr:uid="{00000000-0005-0000-0000-0000EB6F0000}"/>
    <cellStyle name="Entrada 33 4 2" xfId="41747" xr:uid="{00000000-0005-0000-0000-0000EC6F0000}"/>
    <cellStyle name="Entrada 33 4 3" xfId="41748" xr:uid="{00000000-0005-0000-0000-0000ED6F0000}"/>
    <cellStyle name="Entrada 33 4 4" xfId="41749" xr:uid="{00000000-0005-0000-0000-0000EE6F0000}"/>
    <cellStyle name="Entrada 33 4 5" xfId="41750" xr:uid="{00000000-0005-0000-0000-0000EF6F0000}"/>
    <cellStyle name="Entrada 33 5" xfId="41751" xr:uid="{00000000-0005-0000-0000-0000F06F0000}"/>
    <cellStyle name="Entrada 33 6" xfId="41752" xr:uid="{00000000-0005-0000-0000-0000F16F0000}"/>
    <cellStyle name="Entrada 33 7" xfId="41753" xr:uid="{00000000-0005-0000-0000-0000F26F0000}"/>
    <cellStyle name="Entrada 34" xfId="1695" xr:uid="{00000000-0005-0000-0000-0000F36F0000}"/>
    <cellStyle name="Entrada 34 2" xfId="41754" xr:uid="{00000000-0005-0000-0000-0000F46F0000}"/>
    <cellStyle name="Entrada 34 2 2" xfId="41755" xr:uid="{00000000-0005-0000-0000-0000F56F0000}"/>
    <cellStyle name="Entrada 34 2 3" xfId="41756" xr:uid="{00000000-0005-0000-0000-0000F66F0000}"/>
    <cellStyle name="Entrada 34 2 4" xfId="41757" xr:uid="{00000000-0005-0000-0000-0000F76F0000}"/>
    <cellStyle name="Entrada 34 2 5" xfId="41758" xr:uid="{00000000-0005-0000-0000-0000F86F0000}"/>
    <cellStyle name="Entrada 34 3" xfId="41759" xr:uid="{00000000-0005-0000-0000-0000F96F0000}"/>
    <cellStyle name="Entrada 34 3 2" xfId="41760" xr:uid="{00000000-0005-0000-0000-0000FA6F0000}"/>
    <cellStyle name="Entrada 34 3 3" xfId="41761" xr:uid="{00000000-0005-0000-0000-0000FB6F0000}"/>
    <cellStyle name="Entrada 34 3 4" xfId="41762" xr:uid="{00000000-0005-0000-0000-0000FC6F0000}"/>
    <cellStyle name="Entrada 34 3 5" xfId="41763" xr:uid="{00000000-0005-0000-0000-0000FD6F0000}"/>
    <cellStyle name="Entrada 34 4" xfId="41764" xr:uid="{00000000-0005-0000-0000-0000FE6F0000}"/>
    <cellStyle name="Entrada 34 4 2" xfId="41765" xr:uid="{00000000-0005-0000-0000-0000FF6F0000}"/>
    <cellStyle name="Entrada 34 4 3" xfId="41766" xr:uid="{00000000-0005-0000-0000-000000700000}"/>
    <cellStyle name="Entrada 34 4 4" xfId="41767" xr:uid="{00000000-0005-0000-0000-000001700000}"/>
    <cellStyle name="Entrada 34 4 5" xfId="41768" xr:uid="{00000000-0005-0000-0000-000002700000}"/>
    <cellStyle name="Entrada 34 5" xfId="41769" xr:uid="{00000000-0005-0000-0000-000003700000}"/>
    <cellStyle name="Entrada 34 6" xfId="41770" xr:uid="{00000000-0005-0000-0000-000004700000}"/>
    <cellStyle name="Entrada 34 7" xfId="41771" xr:uid="{00000000-0005-0000-0000-000005700000}"/>
    <cellStyle name="Entrada 35" xfId="1696" xr:uid="{00000000-0005-0000-0000-000006700000}"/>
    <cellStyle name="Entrada 36" xfId="1697" xr:uid="{00000000-0005-0000-0000-000007700000}"/>
    <cellStyle name="Entrada 37" xfId="1698" xr:uid="{00000000-0005-0000-0000-000008700000}"/>
    <cellStyle name="Entrada 38" xfId="1699" xr:uid="{00000000-0005-0000-0000-000009700000}"/>
    <cellStyle name="Entrada 39" xfId="1700" xr:uid="{00000000-0005-0000-0000-00000A700000}"/>
    <cellStyle name="Entrada 4" xfId="1701" xr:uid="{00000000-0005-0000-0000-00000B700000}"/>
    <cellStyle name="Entrada 4 2" xfId="1702" xr:uid="{00000000-0005-0000-0000-00000C700000}"/>
    <cellStyle name="Entrada 4 2 2" xfId="41772" xr:uid="{00000000-0005-0000-0000-00000D700000}"/>
    <cellStyle name="Entrada 4 2 2 2" xfId="41773" xr:uid="{00000000-0005-0000-0000-00000E700000}"/>
    <cellStyle name="Entrada 4 2 2 3" xfId="41774" xr:uid="{00000000-0005-0000-0000-00000F700000}"/>
    <cellStyle name="Entrada 4 2 2 4" xfId="41775" xr:uid="{00000000-0005-0000-0000-000010700000}"/>
    <cellStyle name="Entrada 4 2 2 5" xfId="41776" xr:uid="{00000000-0005-0000-0000-000011700000}"/>
    <cellStyle name="Entrada 4 2 3" xfId="41777" xr:uid="{00000000-0005-0000-0000-000012700000}"/>
    <cellStyle name="Entrada 4 2 3 2" xfId="41778" xr:uid="{00000000-0005-0000-0000-000013700000}"/>
    <cellStyle name="Entrada 4 2 3 3" xfId="41779" xr:uid="{00000000-0005-0000-0000-000014700000}"/>
    <cellStyle name="Entrada 4 2 3 4" xfId="41780" xr:uid="{00000000-0005-0000-0000-000015700000}"/>
    <cellStyle name="Entrada 4 2 3 5" xfId="41781" xr:uid="{00000000-0005-0000-0000-000016700000}"/>
    <cellStyle name="Entrada 4 2 4" xfId="41782" xr:uid="{00000000-0005-0000-0000-000017700000}"/>
    <cellStyle name="Entrada 4 2 4 2" xfId="41783" xr:uid="{00000000-0005-0000-0000-000018700000}"/>
    <cellStyle name="Entrada 4 2 4 3" xfId="41784" xr:uid="{00000000-0005-0000-0000-000019700000}"/>
    <cellStyle name="Entrada 4 2 4 4" xfId="41785" xr:uid="{00000000-0005-0000-0000-00001A700000}"/>
    <cellStyle name="Entrada 4 2 4 5" xfId="41786" xr:uid="{00000000-0005-0000-0000-00001B700000}"/>
    <cellStyle name="Entrada 4 2 5" xfId="41787" xr:uid="{00000000-0005-0000-0000-00001C700000}"/>
    <cellStyle name="Entrada 4 2 6" xfId="41788" xr:uid="{00000000-0005-0000-0000-00001D700000}"/>
    <cellStyle name="Entrada 4 2 7" xfId="41789" xr:uid="{00000000-0005-0000-0000-00001E700000}"/>
    <cellStyle name="Entrada 4 3" xfId="1703" xr:uid="{00000000-0005-0000-0000-00001F700000}"/>
    <cellStyle name="Entrada 4 3 2" xfId="41790" xr:uid="{00000000-0005-0000-0000-000020700000}"/>
    <cellStyle name="Entrada 4 3 2 2" xfId="41791" xr:uid="{00000000-0005-0000-0000-000021700000}"/>
    <cellStyle name="Entrada 4 3 2 3" xfId="41792" xr:uid="{00000000-0005-0000-0000-000022700000}"/>
    <cellStyle name="Entrada 4 3 2 4" xfId="41793" xr:uid="{00000000-0005-0000-0000-000023700000}"/>
    <cellStyle name="Entrada 4 3 2 5" xfId="41794" xr:uid="{00000000-0005-0000-0000-000024700000}"/>
    <cellStyle name="Entrada 4 3 3" xfId="41795" xr:uid="{00000000-0005-0000-0000-000025700000}"/>
    <cellStyle name="Entrada 4 3 3 2" xfId="41796" xr:uid="{00000000-0005-0000-0000-000026700000}"/>
    <cellStyle name="Entrada 4 3 3 3" xfId="41797" xr:uid="{00000000-0005-0000-0000-000027700000}"/>
    <cellStyle name="Entrada 4 3 3 4" xfId="41798" xr:uid="{00000000-0005-0000-0000-000028700000}"/>
    <cellStyle name="Entrada 4 3 3 5" xfId="41799" xr:uid="{00000000-0005-0000-0000-000029700000}"/>
    <cellStyle name="Entrada 4 3 4" xfId="41800" xr:uid="{00000000-0005-0000-0000-00002A700000}"/>
    <cellStyle name="Entrada 4 3 4 2" xfId="41801" xr:uid="{00000000-0005-0000-0000-00002B700000}"/>
    <cellStyle name="Entrada 4 3 4 3" xfId="41802" xr:uid="{00000000-0005-0000-0000-00002C700000}"/>
    <cellStyle name="Entrada 4 3 4 4" xfId="41803" xr:uid="{00000000-0005-0000-0000-00002D700000}"/>
    <cellStyle name="Entrada 4 3 4 5" xfId="41804" xr:uid="{00000000-0005-0000-0000-00002E700000}"/>
    <cellStyle name="Entrada 4 3 5" xfId="41805" xr:uid="{00000000-0005-0000-0000-00002F700000}"/>
    <cellStyle name="Entrada 4 3 6" xfId="41806" xr:uid="{00000000-0005-0000-0000-000030700000}"/>
    <cellStyle name="Entrada 4 3 7" xfId="41807" xr:uid="{00000000-0005-0000-0000-000031700000}"/>
    <cellStyle name="Entrada 4 4" xfId="41808" xr:uid="{00000000-0005-0000-0000-000032700000}"/>
    <cellStyle name="Entrada 40" xfId="1704" xr:uid="{00000000-0005-0000-0000-000033700000}"/>
    <cellStyle name="Entrada 41" xfId="1705" xr:uid="{00000000-0005-0000-0000-000034700000}"/>
    <cellStyle name="Entrada 5" xfId="1706" xr:uid="{00000000-0005-0000-0000-000035700000}"/>
    <cellStyle name="Entrada 5 2" xfId="41809" xr:uid="{00000000-0005-0000-0000-000036700000}"/>
    <cellStyle name="Entrada 6" xfId="1707" xr:uid="{00000000-0005-0000-0000-000037700000}"/>
    <cellStyle name="Entrada 6 2" xfId="41810" xr:uid="{00000000-0005-0000-0000-000038700000}"/>
    <cellStyle name="Entrada 7" xfId="1708" xr:uid="{00000000-0005-0000-0000-000039700000}"/>
    <cellStyle name="Entrada 7 2" xfId="41811" xr:uid="{00000000-0005-0000-0000-00003A700000}"/>
    <cellStyle name="Entrada 8" xfId="1709" xr:uid="{00000000-0005-0000-0000-00003B700000}"/>
    <cellStyle name="Entrada 8 2" xfId="41812" xr:uid="{00000000-0005-0000-0000-00003C700000}"/>
    <cellStyle name="Entrada 9" xfId="1710" xr:uid="{00000000-0005-0000-0000-00003D700000}"/>
    <cellStyle name="Entrada 9 2" xfId="41813" xr:uid="{00000000-0005-0000-0000-00003E700000}"/>
    <cellStyle name="Estilo 1" xfId="4" xr:uid="{00000000-0005-0000-0000-00003F700000}"/>
    <cellStyle name="Estilo 1 10" xfId="28783" xr:uid="{00000000-0005-0000-0000-000040700000}"/>
    <cellStyle name="Estilo 1 11" xfId="28784" xr:uid="{00000000-0005-0000-0000-000041700000}"/>
    <cellStyle name="Estilo 1 2" xfId="1711" xr:uid="{00000000-0005-0000-0000-000042700000}"/>
    <cellStyle name="Estilo 1 3" xfId="161" xr:uid="{00000000-0005-0000-0000-000043700000}"/>
    <cellStyle name="Estilo 1 4" xfId="28785" xr:uid="{00000000-0005-0000-0000-000044700000}"/>
    <cellStyle name="Estilo 1 5" xfId="28786" xr:uid="{00000000-0005-0000-0000-000045700000}"/>
    <cellStyle name="Estilo 1 6" xfId="28787" xr:uid="{00000000-0005-0000-0000-000046700000}"/>
    <cellStyle name="Estilo 1 7" xfId="28788" xr:uid="{00000000-0005-0000-0000-000047700000}"/>
    <cellStyle name="Estilo 1 8" xfId="28789" xr:uid="{00000000-0005-0000-0000-000048700000}"/>
    <cellStyle name="Estilo 1 9" xfId="28790" xr:uid="{00000000-0005-0000-0000-000049700000}"/>
    <cellStyle name="Estilo 1_3 CM - Inventario 12-07" xfId="1712" xr:uid="{00000000-0005-0000-0000-00004A700000}"/>
    <cellStyle name="Euro" xfId="5" xr:uid="{00000000-0005-0000-0000-00004B700000}"/>
    <cellStyle name="Euro 10" xfId="1713" xr:uid="{00000000-0005-0000-0000-00004C700000}"/>
    <cellStyle name="Euro 10 2" xfId="1714" xr:uid="{00000000-0005-0000-0000-00004D700000}"/>
    <cellStyle name="Euro 10 3" xfId="1715" xr:uid="{00000000-0005-0000-0000-00004E700000}"/>
    <cellStyle name="Euro 10 4" xfId="1716" xr:uid="{00000000-0005-0000-0000-00004F700000}"/>
    <cellStyle name="Euro 10 5" xfId="1717" xr:uid="{00000000-0005-0000-0000-000050700000}"/>
    <cellStyle name="Euro 11" xfId="1718" xr:uid="{00000000-0005-0000-0000-000051700000}"/>
    <cellStyle name="Euro 12" xfId="1719" xr:uid="{00000000-0005-0000-0000-000052700000}"/>
    <cellStyle name="Euro 13" xfId="1720" xr:uid="{00000000-0005-0000-0000-000053700000}"/>
    <cellStyle name="Euro 14" xfId="1721" xr:uid="{00000000-0005-0000-0000-000054700000}"/>
    <cellStyle name="Euro 15" xfId="1722" xr:uid="{00000000-0005-0000-0000-000055700000}"/>
    <cellStyle name="Euro 16" xfId="1723" xr:uid="{00000000-0005-0000-0000-000056700000}"/>
    <cellStyle name="Euro 17" xfId="1724" xr:uid="{00000000-0005-0000-0000-000057700000}"/>
    <cellStyle name="Euro 18" xfId="1725" xr:uid="{00000000-0005-0000-0000-000058700000}"/>
    <cellStyle name="Euro 19" xfId="1726" xr:uid="{00000000-0005-0000-0000-000059700000}"/>
    <cellStyle name="Euro 2" xfId="1727" xr:uid="{00000000-0005-0000-0000-00005A700000}"/>
    <cellStyle name="Euro 2 10" xfId="28791" xr:uid="{00000000-0005-0000-0000-00005B700000}"/>
    <cellStyle name="Euro 2 11" xfId="28792" xr:uid="{00000000-0005-0000-0000-00005C700000}"/>
    <cellStyle name="Euro 2 12" xfId="28793" xr:uid="{00000000-0005-0000-0000-00005D700000}"/>
    <cellStyle name="Euro 2 13" xfId="28794" xr:uid="{00000000-0005-0000-0000-00005E700000}"/>
    <cellStyle name="Euro 2 14" xfId="28795" xr:uid="{00000000-0005-0000-0000-00005F700000}"/>
    <cellStyle name="Euro 2 15" xfId="28796" xr:uid="{00000000-0005-0000-0000-000060700000}"/>
    <cellStyle name="Euro 2 16" xfId="28797" xr:uid="{00000000-0005-0000-0000-000061700000}"/>
    <cellStyle name="Euro 2 17" xfId="28798" xr:uid="{00000000-0005-0000-0000-000062700000}"/>
    <cellStyle name="Euro 2 18" xfId="28799" xr:uid="{00000000-0005-0000-0000-000063700000}"/>
    <cellStyle name="Euro 2 19" xfId="28800" xr:uid="{00000000-0005-0000-0000-000064700000}"/>
    <cellStyle name="Euro 2 2" xfId="1728" xr:uid="{00000000-0005-0000-0000-000065700000}"/>
    <cellStyle name="Euro 2 2 2" xfId="28801" xr:uid="{00000000-0005-0000-0000-000066700000}"/>
    <cellStyle name="Euro 2 2 3" xfId="28802" xr:uid="{00000000-0005-0000-0000-000067700000}"/>
    <cellStyle name="Euro 2 2 4" xfId="28803" xr:uid="{00000000-0005-0000-0000-000068700000}"/>
    <cellStyle name="Euro 2 2 5" xfId="28804" xr:uid="{00000000-0005-0000-0000-000069700000}"/>
    <cellStyle name="Euro 2 20" xfId="28805" xr:uid="{00000000-0005-0000-0000-00006A700000}"/>
    <cellStyle name="Euro 2 21" xfId="28806" xr:uid="{00000000-0005-0000-0000-00006B700000}"/>
    <cellStyle name="Euro 2 3" xfId="28807" xr:uid="{00000000-0005-0000-0000-00006C700000}"/>
    <cellStyle name="Euro 2 3 2" xfId="28808" xr:uid="{00000000-0005-0000-0000-00006D700000}"/>
    <cellStyle name="Euro 2 4" xfId="28809" xr:uid="{00000000-0005-0000-0000-00006E700000}"/>
    <cellStyle name="Euro 2 4 2" xfId="28810" xr:uid="{00000000-0005-0000-0000-00006F700000}"/>
    <cellStyle name="Euro 2 5" xfId="28811" xr:uid="{00000000-0005-0000-0000-000070700000}"/>
    <cellStyle name="Euro 2 6" xfId="28812" xr:uid="{00000000-0005-0000-0000-000071700000}"/>
    <cellStyle name="Euro 2 7" xfId="28813" xr:uid="{00000000-0005-0000-0000-000072700000}"/>
    <cellStyle name="Euro 2 8" xfId="28814" xr:uid="{00000000-0005-0000-0000-000073700000}"/>
    <cellStyle name="Euro 2 9" xfId="28815" xr:uid="{00000000-0005-0000-0000-000074700000}"/>
    <cellStyle name="Euro 20" xfId="1729" xr:uid="{00000000-0005-0000-0000-000075700000}"/>
    <cellStyle name="Euro 21" xfId="1730" xr:uid="{00000000-0005-0000-0000-000076700000}"/>
    <cellStyle name="Euro 22" xfId="1731" xr:uid="{00000000-0005-0000-0000-000077700000}"/>
    <cellStyle name="Euro 23" xfId="1732" xr:uid="{00000000-0005-0000-0000-000078700000}"/>
    <cellStyle name="Euro 24" xfId="1733" xr:uid="{00000000-0005-0000-0000-000079700000}"/>
    <cellStyle name="Euro 25" xfId="1734" xr:uid="{00000000-0005-0000-0000-00007A700000}"/>
    <cellStyle name="Euro 26" xfId="1735" xr:uid="{00000000-0005-0000-0000-00007B700000}"/>
    <cellStyle name="Euro 27" xfId="1736" xr:uid="{00000000-0005-0000-0000-00007C700000}"/>
    <cellStyle name="Euro 28" xfId="1737" xr:uid="{00000000-0005-0000-0000-00007D700000}"/>
    <cellStyle name="Euro 29" xfId="1738" xr:uid="{00000000-0005-0000-0000-00007E700000}"/>
    <cellStyle name="Euro 3" xfId="1739" xr:uid="{00000000-0005-0000-0000-00007F700000}"/>
    <cellStyle name="Euro 3 10" xfId="28816" xr:uid="{00000000-0005-0000-0000-000080700000}"/>
    <cellStyle name="Euro 3 11" xfId="28817" xr:uid="{00000000-0005-0000-0000-000081700000}"/>
    <cellStyle name="Euro 3 12" xfId="28818" xr:uid="{00000000-0005-0000-0000-000082700000}"/>
    <cellStyle name="Euro 3 13" xfId="28819" xr:uid="{00000000-0005-0000-0000-000083700000}"/>
    <cellStyle name="Euro 3 14" xfId="28820" xr:uid="{00000000-0005-0000-0000-000084700000}"/>
    <cellStyle name="Euro 3 15" xfId="28821" xr:uid="{00000000-0005-0000-0000-000085700000}"/>
    <cellStyle name="Euro 3 16" xfId="28822" xr:uid="{00000000-0005-0000-0000-000086700000}"/>
    <cellStyle name="Euro 3 17" xfId="28823" xr:uid="{00000000-0005-0000-0000-000087700000}"/>
    <cellStyle name="Euro 3 18" xfId="28824" xr:uid="{00000000-0005-0000-0000-000088700000}"/>
    <cellStyle name="Euro 3 19" xfId="28825" xr:uid="{00000000-0005-0000-0000-000089700000}"/>
    <cellStyle name="Euro 3 2" xfId="1740" xr:uid="{00000000-0005-0000-0000-00008A700000}"/>
    <cellStyle name="Euro 3 2 2" xfId="28826" xr:uid="{00000000-0005-0000-0000-00008B700000}"/>
    <cellStyle name="Euro 3 20" xfId="28827" xr:uid="{00000000-0005-0000-0000-00008C700000}"/>
    <cellStyle name="Euro 3 3" xfId="28828" xr:uid="{00000000-0005-0000-0000-00008D700000}"/>
    <cellStyle name="Euro 3 3 2" xfId="28829" xr:uid="{00000000-0005-0000-0000-00008E700000}"/>
    <cellStyle name="Euro 3 4" xfId="28830" xr:uid="{00000000-0005-0000-0000-00008F700000}"/>
    <cellStyle name="Euro 3 4 2" xfId="28831" xr:uid="{00000000-0005-0000-0000-000090700000}"/>
    <cellStyle name="Euro 3 5" xfId="28832" xr:uid="{00000000-0005-0000-0000-000091700000}"/>
    <cellStyle name="Euro 3 6" xfId="28833" xr:uid="{00000000-0005-0000-0000-000092700000}"/>
    <cellStyle name="Euro 3 7" xfId="28834" xr:uid="{00000000-0005-0000-0000-000093700000}"/>
    <cellStyle name="Euro 3 8" xfId="28835" xr:uid="{00000000-0005-0000-0000-000094700000}"/>
    <cellStyle name="Euro 3 9" xfId="28836" xr:uid="{00000000-0005-0000-0000-000095700000}"/>
    <cellStyle name="Euro 30" xfId="1741" xr:uid="{00000000-0005-0000-0000-000096700000}"/>
    <cellStyle name="Euro 31" xfId="1742" xr:uid="{00000000-0005-0000-0000-000097700000}"/>
    <cellStyle name="Euro 32" xfId="1743" xr:uid="{00000000-0005-0000-0000-000098700000}"/>
    <cellStyle name="Euro 33" xfId="1744" xr:uid="{00000000-0005-0000-0000-000099700000}"/>
    <cellStyle name="Euro 34" xfId="1745" xr:uid="{00000000-0005-0000-0000-00009A700000}"/>
    <cellStyle name="Euro 35" xfId="1746" xr:uid="{00000000-0005-0000-0000-00009B700000}"/>
    <cellStyle name="Euro 36" xfId="1747" xr:uid="{00000000-0005-0000-0000-00009C700000}"/>
    <cellStyle name="Euro 37" xfId="1748" xr:uid="{00000000-0005-0000-0000-00009D700000}"/>
    <cellStyle name="Euro 38" xfId="1749" xr:uid="{00000000-0005-0000-0000-00009E700000}"/>
    <cellStyle name="Euro 39" xfId="1750" xr:uid="{00000000-0005-0000-0000-00009F700000}"/>
    <cellStyle name="Euro 4" xfId="1751" xr:uid="{00000000-0005-0000-0000-0000A0700000}"/>
    <cellStyle name="Euro 4 10" xfId="28837" xr:uid="{00000000-0005-0000-0000-0000A1700000}"/>
    <cellStyle name="Euro 4 11" xfId="28838" xr:uid="{00000000-0005-0000-0000-0000A2700000}"/>
    <cellStyle name="Euro 4 12" xfId="28839" xr:uid="{00000000-0005-0000-0000-0000A3700000}"/>
    <cellStyle name="Euro 4 13" xfId="28840" xr:uid="{00000000-0005-0000-0000-0000A4700000}"/>
    <cellStyle name="Euro 4 14" xfId="28841" xr:uid="{00000000-0005-0000-0000-0000A5700000}"/>
    <cellStyle name="Euro 4 15" xfId="28842" xr:uid="{00000000-0005-0000-0000-0000A6700000}"/>
    <cellStyle name="Euro 4 16" xfId="28843" xr:uid="{00000000-0005-0000-0000-0000A7700000}"/>
    <cellStyle name="Euro 4 17" xfId="28844" xr:uid="{00000000-0005-0000-0000-0000A8700000}"/>
    <cellStyle name="Euro 4 18" xfId="28845" xr:uid="{00000000-0005-0000-0000-0000A9700000}"/>
    <cellStyle name="Euro 4 19" xfId="28846" xr:uid="{00000000-0005-0000-0000-0000AA700000}"/>
    <cellStyle name="Euro 4 2" xfId="1752" xr:uid="{00000000-0005-0000-0000-0000AB700000}"/>
    <cellStyle name="Euro 4 20" xfId="28847" xr:uid="{00000000-0005-0000-0000-0000AC700000}"/>
    <cellStyle name="Euro 4 3" xfId="28848" xr:uid="{00000000-0005-0000-0000-0000AD700000}"/>
    <cellStyle name="Euro 4 4" xfId="28849" xr:uid="{00000000-0005-0000-0000-0000AE700000}"/>
    <cellStyle name="Euro 4 5" xfId="28850" xr:uid="{00000000-0005-0000-0000-0000AF700000}"/>
    <cellStyle name="Euro 4 6" xfId="28851" xr:uid="{00000000-0005-0000-0000-0000B0700000}"/>
    <cellStyle name="Euro 4 7" xfId="28852" xr:uid="{00000000-0005-0000-0000-0000B1700000}"/>
    <cellStyle name="Euro 4 8" xfId="28853" xr:uid="{00000000-0005-0000-0000-0000B2700000}"/>
    <cellStyle name="Euro 4 9" xfId="28854" xr:uid="{00000000-0005-0000-0000-0000B3700000}"/>
    <cellStyle name="Euro 40" xfId="1753" xr:uid="{00000000-0005-0000-0000-0000B4700000}"/>
    <cellStyle name="Euro 41" xfId="1754" xr:uid="{00000000-0005-0000-0000-0000B5700000}"/>
    <cellStyle name="Euro 42" xfId="162" xr:uid="{00000000-0005-0000-0000-0000B6700000}"/>
    <cellStyle name="Euro 5" xfId="1755" xr:uid="{00000000-0005-0000-0000-0000B7700000}"/>
    <cellStyle name="Euro 5 2" xfId="28855" xr:uid="{00000000-0005-0000-0000-0000B8700000}"/>
    <cellStyle name="Euro 6" xfId="1756" xr:uid="{00000000-0005-0000-0000-0000B9700000}"/>
    <cellStyle name="Euro 6 2" xfId="28856" xr:uid="{00000000-0005-0000-0000-0000BA700000}"/>
    <cellStyle name="Euro 7" xfId="1757" xr:uid="{00000000-0005-0000-0000-0000BB700000}"/>
    <cellStyle name="Euro 7 2" xfId="28857" xr:uid="{00000000-0005-0000-0000-0000BC700000}"/>
    <cellStyle name="Euro 8" xfId="1758" xr:uid="{00000000-0005-0000-0000-0000BD700000}"/>
    <cellStyle name="Euro 8 2" xfId="28858" xr:uid="{00000000-0005-0000-0000-0000BE700000}"/>
    <cellStyle name="Euro 9" xfId="1759" xr:uid="{00000000-0005-0000-0000-0000BF700000}"/>
    <cellStyle name="Euro_CHEQUES" xfId="28859" xr:uid="{00000000-0005-0000-0000-0000C0700000}"/>
    <cellStyle name="Excel Built-in Comma" xfId="41814" xr:uid="{00000000-0005-0000-0000-0000C1700000}"/>
    <cellStyle name="Excel Built-in Normal" xfId="28860" xr:uid="{00000000-0005-0000-0000-0000C2700000}"/>
    <cellStyle name="Excel_BuiltIn_Comma" xfId="1760" xr:uid="{00000000-0005-0000-0000-0000C3700000}"/>
    <cellStyle name="Explanatory Text" xfId="1761" xr:uid="{00000000-0005-0000-0000-0000C4700000}"/>
    <cellStyle name="F2" xfId="6" xr:uid="{00000000-0005-0000-0000-0000C5700000}"/>
    <cellStyle name="F2 2" xfId="163" xr:uid="{00000000-0005-0000-0000-0000C6700000}"/>
    <cellStyle name="F2 3" xfId="28861" xr:uid="{00000000-0005-0000-0000-0000C7700000}"/>
    <cellStyle name="F2 4" xfId="28862" xr:uid="{00000000-0005-0000-0000-0000C8700000}"/>
    <cellStyle name="F2 5" xfId="28863" xr:uid="{00000000-0005-0000-0000-0000C9700000}"/>
    <cellStyle name="F2 6" xfId="28864" xr:uid="{00000000-0005-0000-0000-0000CA700000}"/>
    <cellStyle name="F2 7" xfId="28865" xr:uid="{00000000-0005-0000-0000-0000CB700000}"/>
    <cellStyle name="F2 8" xfId="28866" xr:uid="{00000000-0005-0000-0000-0000CC700000}"/>
    <cellStyle name="F2 9" xfId="28867" xr:uid="{00000000-0005-0000-0000-0000CD700000}"/>
    <cellStyle name="F2_sueldoDASA" xfId="28868" xr:uid="{00000000-0005-0000-0000-0000CE700000}"/>
    <cellStyle name="F3" xfId="7" xr:uid="{00000000-0005-0000-0000-0000CF700000}"/>
    <cellStyle name="F3 2" xfId="164" xr:uid="{00000000-0005-0000-0000-0000D0700000}"/>
    <cellStyle name="F3 3" xfId="28869" xr:uid="{00000000-0005-0000-0000-0000D1700000}"/>
    <cellStyle name="F3 4" xfId="28870" xr:uid="{00000000-0005-0000-0000-0000D2700000}"/>
    <cellStyle name="F3 5" xfId="28871" xr:uid="{00000000-0005-0000-0000-0000D3700000}"/>
    <cellStyle name="F3 6" xfId="28872" xr:uid="{00000000-0005-0000-0000-0000D4700000}"/>
    <cellStyle name="F3 7" xfId="28873" xr:uid="{00000000-0005-0000-0000-0000D5700000}"/>
    <cellStyle name="F3 8" xfId="28874" xr:uid="{00000000-0005-0000-0000-0000D6700000}"/>
    <cellStyle name="F3 9" xfId="28875" xr:uid="{00000000-0005-0000-0000-0000D7700000}"/>
    <cellStyle name="F3_sueldoDASA" xfId="28876" xr:uid="{00000000-0005-0000-0000-0000D8700000}"/>
    <cellStyle name="F4" xfId="8" xr:uid="{00000000-0005-0000-0000-0000D9700000}"/>
    <cellStyle name="F4 2" xfId="165" xr:uid="{00000000-0005-0000-0000-0000DA700000}"/>
    <cellStyle name="F4 3" xfId="28877" xr:uid="{00000000-0005-0000-0000-0000DB700000}"/>
    <cellStyle name="F4 4" xfId="28878" xr:uid="{00000000-0005-0000-0000-0000DC700000}"/>
    <cellStyle name="F4 5" xfId="28879" xr:uid="{00000000-0005-0000-0000-0000DD700000}"/>
    <cellStyle name="F4 6" xfId="28880" xr:uid="{00000000-0005-0000-0000-0000DE700000}"/>
    <cellStyle name="F4 7" xfId="28881" xr:uid="{00000000-0005-0000-0000-0000DF700000}"/>
    <cellStyle name="F4 8" xfId="28882" xr:uid="{00000000-0005-0000-0000-0000E0700000}"/>
    <cellStyle name="F4 9" xfId="28883" xr:uid="{00000000-0005-0000-0000-0000E1700000}"/>
    <cellStyle name="F4_sueldoDASA" xfId="28884" xr:uid="{00000000-0005-0000-0000-0000E2700000}"/>
    <cellStyle name="F5" xfId="9" xr:uid="{00000000-0005-0000-0000-0000E3700000}"/>
    <cellStyle name="F5 2" xfId="166" xr:uid="{00000000-0005-0000-0000-0000E4700000}"/>
    <cellStyle name="F5 3" xfId="28885" xr:uid="{00000000-0005-0000-0000-0000E5700000}"/>
    <cellStyle name="F5 4" xfId="28886" xr:uid="{00000000-0005-0000-0000-0000E6700000}"/>
    <cellStyle name="F5 5" xfId="28887" xr:uid="{00000000-0005-0000-0000-0000E7700000}"/>
    <cellStyle name="F5 6" xfId="28888" xr:uid="{00000000-0005-0000-0000-0000E8700000}"/>
    <cellStyle name="F5 7" xfId="28889" xr:uid="{00000000-0005-0000-0000-0000E9700000}"/>
    <cellStyle name="F5 8" xfId="28890" xr:uid="{00000000-0005-0000-0000-0000EA700000}"/>
    <cellStyle name="F5 9" xfId="28891" xr:uid="{00000000-0005-0000-0000-0000EB700000}"/>
    <cellStyle name="F5_sueldoDASA" xfId="28892" xr:uid="{00000000-0005-0000-0000-0000EC700000}"/>
    <cellStyle name="F6" xfId="10" xr:uid="{00000000-0005-0000-0000-0000ED700000}"/>
    <cellStyle name="F6 2" xfId="167" xr:uid="{00000000-0005-0000-0000-0000EE700000}"/>
    <cellStyle name="F6 3" xfId="28893" xr:uid="{00000000-0005-0000-0000-0000EF700000}"/>
    <cellStyle name="F6 4" xfId="28894" xr:uid="{00000000-0005-0000-0000-0000F0700000}"/>
    <cellStyle name="F6 5" xfId="28895" xr:uid="{00000000-0005-0000-0000-0000F1700000}"/>
    <cellStyle name="F6 6" xfId="28896" xr:uid="{00000000-0005-0000-0000-0000F2700000}"/>
    <cellStyle name="F6 7" xfId="28897" xr:uid="{00000000-0005-0000-0000-0000F3700000}"/>
    <cellStyle name="F6 8" xfId="28898" xr:uid="{00000000-0005-0000-0000-0000F4700000}"/>
    <cellStyle name="F6 9" xfId="28899" xr:uid="{00000000-0005-0000-0000-0000F5700000}"/>
    <cellStyle name="F6_sueldoDASA" xfId="28900" xr:uid="{00000000-0005-0000-0000-0000F6700000}"/>
    <cellStyle name="F7" xfId="11" xr:uid="{00000000-0005-0000-0000-0000F7700000}"/>
    <cellStyle name="F7 2" xfId="168" xr:uid="{00000000-0005-0000-0000-0000F8700000}"/>
    <cellStyle name="F7 3" xfId="28901" xr:uid="{00000000-0005-0000-0000-0000F9700000}"/>
    <cellStyle name="F7 4" xfId="28902" xr:uid="{00000000-0005-0000-0000-0000FA700000}"/>
    <cellStyle name="F7 5" xfId="28903" xr:uid="{00000000-0005-0000-0000-0000FB700000}"/>
    <cellStyle name="F7 6" xfId="28904" xr:uid="{00000000-0005-0000-0000-0000FC700000}"/>
    <cellStyle name="F7 7" xfId="28905" xr:uid="{00000000-0005-0000-0000-0000FD700000}"/>
    <cellStyle name="F7 8" xfId="28906" xr:uid="{00000000-0005-0000-0000-0000FE700000}"/>
    <cellStyle name="F7 9" xfId="28907" xr:uid="{00000000-0005-0000-0000-0000FF700000}"/>
    <cellStyle name="F7_sueldoDASA" xfId="28908" xr:uid="{00000000-0005-0000-0000-000000710000}"/>
    <cellStyle name="F8" xfId="12" xr:uid="{00000000-0005-0000-0000-000001710000}"/>
    <cellStyle name="F8 2" xfId="169" xr:uid="{00000000-0005-0000-0000-000002710000}"/>
    <cellStyle name="F8 3" xfId="28909" xr:uid="{00000000-0005-0000-0000-000003710000}"/>
    <cellStyle name="F8 4" xfId="28910" xr:uid="{00000000-0005-0000-0000-000004710000}"/>
    <cellStyle name="F8 5" xfId="28911" xr:uid="{00000000-0005-0000-0000-000005710000}"/>
    <cellStyle name="F8 6" xfId="28912" xr:uid="{00000000-0005-0000-0000-000006710000}"/>
    <cellStyle name="F8 7" xfId="28913" xr:uid="{00000000-0005-0000-0000-000007710000}"/>
    <cellStyle name="F8 8" xfId="28914" xr:uid="{00000000-0005-0000-0000-000008710000}"/>
    <cellStyle name="F8 9" xfId="28915" xr:uid="{00000000-0005-0000-0000-000009710000}"/>
    <cellStyle name="F8_sueldoDASA" xfId="28916" xr:uid="{00000000-0005-0000-0000-00000A710000}"/>
    <cellStyle name="Fecha" xfId="170" xr:uid="{00000000-0005-0000-0000-00000B710000}"/>
    <cellStyle name="Fecha 10" xfId="28917" xr:uid="{00000000-0005-0000-0000-00000C710000}"/>
    <cellStyle name="Fecha 11" xfId="28918" xr:uid="{00000000-0005-0000-0000-00000D710000}"/>
    <cellStyle name="Fecha 12" xfId="28919" xr:uid="{00000000-0005-0000-0000-00000E710000}"/>
    <cellStyle name="Fecha 13" xfId="28920" xr:uid="{00000000-0005-0000-0000-00000F710000}"/>
    <cellStyle name="Fecha 14" xfId="28921" xr:uid="{00000000-0005-0000-0000-000010710000}"/>
    <cellStyle name="Fecha 15" xfId="28922" xr:uid="{00000000-0005-0000-0000-000011710000}"/>
    <cellStyle name="Fecha 16" xfId="28923" xr:uid="{00000000-0005-0000-0000-000012710000}"/>
    <cellStyle name="Fecha 17" xfId="28924" xr:uid="{00000000-0005-0000-0000-000013710000}"/>
    <cellStyle name="Fecha 18" xfId="28925" xr:uid="{00000000-0005-0000-0000-000014710000}"/>
    <cellStyle name="Fecha 19" xfId="28926" xr:uid="{00000000-0005-0000-0000-000015710000}"/>
    <cellStyle name="Fecha 2" xfId="28927" xr:uid="{00000000-0005-0000-0000-000016710000}"/>
    <cellStyle name="Fecha 2 2" xfId="28928" xr:uid="{00000000-0005-0000-0000-000017710000}"/>
    <cellStyle name="Fecha 2 3" xfId="28929" xr:uid="{00000000-0005-0000-0000-000018710000}"/>
    <cellStyle name="Fecha 2 4" xfId="28930" xr:uid="{00000000-0005-0000-0000-000019710000}"/>
    <cellStyle name="Fecha 2 5" xfId="28931" xr:uid="{00000000-0005-0000-0000-00001A710000}"/>
    <cellStyle name="Fecha 2 6" xfId="28932" xr:uid="{00000000-0005-0000-0000-00001B710000}"/>
    <cellStyle name="Fecha 20" xfId="28933" xr:uid="{00000000-0005-0000-0000-00001C710000}"/>
    <cellStyle name="Fecha 21" xfId="28934" xr:uid="{00000000-0005-0000-0000-00001D710000}"/>
    <cellStyle name="Fecha 3" xfId="28935" xr:uid="{00000000-0005-0000-0000-00001E710000}"/>
    <cellStyle name="Fecha 3 2" xfId="28936" xr:uid="{00000000-0005-0000-0000-00001F710000}"/>
    <cellStyle name="Fecha 4" xfId="28937" xr:uid="{00000000-0005-0000-0000-000020710000}"/>
    <cellStyle name="Fecha 4 2" xfId="28938" xr:uid="{00000000-0005-0000-0000-000021710000}"/>
    <cellStyle name="Fecha 5" xfId="28939" xr:uid="{00000000-0005-0000-0000-000022710000}"/>
    <cellStyle name="Fecha 5 2" xfId="28940" xr:uid="{00000000-0005-0000-0000-000023710000}"/>
    <cellStyle name="Fecha 6" xfId="28941" xr:uid="{00000000-0005-0000-0000-000024710000}"/>
    <cellStyle name="Fecha 6 2" xfId="28942" xr:uid="{00000000-0005-0000-0000-000025710000}"/>
    <cellStyle name="Fecha 7" xfId="28943" xr:uid="{00000000-0005-0000-0000-000026710000}"/>
    <cellStyle name="Fecha 7 2" xfId="28944" xr:uid="{00000000-0005-0000-0000-000027710000}"/>
    <cellStyle name="Fecha 8" xfId="28945" xr:uid="{00000000-0005-0000-0000-000028710000}"/>
    <cellStyle name="Fecha 8 2" xfId="28946" xr:uid="{00000000-0005-0000-0000-000029710000}"/>
    <cellStyle name="Fecha 9" xfId="28947" xr:uid="{00000000-0005-0000-0000-00002A710000}"/>
    <cellStyle name="fechaA" xfId="13" xr:uid="{00000000-0005-0000-0000-00002B710000}"/>
    <cellStyle name="fechaA 2" xfId="2882" xr:uid="{00000000-0005-0000-0000-00002C710000}"/>
    <cellStyle name="fechaA 3" xfId="2883" xr:uid="{00000000-0005-0000-0000-00002D710000}"/>
    <cellStyle name="fechaA 4" xfId="28948" xr:uid="{00000000-0005-0000-0000-00002E710000}"/>
    <cellStyle name="fechaA_sueldoDASA" xfId="28949" xr:uid="{00000000-0005-0000-0000-00002F710000}"/>
    <cellStyle name="Fijo" xfId="171" xr:uid="{00000000-0005-0000-0000-000030710000}"/>
    <cellStyle name="Fijo 10" xfId="28950" xr:uid="{00000000-0005-0000-0000-000031710000}"/>
    <cellStyle name="Fijo 11" xfId="28951" xr:uid="{00000000-0005-0000-0000-000032710000}"/>
    <cellStyle name="Fijo 12" xfId="28952" xr:uid="{00000000-0005-0000-0000-000033710000}"/>
    <cellStyle name="Fijo 13" xfId="28953" xr:uid="{00000000-0005-0000-0000-000034710000}"/>
    <cellStyle name="Fijo 14" xfId="28954" xr:uid="{00000000-0005-0000-0000-000035710000}"/>
    <cellStyle name="Fijo 15" xfId="28955" xr:uid="{00000000-0005-0000-0000-000036710000}"/>
    <cellStyle name="Fijo 16" xfId="28956" xr:uid="{00000000-0005-0000-0000-000037710000}"/>
    <cellStyle name="Fijo 17" xfId="28957" xr:uid="{00000000-0005-0000-0000-000038710000}"/>
    <cellStyle name="Fijo 18" xfId="28958" xr:uid="{00000000-0005-0000-0000-000039710000}"/>
    <cellStyle name="Fijo 19" xfId="28959" xr:uid="{00000000-0005-0000-0000-00003A710000}"/>
    <cellStyle name="Fijo 2" xfId="28960" xr:uid="{00000000-0005-0000-0000-00003B710000}"/>
    <cellStyle name="Fijo 2 2" xfId="28961" xr:uid="{00000000-0005-0000-0000-00003C710000}"/>
    <cellStyle name="Fijo 2 2 2" xfId="28962" xr:uid="{00000000-0005-0000-0000-00003D710000}"/>
    <cellStyle name="Fijo 2 2 2 2" xfId="28963" xr:uid="{00000000-0005-0000-0000-00003E710000}"/>
    <cellStyle name="Fijo 2 2 3" xfId="28964" xr:uid="{00000000-0005-0000-0000-00003F710000}"/>
    <cellStyle name="Fijo 2 3" xfId="28965" xr:uid="{00000000-0005-0000-0000-000040710000}"/>
    <cellStyle name="Fijo 2 4" xfId="28966" xr:uid="{00000000-0005-0000-0000-000041710000}"/>
    <cellStyle name="Fijo 2 5" xfId="28967" xr:uid="{00000000-0005-0000-0000-000042710000}"/>
    <cellStyle name="Fijo 2 6" xfId="28968" xr:uid="{00000000-0005-0000-0000-000043710000}"/>
    <cellStyle name="Fijo 2 7" xfId="28969" xr:uid="{00000000-0005-0000-0000-000044710000}"/>
    <cellStyle name="Fijo 20" xfId="28970" xr:uid="{00000000-0005-0000-0000-000045710000}"/>
    <cellStyle name="Fijo 21" xfId="28971" xr:uid="{00000000-0005-0000-0000-000046710000}"/>
    <cellStyle name="Fijo 3" xfId="28972" xr:uid="{00000000-0005-0000-0000-000047710000}"/>
    <cellStyle name="Fijo 3 2" xfId="28973" xr:uid="{00000000-0005-0000-0000-000048710000}"/>
    <cellStyle name="Fijo 4" xfId="28974" xr:uid="{00000000-0005-0000-0000-000049710000}"/>
    <cellStyle name="Fijo 4 2" xfId="28975" xr:uid="{00000000-0005-0000-0000-00004A710000}"/>
    <cellStyle name="Fijo 5" xfId="28976" xr:uid="{00000000-0005-0000-0000-00004B710000}"/>
    <cellStyle name="Fijo 5 2" xfId="28977" xr:uid="{00000000-0005-0000-0000-00004C710000}"/>
    <cellStyle name="Fijo 6" xfId="28978" xr:uid="{00000000-0005-0000-0000-00004D710000}"/>
    <cellStyle name="Fijo 6 2" xfId="28979" xr:uid="{00000000-0005-0000-0000-00004E710000}"/>
    <cellStyle name="Fijo 7" xfId="28980" xr:uid="{00000000-0005-0000-0000-00004F710000}"/>
    <cellStyle name="Fijo 7 2" xfId="28981" xr:uid="{00000000-0005-0000-0000-000050710000}"/>
    <cellStyle name="Fijo 8" xfId="28982" xr:uid="{00000000-0005-0000-0000-000051710000}"/>
    <cellStyle name="Fijo 8 2" xfId="28983" xr:uid="{00000000-0005-0000-0000-000052710000}"/>
    <cellStyle name="Fijo 9" xfId="28984" xr:uid="{00000000-0005-0000-0000-000053710000}"/>
    <cellStyle name="Fixed" xfId="14" xr:uid="{00000000-0005-0000-0000-000054710000}"/>
    <cellStyle name="Fixed 2" xfId="28985" xr:uid="{00000000-0005-0000-0000-000055710000}"/>
    <cellStyle name="Fixed 3" xfId="28986" xr:uid="{00000000-0005-0000-0000-000056710000}"/>
    <cellStyle name="Fixed 4" xfId="28987" xr:uid="{00000000-0005-0000-0000-000057710000}"/>
    <cellStyle name="Fixed_sueldoDASA" xfId="28988" xr:uid="{00000000-0005-0000-0000-000058710000}"/>
    <cellStyle name="Followed Hyperlink" xfId="15" xr:uid="{00000000-0005-0000-0000-000059710000}"/>
    <cellStyle name="Followed Hyperlink 2" xfId="172" xr:uid="{00000000-0005-0000-0000-00005A710000}"/>
    <cellStyle name="Followed Hyperlink 3" xfId="28989" xr:uid="{00000000-0005-0000-0000-00005B710000}"/>
    <cellStyle name="Followed Hyperlink 4" xfId="28990" xr:uid="{00000000-0005-0000-0000-00005C710000}"/>
    <cellStyle name="Followed Hyperlink 5" xfId="28991" xr:uid="{00000000-0005-0000-0000-00005D710000}"/>
    <cellStyle name="Followed Hyperlink 6" xfId="28992" xr:uid="{00000000-0005-0000-0000-00005E710000}"/>
    <cellStyle name="Followed Hyperlink 7" xfId="28993" xr:uid="{00000000-0005-0000-0000-00005F710000}"/>
    <cellStyle name="Followed Hyperlink 8" xfId="28994" xr:uid="{00000000-0005-0000-0000-000060710000}"/>
    <cellStyle name="Followed Hyperlink 9" xfId="28995" xr:uid="{00000000-0005-0000-0000-000061710000}"/>
    <cellStyle name="Followed Hyperlink_sueldoDASA" xfId="28996" xr:uid="{00000000-0005-0000-0000-000062710000}"/>
    <cellStyle name="Good" xfId="1762" xr:uid="{00000000-0005-0000-0000-000063710000}"/>
    <cellStyle name="Good 2" xfId="43764" xr:uid="{1B0B81F4-6E97-4C18-8902-DD6212D7F5B7}"/>
    <cellStyle name="Grey" xfId="16" xr:uid="{00000000-0005-0000-0000-000064710000}"/>
    <cellStyle name="Grey 2" xfId="28997" xr:uid="{00000000-0005-0000-0000-000065710000}"/>
    <cellStyle name="Grey 2 2" xfId="28998" xr:uid="{00000000-0005-0000-0000-000066710000}"/>
    <cellStyle name="Grey 3" xfId="28999" xr:uid="{00000000-0005-0000-0000-000067710000}"/>
    <cellStyle name="Grey 3 2" xfId="29000" xr:uid="{00000000-0005-0000-0000-000068710000}"/>
    <cellStyle name="Grey 4" xfId="29001" xr:uid="{00000000-0005-0000-0000-000069710000}"/>
    <cellStyle name="Grey 4 2" xfId="29002" xr:uid="{00000000-0005-0000-0000-00006A710000}"/>
    <cellStyle name="Grey 5" xfId="29003" xr:uid="{00000000-0005-0000-0000-00006B710000}"/>
    <cellStyle name="Grey 6" xfId="29004" xr:uid="{00000000-0005-0000-0000-00006C710000}"/>
    <cellStyle name="Grey 7" xfId="29005" xr:uid="{00000000-0005-0000-0000-00006D710000}"/>
    <cellStyle name="Grey 8" xfId="29006" xr:uid="{00000000-0005-0000-0000-00006E710000}"/>
    <cellStyle name="Grey_P T  BG MASDEL al 30 de junio de 2009" xfId="29007" xr:uid="{00000000-0005-0000-0000-00006F710000}"/>
    <cellStyle name="Header1" xfId="17" xr:uid="{00000000-0005-0000-0000-000070710000}"/>
    <cellStyle name="Header1 10" xfId="29008" xr:uid="{00000000-0005-0000-0000-000071710000}"/>
    <cellStyle name="Header1 11" xfId="29009" xr:uid="{00000000-0005-0000-0000-000072710000}"/>
    <cellStyle name="Header1 12" xfId="29010" xr:uid="{00000000-0005-0000-0000-000073710000}"/>
    <cellStyle name="Header1 13" xfId="29011" xr:uid="{00000000-0005-0000-0000-000074710000}"/>
    <cellStyle name="Header1 14" xfId="29012" xr:uid="{00000000-0005-0000-0000-000075710000}"/>
    <cellStyle name="Header1 15" xfId="29013" xr:uid="{00000000-0005-0000-0000-000076710000}"/>
    <cellStyle name="Header1 16" xfId="29014" xr:uid="{00000000-0005-0000-0000-000077710000}"/>
    <cellStyle name="Header1 2" xfId="173" xr:uid="{00000000-0005-0000-0000-000078710000}"/>
    <cellStyle name="Header1 3" xfId="29015" xr:uid="{00000000-0005-0000-0000-000079710000}"/>
    <cellStyle name="Header1 4" xfId="29016" xr:uid="{00000000-0005-0000-0000-00007A710000}"/>
    <cellStyle name="Header1 5" xfId="29017" xr:uid="{00000000-0005-0000-0000-00007B710000}"/>
    <cellStyle name="Header1 6" xfId="29018" xr:uid="{00000000-0005-0000-0000-00007C710000}"/>
    <cellStyle name="Header1 7" xfId="29019" xr:uid="{00000000-0005-0000-0000-00007D710000}"/>
    <cellStyle name="Header1 8" xfId="29020" xr:uid="{00000000-0005-0000-0000-00007E710000}"/>
    <cellStyle name="Header1 9" xfId="29021" xr:uid="{00000000-0005-0000-0000-00007F710000}"/>
    <cellStyle name="Header2" xfId="18" xr:uid="{00000000-0005-0000-0000-000080710000}"/>
    <cellStyle name="Header2 2" xfId="2677" xr:uid="{00000000-0005-0000-0000-000081710000}"/>
    <cellStyle name="Header2 2 2" xfId="41815" xr:uid="{00000000-0005-0000-0000-000082710000}"/>
    <cellStyle name="Header2 2 3" xfId="41816" xr:uid="{00000000-0005-0000-0000-000083710000}"/>
    <cellStyle name="Header2 2 4" xfId="41817" xr:uid="{00000000-0005-0000-0000-000084710000}"/>
    <cellStyle name="Header2 3" xfId="174" xr:uid="{00000000-0005-0000-0000-000085710000}"/>
    <cellStyle name="Header2 3 2" xfId="41818" xr:uid="{00000000-0005-0000-0000-000086710000}"/>
    <cellStyle name="Header2 3 3" xfId="41819" xr:uid="{00000000-0005-0000-0000-000087710000}"/>
    <cellStyle name="Header2 3 4" xfId="41820" xr:uid="{00000000-0005-0000-0000-000088710000}"/>
    <cellStyle name="Header2 3 5" xfId="41821" xr:uid="{00000000-0005-0000-0000-000089710000}"/>
    <cellStyle name="Header2 4" xfId="29022" xr:uid="{00000000-0005-0000-0000-00008A710000}"/>
    <cellStyle name="Header2 4 2" xfId="41822" xr:uid="{00000000-0005-0000-0000-00008B710000}"/>
    <cellStyle name="Header2 4 3" xfId="41823" xr:uid="{00000000-0005-0000-0000-00008C710000}"/>
    <cellStyle name="Header2 4 4" xfId="41824" xr:uid="{00000000-0005-0000-0000-00008D710000}"/>
    <cellStyle name="Header2 4 5" xfId="41825" xr:uid="{00000000-0005-0000-0000-00008E710000}"/>
    <cellStyle name="Header2 5" xfId="29023" xr:uid="{00000000-0005-0000-0000-00008F710000}"/>
    <cellStyle name="Header2 5 2" xfId="41826" xr:uid="{00000000-0005-0000-0000-000090710000}"/>
    <cellStyle name="Header2 5 3" xfId="41827" xr:uid="{00000000-0005-0000-0000-000091710000}"/>
    <cellStyle name="Header2 5 4" xfId="41828" xr:uid="{00000000-0005-0000-0000-000092710000}"/>
    <cellStyle name="Header2 5 5" xfId="41829" xr:uid="{00000000-0005-0000-0000-000093710000}"/>
    <cellStyle name="Header2 6" xfId="29024" xr:uid="{00000000-0005-0000-0000-000094710000}"/>
    <cellStyle name="Header2 7" xfId="29025" xr:uid="{00000000-0005-0000-0000-000095710000}"/>
    <cellStyle name="Header2 8" xfId="29026" xr:uid="{00000000-0005-0000-0000-000096710000}"/>
    <cellStyle name="Heading 1" xfId="175" xr:uid="{00000000-0005-0000-0000-000097710000}"/>
    <cellStyle name="Heading 1 10" xfId="29027" xr:uid="{00000000-0005-0000-0000-000098710000}"/>
    <cellStyle name="Heading 1 11" xfId="29028" xr:uid="{00000000-0005-0000-0000-000099710000}"/>
    <cellStyle name="Heading 1 2" xfId="29029" xr:uid="{00000000-0005-0000-0000-00009A710000}"/>
    <cellStyle name="Heading 1 3" xfId="29030" xr:uid="{00000000-0005-0000-0000-00009B710000}"/>
    <cellStyle name="Heading 1 4" xfId="29031" xr:uid="{00000000-0005-0000-0000-00009C710000}"/>
    <cellStyle name="Heading 1 5" xfId="29032" xr:uid="{00000000-0005-0000-0000-00009D710000}"/>
    <cellStyle name="Heading 1 6" xfId="29033" xr:uid="{00000000-0005-0000-0000-00009E710000}"/>
    <cellStyle name="Heading 1 7" xfId="29034" xr:uid="{00000000-0005-0000-0000-00009F710000}"/>
    <cellStyle name="Heading 1 8" xfId="29035" xr:uid="{00000000-0005-0000-0000-0000A0710000}"/>
    <cellStyle name="Heading 1 9" xfId="29036" xr:uid="{00000000-0005-0000-0000-0000A1710000}"/>
    <cellStyle name="Heading 2" xfId="176" xr:uid="{00000000-0005-0000-0000-0000A2710000}"/>
    <cellStyle name="Heading 2 10" xfId="29037" xr:uid="{00000000-0005-0000-0000-0000A3710000}"/>
    <cellStyle name="Heading 2 11" xfId="29038" xr:uid="{00000000-0005-0000-0000-0000A4710000}"/>
    <cellStyle name="Heading 2 12" xfId="29039" xr:uid="{00000000-0005-0000-0000-0000A5710000}"/>
    <cellStyle name="Heading 2 13" xfId="29040" xr:uid="{00000000-0005-0000-0000-0000A6710000}"/>
    <cellStyle name="Heading 2 14" xfId="29041" xr:uid="{00000000-0005-0000-0000-0000A7710000}"/>
    <cellStyle name="Heading 2 2" xfId="2884" xr:uid="{00000000-0005-0000-0000-0000A8710000}"/>
    <cellStyle name="Heading 2 3" xfId="29042" xr:uid="{00000000-0005-0000-0000-0000A9710000}"/>
    <cellStyle name="Heading 2 4" xfId="29043" xr:uid="{00000000-0005-0000-0000-0000AA710000}"/>
    <cellStyle name="Heading 2 5" xfId="29044" xr:uid="{00000000-0005-0000-0000-0000AB710000}"/>
    <cellStyle name="Heading 2 6" xfId="29045" xr:uid="{00000000-0005-0000-0000-0000AC710000}"/>
    <cellStyle name="Heading 2 7" xfId="29046" xr:uid="{00000000-0005-0000-0000-0000AD710000}"/>
    <cellStyle name="Heading 2 8" xfId="29047" xr:uid="{00000000-0005-0000-0000-0000AE710000}"/>
    <cellStyle name="Heading 2 9" xfId="29048" xr:uid="{00000000-0005-0000-0000-0000AF710000}"/>
    <cellStyle name="Heading 2_CUENTA POR COBRAR DISTELSA" xfId="29049" xr:uid="{00000000-0005-0000-0000-0000B0710000}"/>
    <cellStyle name="Heading 3" xfId="1763" xr:uid="{00000000-0005-0000-0000-0000B1710000}"/>
    <cellStyle name="Heading 4" xfId="1764" xr:uid="{00000000-0005-0000-0000-0000B2710000}"/>
    <cellStyle name="Heading1" xfId="19" xr:uid="{00000000-0005-0000-0000-0000B3710000}"/>
    <cellStyle name="Heading1 1" xfId="29050" xr:uid="{00000000-0005-0000-0000-0000B4710000}"/>
    <cellStyle name="Heading1 2" xfId="177" xr:uid="{00000000-0005-0000-0000-0000B5710000}"/>
    <cellStyle name="Heading1 3" xfId="29051" xr:uid="{00000000-0005-0000-0000-0000B6710000}"/>
    <cellStyle name="Heading1 4" xfId="29052" xr:uid="{00000000-0005-0000-0000-0000B7710000}"/>
    <cellStyle name="Heading1 5" xfId="29053" xr:uid="{00000000-0005-0000-0000-0000B8710000}"/>
    <cellStyle name="Heading1 6" xfId="29054" xr:uid="{00000000-0005-0000-0000-0000B9710000}"/>
    <cellStyle name="Heading1 7" xfId="29055" xr:uid="{00000000-0005-0000-0000-0000BA710000}"/>
    <cellStyle name="Heading1 8" xfId="29056" xr:uid="{00000000-0005-0000-0000-0000BB710000}"/>
    <cellStyle name="Heading1 9" xfId="29057" xr:uid="{00000000-0005-0000-0000-0000BC710000}"/>
    <cellStyle name="Heading1_sueldoDASA" xfId="29058" xr:uid="{00000000-0005-0000-0000-0000BD710000}"/>
    <cellStyle name="Heading2" xfId="20" xr:uid="{00000000-0005-0000-0000-0000BE710000}"/>
    <cellStyle name="Heading2 2" xfId="178" xr:uid="{00000000-0005-0000-0000-0000BF710000}"/>
    <cellStyle name="Heading2 3" xfId="29059" xr:uid="{00000000-0005-0000-0000-0000C0710000}"/>
    <cellStyle name="Heading2 4" xfId="29060" xr:uid="{00000000-0005-0000-0000-0000C1710000}"/>
    <cellStyle name="Heading2 5" xfId="29061" xr:uid="{00000000-0005-0000-0000-0000C2710000}"/>
    <cellStyle name="Heading2 6" xfId="29062" xr:uid="{00000000-0005-0000-0000-0000C3710000}"/>
    <cellStyle name="Heading2 7" xfId="29063" xr:uid="{00000000-0005-0000-0000-0000C4710000}"/>
    <cellStyle name="Heading2 8" xfId="29064" xr:uid="{00000000-0005-0000-0000-0000C5710000}"/>
    <cellStyle name="Heading2 9" xfId="29065" xr:uid="{00000000-0005-0000-0000-0000C6710000}"/>
    <cellStyle name="Heading2_sueldoDASA" xfId="29066" xr:uid="{00000000-0005-0000-0000-0000C7710000}"/>
    <cellStyle name="Hipervínculo 10" xfId="29067" xr:uid="{00000000-0005-0000-0000-0000C8710000}"/>
    <cellStyle name="Hipervínculo 11" xfId="29068" xr:uid="{00000000-0005-0000-0000-0000C9710000}"/>
    <cellStyle name="Hipervínculo 12" xfId="29069" xr:uid="{00000000-0005-0000-0000-0000CA710000}"/>
    <cellStyle name="Hipervínculo 13" xfId="29070" xr:uid="{00000000-0005-0000-0000-0000CB710000}"/>
    <cellStyle name="Hipervínculo 14" xfId="29071" xr:uid="{00000000-0005-0000-0000-0000CC710000}"/>
    <cellStyle name="Hipervínculo 15" xfId="29072" xr:uid="{00000000-0005-0000-0000-0000CD710000}"/>
    <cellStyle name="Hipervínculo 16" xfId="41830" xr:uid="{00000000-0005-0000-0000-0000CE710000}"/>
    <cellStyle name="Hipervínculo 2" xfId="73" xr:uid="{00000000-0005-0000-0000-0000CF710000}"/>
    <cellStyle name="Hipervínculo 2 10" xfId="29073" xr:uid="{00000000-0005-0000-0000-0000D0710000}"/>
    <cellStyle name="Hipervínculo 2 11" xfId="29074" xr:uid="{00000000-0005-0000-0000-0000D1710000}"/>
    <cellStyle name="Hipervínculo 2 12" xfId="29075" xr:uid="{00000000-0005-0000-0000-0000D2710000}"/>
    <cellStyle name="Hipervínculo 2 13" xfId="29076" xr:uid="{00000000-0005-0000-0000-0000D3710000}"/>
    <cellStyle name="Hipervínculo 2 14" xfId="29077" xr:uid="{00000000-0005-0000-0000-0000D4710000}"/>
    <cellStyle name="Hipervínculo 2 15" xfId="29078" xr:uid="{00000000-0005-0000-0000-0000D5710000}"/>
    <cellStyle name="Hipervínculo 2 16" xfId="29079" xr:uid="{00000000-0005-0000-0000-0000D6710000}"/>
    <cellStyle name="Hipervínculo 2 17" xfId="29080" xr:uid="{00000000-0005-0000-0000-0000D7710000}"/>
    <cellStyle name="Hipervínculo 2 18" xfId="29081" xr:uid="{00000000-0005-0000-0000-0000D8710000}"/>
    <cellStyle name="Hipervínculo 2 19" xfId="29082" xr:uid="{00000000-0005-0000-0000-0000D9710000}"/>
    <cellStyle name="Hipervínculo 2 2" xfId="151" xr:uid="{00000000-0005-0000-0000-0000DA710000}"/>
    <cellStyle name="Hipervínculo 2 2 2" xfId="29083" xr:uid="{00000000-0005-0000-0000-0000DB710000}"/>
    <cellStyle name="Hipervínculo 2 2 2 2" xfId="29084" xr:uid="{00000000-0005-0000-0000-0000DC710000}"/>
    <cellStyle name="Hipervínculo 2 2 2 2 2" xfId="29085" xr:uid="{00000000-0005-0000-0000-0000DD710000}"/>
    <cellStyle name="Hipervínculo 2 2 2 2 2 2" xfId="29086" xr:uid="{00000000-0005-0000-0000-0000DE710000}"/>
    <cellStyle name="Hipervínculo 2 2 2 2 3" xfId="29087" xr:uid="{00000000-0005-0000-0000-0000DF710000}"/>
    <cellStyle name="Hipervínculo 2 2 2 3" xfId="29088" xr:uid="{00000000-0005-0000-0000-0000E0710000}"/>
    <cellStyle name="Hipervínculo 2 2 3" xfId="29089" xr:uid="{00000000-0005-0000-0000-0000E1710000}"/>
    <cellStyle name="Hipervínculo 2 2 4" xfId="29090" xr:uid="{00000000-0005-0000-0000-0000E2710000}"/>
    <cellStyle name="Hipervínculo 2 2 5" xfId="29091" xr:uid="{00000000-0005-0000-0000-0000E3710000}"/>
    <cellStyle name="Hipervínculo 2 2 6" xfId="29092" xr:uid="{00000000-0005-0000-0000-0000E4710000}"/>
    <cellStyle name="Hipervínculo 2 2 7" xfId="29093" xr:uid="{00000000-0005-0000-0000-0000E5710000}"/>
    <cellStyle name="Hipervínculo 2 2 8" xfId="29094" xr:uid="{00000000-0005-0000-0000-0000E6710000}"/>
    <cellStyle name="Hipervínculo 2 2 9" xfId="29095" xr:uid="{00000000-0005-0000-0000-0000E7710000}"/>
    <cellStyle name="Hipervínculo 2 20" xfId="29096" xr:uid="{00000000-0005-0000-0000-0000E8710000}"/>
    <cellStyle name="Hipervínculo 2 21" xfId="29097" xr:uid="{00000000-0005-0000-0000-0000E9710000}"/>
    <cellStyle name="Hipervínculo 2 3" xfId="2678" xr:uid="{00000000-0005-0000-0000-0000EA710000}"/>
    <cellStyle name="Hipervínculo 2 3 2" xfId="29098" xr:uid="{00000000-0005-0000-0000-0000EB710000}"/>
    <cellStyle name="Hipervínculo 2 4" xfId="2679" xr:uid="{00000000-0005-0000-0000-0000EC710000}"/>
    <cellStyle name="Hipervínculo 2 4 2" xfId="29099" xr:uid="{00000000-0005-0000-0000-0000ED710000}"/>
    <cellStyle name="Hipervínculo 2 5" xfId="179" xr:uid="{00000000-0005-0000-0000-0000EE710000}"/>
    <cellStyle name="Hipervínculo 2 6" xfId="29100" xr:uid="{00000000-0005-0000-0000-0000EF710000}"/>
    <cellStyle name="Hipervínculo 2 7" xfId="29101" xr:uid="{00000000-0005-0000-0000-0000F0710000}"/>
    <cellStyle name="Hipervínculo 2 8" xfId="29102" xr:uid="{00000000-0005-0000-0000-0000F1710000}"/>
    <cellStyle name="Hipervínculo 2 8 2" xfId="29103" xr:uid="{00000000-0005-0000-0000-0000F2710000}"/>
    <cellStyle name="Hipervínculo 2 9" xfId="29104" xr:uid="{00000000-0005-0000-0000-0000F3710000}"/>
    <cellStyle name="Hipervínculo 2_(MCH) PT ER al 31-08-08" xfId="29105" xr:uid="{00000000-0005-0000-0000-0000F4710000}"/>
    <cellStyle name="Hipervínculo 3" xfId="180" xr:uid="{00000000-0005-0000-0000-0000F5710000}"/>
    <cellStyle name="Hipervínculo 3 2" xfId="29106" xr:uid="{00000000-0005-0000-0000-0000F6710000}"/>
    <cellStyle name="Hipervínculo 3 3" xfId="29107" xr:uid="{00000000-0005-0000-0000-0000F7710000}"/>
    <cellStyle name="Hipervínculo 3 4" xfId="29108" xr:uid="{00000000-0005-0000-0000-0000F8710000}"/>
    <cellStyle name="Hipervínculo 3 5" xfId="29109" xr:uid="{00000000-0005-0000-0000-0000F9710000}"/>
    <cellStyle name="Hipervínculo 3 6" xfId="29110" xr:uid="{00000000-0005-0000-0000-0000FA710000}"/>
    <cellStyle name="Hipervínculo 3 7" xfId="29111" xr:uid="{00000000-0005-0000-0000-0000FB710000}"/>
    <cellStyle name="Hipervínculo 3_2. PT ER 31-08-08 Distribuidora RC, S.A." xfId="29112" xr:uid="{00000000-0005-0000-0000-0000FC710000}"/>
    <cellStyle name="Hipervínculo 4" xfId="1765" xr:uid="{00000000-0005-0000-0000-0000FD710000}"/>
    <cellStyle name="Hipervínculo 4 2" xfId="29113" xr:uid="{00000000-0005-0000-0000-0000FE710000}"/>
    <cellStyle name="Hipervínculo 5" xfId="2680" xr:uid="{00000000-0005-0000-0000-0000FF710000}"/>
    <cellStyle name="Hipervínculo 5 2" xfId="2985" xr:uid="{00000000-0005-0000-0000-000000720000}"/>
    <cellStyle name="Hipervínculo 5 3" xfId="41831" xr:uid="{00000000-0005-0000-0000-000001720000}"/>
    <cellStyle name="Hipervínculo 6" xfId="29114" xr:uid="{00000000-0005-0000-0000-000002720000}"/>
    <cellStyle name="Hipervínculo 7" xfId="29115" xr:uid="{00000000-0005-0000-0000-000003720000}"/>
    <cellStyle name="Hipervínculo 7 2" xfId="29116" xr:uid="{00000000-0005-0000-0000-000004720000}"/>
    <cellStyle name="Hipervínculo 8" xfId="29117" xr:uid="{00000000-0005-0000-0000-000005720000}"/>
    <cellStyle name="Hipervínculo 9" xfId="29118" xr:uid="{00000000-0005-0000-0000-000006720000}"/>
    <cellStyle name="Hyperlink" xfId="21" xr:uid="{00000000-0005-0000-0000-000007720000}"/>
    <cellStyle name="Hyperlink 2" xfId="181" xr:uid="{00000000-0005-0000-0000-000008720000}"/>
    <cellStyle name="Hyperlink 3" xfId="29119" xr:uid="{00000000-0005-0000-0000-000009720000}"/>
    <cellStyle name="Hyperlink 4" xfId="29120" xr:uid="{00000000-0005-0000-0000-00000A720000}"/>
    <cellStyle name="Hyperlink 5" xfId="29121" xr:uid="{00000000-0005-0000-0000-00000B720000}"/>
    <cellStyle name="Hyperlink 6" xfId="29122" xr:uid="{00000000-0005-0000-0000-00000C720000}"/>
    <cellStyle name="Hyperlink 7" xfId="29123" xr:uid="{00000000-0005-0000-0000-00000D720000}"/>
    <cellStyle name="Hyperlink 8" xfId="29124" xr:uid="{00000000-0005-0000-0000-00000E720000}"/>
    <cellStyle name="Hyperlink 9" xfId="29125" xr:uid="{00000000-0005-0000-0000-00000F720000}"/>
    <cellStyle name="Hyperlink_sueldoDASA" xfId="29126" xr:uid="{00000000-0005-0000-0000-000010720000}"/>
    <cellStyle name="Incorrecto 10" xfId="1766" xr:uid="{00000000-0005-0000-0000-000011720000}"/>
    <cellStyle name="Incorrecto 10 2" xfId="41832" xr:uid="{00000000-0005-0000-0000-000012720000}"/>
    <cellStyle name="Incorrecto 11" xfId="1767" xr:uid="{00000000-0005-0000-0000-000013720000}"/>
    <cellStyle name="Incorrecto 11 2" xfId="41833" xr:uid="{00000000-0005-0000-0000-000014720000}"/>
    <cellStyle name="Incorrecto 12" xfId="1768" xr:uid="{00000000-0005-0000-0000-000015720000}"/>
    <cellStyle name="Incorrecto 12 2" xfId="41834" xr:uid="{00000000-0005-0000-0000-000016720000}"/>
    <cellStyle name="Incorrecto 13" xfId="1769" xr:uid="{00000000-0005-0000-0000-000017720000}"/>
    <cellStyle name="Incorrecto 13 2" xfId="41835" xr:uid="{00000000-0005-0000-0000-000018720000}"/>
    <cellStyle name="Incorrecto 14" xfId="1770" xr:uid="{00000000-0005-0000-0000-000019720000}"/>
    <cellStyle name="Incorrecto 15" xfId="1771" xr:uid="{00000000-0005-0000-0000-00001A720000}"/>
    <cellStyle name="Incorrecto 16" xfId="1772" xr:uid="{00000000-0005-0000-0000-00001B720000}"/>
    <cellStyle name="Incorrecto 17" xfId="1773" xr:uid="{00000000-0005-0000-0000-00001C720000}"/>
    <cellStyle name="Incorrecto 18" xfId="1774" xr:uid="{00000000-0005-0000-0000-00001D720000}"/>
    <cellStyle name="Incorrecto 19" xfId="1775" xr:uid="{00000000-0005-0000-0000-00001E720000}"/>
    <cellStyle name="Incorrecto 2" xfId="1776" xr:uid="{00000000-0005-0000-0000-00001F720000}"/>
    <cellStyle name="Incorrecto 2 2" xfId="1777" xr:uid="{00000000-0005-0000-0000-000020720000}"/>
    <cellStyle name="Incorrecto 2 3" xfId="1778" xr:uid="{00000000-0005-0000-0000-000021720000}"/>
    <cellStyle name="Incorrecto 2 4" xfId="1779" xr:uid="{00000000-0005-0000-0000-000022720000}"/>
    <cellStyle name="Incorrecto 2 5" xfId="1780" xr:uid="{00000000-0005-0000-0000-000023720000}"/>
    <cellStyle name="Incorrecto 20" xfId="1781" xr:uid="{00000000-0005-0000-0000-000024720000}"/>
    <cellStyle name="Incorrecto 21" xfId="1782" xr:uid="{00000000-0005-0000-0000-000025720000}"/>
    <cellStyle name="Incorrecto 22" xfId="1783" xr:uid="{00000000-0005-0000-0000-000026720000}"/>
    <cellStyle name="Incorrecto 23" xfId="1784" xr:uid="{00000000-0005-0000-0000-000027720000}"/>
    <cellStyle name="Incorrecto 24" xfId="1785" xr:uid="{00000000-0005-0000-0000-000028720000}"/>
    <cellStyle name="Incorrecto 25" xfId="1786" xr:uid="{00000000-0005-0000-0000-000029720000}"/>
    <cellStyle name="Incorrecto 26" xfId="1787" xr:uid="{00000000-0005-0000-0000-00002A720000}"/>
    <cellStyle name="Incorrecto 27" xfId="1788" xr:uid="{00000000-0005-0000-0000-00002B720000}"/>
    <cellStyle name="Incorrecto 28" xfId="1789" xr:uid="{00000000-0005-0000-0000-00002C720000}"/>
    <cellStyle name="Incorrecto 29" xfId="1790" xr:uid="{00000000-0005-0000-0000-00002D720000}"/>
    <cellStyle name="Incorrecto 3" xfId="1791" xr:uid="{00000000-0005-0000-0000-00002E720000}"/>
    <cellStyle name="Incorrecto 3 2" xfId="1792" xr:uid="{00000000-0005-0000-0000-00002F720000}"/>
    <cellStyle name="Incorrecto 3 3" xfId="1793" xr:uid="{00000000-0005-0000-0000-000030720000}"/>
    <cellStyle name="Incorrecto 3 4" xfId="29127" xr:uid="{00000000-0005-0000-0000-000031720000}"/>
    <cellStyle name="Incorrecto 30" xfId="1794" xr:uid="{00000000-0005-0000-0000-000032720000}"/>
    <cellStyle name="Incorrecto 31" xfId="1795" xr:uid="{00000000-0005-0000-0000-000033720000}"/>
    <cellStyle name="Incorrecto 32" xfId="1796" xr:uid="{00000000-0005-0000-0000-000034720000}"/>
    <cellStyle name="Incorrecto 33" xfId="1797" xr:uid="{00000000-0005-0000-0000-000035720000}"/>
    <cellStyle name="Incorrecto 34" xfId="1798" xr:uid="{00000000-0005-0000-0000-000036720000}"/>
    <cellStyle name="Incorrecto 35" xfId="1799" xr:uid="{00000000-0005-0000-0000-000037720000}"/>
    <cellStyle name="Incorrecto 36" xfId="1800" xr:uid="{00000000-0005-0000-0000-000038720000}"/>
    <cellStyle name="Incorrecto 37" xfId="1801" xr:uid="{00000000-0005-0000-0000-000039720000}"/>
    <cellStyle name="Incorrecto 38" xfId="1802" xr:uid="{00000000-0005-0000-0000-00003A720000}"/>
    <cellStyle name="Incorrecto 39" xfId="1803" xr:uid="{00000000-0005-0000-0000-00003B720000}"/>
    <cellStyle name="Incorrecto 4" xfId="1804" xr:uid="{00000000-0005-0000-0000-00003C720000}"/>
    <cellStyle name="Incorrecto 4 2" xfId="1805" xr:uid="{00000000-0005-0000-0000-00003D720000}"/>
    <cellStyle name="Incorrecto 4 3" xfId="1806" xr:uid="{00000000-0005-0000-0000-00003E720000}"/>
    <cellStyle name="Incorrecto 40" xfId="1807" xr:uid="{00000000-0005-0000-0000-00003F720000}"/>
    <cellStyle name="Incorrecto 41" xfId="1808" xr:uid="{00000000-0005-0000-0000-000040720000}"/>
    <cellStyle name="Incorrecto 5" xfId="1809" xr:uid="{00000000-0005-0000-0000-000041720000}"/>
    <cellStyle name="Incorrecto 5 2" xfId="41836" xr:uid="{00000000-0005-0000-0000-000042720000}"/>
    <cellStyle name="Incorrecto 6" xfId="1810" xr:uid="{00000000-0005-0000-0000-000043720000}"/>
    <cellStyle name="Incorrecto 6 2" xfId="41837" xr:uid="{00000000-0005-0000-0000-000044720000}"/>
    <cellStyle name="Incorrecto 7" xfId="1811" xr:uid="{00000000-0005-0000-0000-000045720000}"/>
    <cellStyle name="Incorrecto 7 2" xfId="41838" xr:uid="{00000000-0005-0000-0000-000046720000}"/>
    <cellStyle name="Incorrecto 8" xfId="1812" xr:uid="{00000000-0005-0000-0000-000047720000}"/>
    <cellStyle name="Incorrecto 8 2" xfId="41839" xr:uid="{00000000-0005-0000-0000-000048720000}"/>
    <cellStyle name="Incorrecto 9" xfId="1813" xr:uid="{00000000-0005-0000-0000-000049720000}"/>
    <cellStyle name="Incorrecto 9 2" xfId="41840" xr:uid="{00000000-0005-0000-0000-00004A720000}"/>
    <cellStyle name="Input" xfId="1814" xr:uid="{00000000-0005-0000-0000-00004B720000}"/>
    <cellStyle name="Input [yellow]" xfId="22" xr:uid="{00000000-0005-0000-0000-00004C720000}"/>
    <cellStyle name="Input [yellow] 2" xfId="2681" xr:uid="{00000000-0005-0000-0000-00004D720000}"/>
    <cellStyle name="Input [yellow] 2 2" xfId="29128" xr:uid="{00000000-0005-0000-0000-00004E720000}"/>
    <cellStyle name="Input [yellow] 2 3" xfId="29129" xr:uid="{00000000-0005-0000-0000-00004F720000}"/>
    <cellStyle name="Input [yellow] 2 4" xfId="41841" xr:uid="{00000000-0005-0000-0000-000050720000}"/>
    <cellStyle name="Input [yellow] 3" xfId="2885" xr:uid="{00000000-0005-0000-0000-000051720000}"/>
    <cellStyle name="Input [yellow] 3 2" xfId="29130" xr:uid="{00000000-0005-0000-0000-000052720000}"/>
    <cellStyle name="Input [yellow] 3 3" xfId="29131" xr:uid="{00000000-0005-0000-0000-000053720000}"/>
    <cellStyle name="Input [yellow] 3 4" xfId="41842" xr:uid="{00000000-0005-0000-0000-000054720000}"/>
    <cellStyle name="Input [yellow] 4" xfId="29132" xr:uid="{00000000-0005-0000-0000-000055720000}"/>
    <cellStyle name="Input [yellow] 4 2" xfId="29133" xr:uid="{00000000-0005-0000-0000-000056720000}"/>
    <cellStyle name="Input [yellow] 4 3" xfId="29134" xr:uid="{00000000-0005-0000-0000-000057720000}"/>
    <cellStyle name="Input [yellow] 4 4" xfId="41843" xr:uid="{00000000-0005-0000-0000-000058720000}"/>
    <cellStyle name="Input [yellow] 4 5" xfId="41844" xr:uid="{00000000-0005-0000-0000-000059720000}"/>
    <cellStyle name="Input [yellow] 5" xfId="29135" xr:uid="{00000000-0005-0000-0000-00005A720000}"/>
    <cellStyle name="Input [yellow] 5 2" xfId="41845" xr:uid="{00000000-0005-0000-0000-00005B720000}"/>
    <cellStyle name="Input [yellow] 5 3" xfId="41846" xr:uid="{00000000-0005-0000-0000-00005C720000}"/>
    <cellStyle name="Input [yellow] 5 4" xfId="41847" xr:uid="{00000000-0005-0000-0000-00005D720000}"/>
    <cellStyle name="Input [yellow] 5 5" xfId="41848" xr:uid="{00000000-0005-0000-0000-00005E720000}"/>
    <cellStyle name="Input [yellow] 6" xfId="29136" xr:uid="{00000000-0005-0000-0000-00005F720000}"/>
    <cellStyle name="Input [yellow] 6 2" xfId="41849" xr:uid="{00000000-0005-0000-0000-000060720000}"/>
    <cellStyle name="Input [yellow] 6 3" xfId="41850" xr:uid="{00000000-0005-0000-0000-000061720000}"/>
    <cellStyle name="Input [yellow] 6 4" xfId="41851" xr:uid="{00000000-0005-0000-0000-000062720000}"/>
    <cellStyle name="Input [yellow] 6 5" xfId="41852" xr:uid="{00000000-0005-0000-0000-000063720000}"/>
    <cellStyle name="Input [yellow] 7" xfId="29137" xr:uid="{00000000-0005-0000-0000-000064720000}"/>
    <cellStyle name="Input [yellow] 8" xfId="29138" xr:uid="{00000000-0005-0000-0000-000065720000}"/>
    <cellStyle name="Input [yellow] 9" xfId="29139" xr:uid="{00000000-0005-0000-0000-000066720000}"/>
    <cellStyle name="Input [yellow]_P T  BG MASDEL al 30 de junio de 2009" xfId="29140" xr:uid="{00000000-0005-0000-0000-000067720000}"/>
    <cellStyle name="Input 10" xfId="41853" xr:uid="{00000000-0005-0000-0000-000068720000}"/>
    <cellStyle name="Input 11" xfId="41854" xr:uid="{00000000-0005-0000-0000-000069720000}"/>
    <cellStyle name="Input 12" xfId="41855" xr:uid="{00000000-0005-0000-0000-00006A720000}"/>
    <cellStyle name="Input 13" xfId="41856" xr:uid="{00000000-0005-0000-0000-00006B720000}"/>
    <cellStyle name="Input 14" xfId="41857" xr:uid="{00000000-0005-0000-0000-00006C720000}"/>
    <cellStyle name="Input 15" xfId="41858" xr:uid="{00000000-0005-0000-0000-00006D720000}"/>
    <cellStyle name="Input 16" xfId="43767" xr:uid="{6D2FB400-E253-44BF-8E98-BB5EBC29F819}"/>
    <cellStyle name="Input 2" xfId="2886" xr:uid="{00000000-0005-0000-0000-00006E720000}"/>
    <cellStyle name="Input 2 2" xfId="29141" xr:uid="{00000000-0005-0000-0000-00006F720000}"/>
    <cellStyle name="Input 2 3" xfId="29142" xr:uid="{00000000-0005-0000-0000-000070720000}"/>
    <cellStyle name="Input 2 4" xfId="41859" xr:uid="{00000000-0005-0000-0000-000071720000}"/>
    <cellStyle name="Input 2 5" xfId="41860" xr:uid="{00000000-0005-0000-0000-000072720000}"/>
    <cellStyle name="Input 3" xfId="2887" xr:uid="{00000000-0005-0000-0000-000073720000}"/>
    <cellStyle name="Input 3 2" xfId="41861" xr:uid="{00000000-0005-0000-0000-000074720000}"/>
    <cellStyle name="Input 3 3" xfId="41862" xr:uid="{00000000-0005-0000-0000-000075720000}"/>
    <cellStyle name="Input 3 4" xfId="41863" xr:uid="{00000000-0005-0000-0000-000076720000}"/>
    <cellStyle name="Input 3 5" xfId="41864" xr:uid="{00000000-0005-0000-0000-000077720000}"/>
    <cellStyle name="Input 4" xfId="2888" xr:uid="{00000000-0005-0000-0000-000078720000}"/>
    <cellStyle name="Input 4 2" xfId="41865" xr:uid="{00000000-0005-0000-0000-000079720000}"/>
    <cellStyle name="Input 4 3" xfId="41866" xr:uid="{00000000-0005-0000-0000-00007A720000}"/>
    <cellStyle name="Input 4 4" xfId="41867" xr:uid="{00000000-0005-0000-0000-00007B720000}"/>
    <cellStyle name="Input 4 5" xfId="41868" xr:uid="{00000000-0005-0000-0000-00007C720000}"/>
    <cellStyle name="Input 5" xfId="41869" xr:uid="{00000000-0005-0000-0000-00007D720000}"/>
    <cellStyle name="Input 5 2" xfId="41870" xr:uid="{00000000-0005-0000-0000-00007E720000}"/>
    <cellStyle name="Input 5 3" xfId="41871" xr:uid="{00000000-0005-0000-0000-00007F720000}"/>
    <cellStyle name="Input 5 4" xfId="41872" xr:uid="{00000000-0005-0000-0000-000080720000}"/>
    <cellStyle name="Input 5 5" xfId="41873" xr:uid="{00000000-0005-0000-0000-000081720000}"/>
    <cellStyle name="Input 6" xfId="41874" xr:uid="{00000000-0005-0000-0000-000082720000}"/>
    <cellStyle name="Input 6 2" xfId="41875" xr:uid="{00000000-0005-0000-0000-000083720000}"/>
    <cellStyle name="Input 6 3" xfId="41876" xr:uid="{00000000-0005-0000-0000-000084720000}"/>
    <cellStyle name="Input 6 4" xfId="41877" xr:uid="{00000000-0005-0000-0000-000085720000}"/>
    <cellStyle name="Input 6 5" xfId="41878" xr:uid="{00000000-0005-0000-0000-000086720000}"/>
    <cellStyle name="Input 7" xfId="41879" xr:uid="{00000000-0005-0000-0000-000087720000}"/>
    <cellStyle name="Input 7 2" xfId="41880" xr:uid="{00000000-0005-0000-0000-000088720000}"/>
    <cellStyle name="Input 7 3" xfId="41881" xr:uid="{00000000-0005-0000-0000-000089720000}"/>
    <cellStyle name="Input 7 4" xfId="41882" xr:uid="{00000000-0005-0000-0000-00008A720000}"/>
    <cellStyle name="Input 7 5" xfId="41883" xr:uid="{00000000-0005-0000-0000-00008B720000}"/>
    <cellStyle name="Input 8" xfId="41884" xr:uid="{00000000-0005-0000-0000-00008C720000}"/>
    <cellStyle name="Input 9" xfId="41885" xr:uid="{00000000-0005-0000-0000-00008D720000}"/>
    <cellStyle name="Input_ER RC Dic, 1er trim y abril, con cambio de precios,   al 10  de Mayo" xfId="29143" xr:uid="{00000000-0005-0000-0000-00008E720000}"/>
    <cellStyle name="Linked Cell" xfId="1815" xr:uid="{00000000-0005-0000-0000-00008F720000}"/>
    <cellStyle name="lugares" xfId="23" xr:uid="{00000000-0005-0000-0000-000090720000}"/>
    <cellStyle name="lugares 2" xfId="182" xr:uid="{00000000-0005-0000-0000-000091720000}"/>
    <cellStyle name="lugares 3" xfId="2889" xr:uid="{00000000-0005-0000-0000-000092720000}"/>
    <cellStyle name="lugares 4" xfId="29144" xr:uid="{00000000-0005-0000-0000-000093720000}"/>
    <cellStyle name="lugares 5" xfId="29145" xr:uid="{00000000-0005-0000-0000-000094720000}"/>
    <cellStyle name="lugares 6" xfId="29146" xr:uid="{00000000-0005-0000-0000-000095720000}"/>
    <cellStyle name="lugares 7" xfId="29147" xr:uid="{00000000-0005-0000-0000-000096720000}"/>
    <cellStyle name="lugares 8" xfId="29148" xr:uid="{00000000-0005-0000-0000-000097720000}"/>
    <cellStyle name="lugares 9" xfId="29149" xr:uid="{00000000-0005-0000-0000-000098720000}"/>
    <cellStyle name="lugares_sueldoDASA" xfId="29150" xr:uid="{00000000-0005-0000-0000-000099720000}"/>
    <cellStyle name="Millares" xfId="43791" builtinId="3"/>
    <cellStyle name="Millares [0] 2" xfId="29151" xr:uid="{00000000-0005-0000-0000-00009A720000}"/>
    <cellStyle name="Millares [0] 2 10" xfId="29152" xr:uid="{00000000-0005-0000-0000-00009B720000}"/>
    <cellStyle name="Millares [0] 2 10 2" xfId="29153" xr:uid="{00000000-0005-0000-0000-00009C720000}"/>
    <cellStyle name="Millares [0] 2 11" xfId="29154" xr:uid="{00000000-0005-0000-0000-00009D720000}"/>
    <cellStyle name="Millares [0] 2 11 2" xfId="29155" xr:uid="{00000000-0005-0000-0000-00009E720000}"/>
    <cellStyle name="Millares [0] 2 12" xfId="29156" xr:uid="{00000000-0005-0000-0000-00009F720000}"/>
    <cellStyle name="Millares [0] 2 13" xfId="29157" xr:uid="{00000000-0005-0000-0000-0000A0720000}"/>
    <cellStyle name="Millares [0] 2 14" xfId="29158" xr:uid="{00000000-0005-0000-0000-0000A1720000}"/>
    <cellStyle name="Millares [0] 2 15" xfId="29159" xr:uid="{00000000-0005-0000-0000-0000A2720000}"/>
    <cellStyle name="Millares [0] 2 16" xfId="29160" xr:uid="{00000000-0005-0000-0000-0000A3720000}"/>
    <cellStyle name="Millares [0] 2 17" xfId="29161" xr:uid="{00000000-0005-0000-0000-0000A4720000}"/>
    <cellStyle name="Millares [0] 2 18" xfId="29162" xr:uid="{00000000-0005-0000-0000-0000A5720000}"/>
    <cellStyle name="Millares [0] 2 19" xfId="29163" xr:uid="{00000000-0005-0000-0000-0000A6720000}"/>
    <cellStyle name="Millares [0] 2 2" xfId="29164" xr:uid="{00000000-0005-0000-0000-0000A7720000}"/>
    <cellStyle name="Millares [0] 2 2 2" xfId="29165" xr:uid="{00000000-0005-0000-0000-0000A8720000}"/>
    <cellStyle name="Millares [0] 2 20" xfId="29166" xr:uid="{00000000-0005-0000-0000-0000A9720000}"/>
    <cellStyle name="Millares [0] 2 21" xfId="29167" xr:uid="{00000000-0005-0000-0000-0000AA720000}"/>
    <cellStyle name="Millares [0] 2 22" xfId="29168" xr:uid="{00000000-0005-0000-0000-0000AB720000}"/>
    <cellStyle name="Millares [0] 2 23" xfId="29169" xr:uid="{00000000-0005-0000-0000-0000AC720000}"/>
    <cellStyle name="Millares [0] 2 24" xfId="29170" xr:uid="{00000000-0005-0000-0000-0000AD720000}"/>
    <cellStyle name="Millares [0] 2 25" xfId="29171" xr:uid="{00000000-0005-0000-0000-0000AE720000}"/>
    <cellStyle name="Millares [0] 2 26" xfId="29172" xr:uid="{00000000-0005-0000-0000-0000AF720000}"/>
    <cellStyle name="Millares [0] 2 27" xfId="29173" xr:uid="{00000000-0005-0000-0000-0000B0720000}"/>
    <cellStyle name="Millares [0] 2 28" xfId="29174" xr:uid="{00000000-0005-0000-0000-0000B1720000}"/>
    <cellStyle name="Millares [0] 2 29" xfId="29175" xr:uid="{00000000-0005-0000-0000-0000B2720000}"/>
    <cellStyle name="Millares [0] 2 3" xfId="29176" xr:uid="{00000000-0005-0000-0000-0000B3720000}"/>
    <cellStyle name="Millares [0] 2 3 2" xfId="29177" xr:uid="{00000000-0005-0000-0000-0000B4720000}"/>
    <cellStyle name="Millares [0] 2 30" xfId="29178" xr:uid="{00000000-0005-0000-0000-0000B5720000}"/>
    <cellStyle name="Millares [0] 2 4" xfId="29179" xr:uid="{00000000-0005-0000-0000-0000B6720000}"/>
    <cellStyle name="Millares [0] 2 4 2" xfId="29180" xr:uid="{00000000-0005-0000-0000-0000B7720000}"/>
    <cellStyle name="Millares [0] 2 5" xfId="29181" xr:uid="{00000000-0005-0000-0000-0000B8720000}"/>
    <cellStyle name="Millares [0] 2 5 2" xfId="29182" xr:uid="{00000000-0005-0000-0000-0000B9720000}"/>
    <cellStyle name="Millares [0] 2 6" xfId="29183" xr:uid="{00000000-0005-0000-0000-0000BA720000}"/>
    <cellStyle name="Millares [0] 2 6 2" xfId="29184" xr:uid="{00000000-0005-0000-0000-0000BB720000}"/>
    <cellStyle name="Millares [0] 2 7" xfId="29185" xr:uid="{00000000-0005-0000-0000-0000BC720000}"/>
    <cellStyle name="Millares [0] 2 7 2" xfId="29186" xr:uid="{00000000-0005-0000-0000-0000BD720000}"/>
    <cellStyle name="Millares [0] 2 8" xfId="29187" xr:uid="{00000000-0005-0000-0000-0000BE720000}"/>
    <cellStyle name="Millares [0] 2 8 2" xfId="29188" xr:uid="{00000000-0005-0000-0000-0000BF720000}"/>
    <cellStyle name="Millares [0] 2 9" xfId="29189" xr:uid="{00000000-0005-0000-0000-0000C0720000}"/>
    <cellStyle name="Millares [0] 2 9 2" xfId="29190" xr:uid="{00000000-0005-0000-0000-0000C1720000}"/>
    <cellStyle name="Millares [0] 3" xfId="29191" xr:uid="{00000000-0005-0000-0000-0000C2720000}"/>
    <cellStyle name="Millares [0] 3 2" xfId="29192" xr:uid="{00000000-0005-0000-0000-0000C3720000}"/>
    <cellStyle name="Millares [0] 3 2 2" xfId="29193" xr:uid="{00000000-0005-0000-0000-0000C4720000}"/>
    <cellStyle name="Millares [0] 3 3" xfId="29194" xr:uid="{00000000-0005-0000-0000-0000C5720000}"/>
    <cellStyle name="Millares [0] 5" xfId="29195" xr:uid="{00000000-0005-0000-0000-0000C6720000}"/>
    <cellStyle name="Millares [0] 5 2" xfId="29196" xr:uid="{00000000-0005-0000-0000-0000C7720000}"/>
    <cellStyle name="Millares 10" xfId="183" xr:uid="{00000000-0005-0000-0000-0000C8720000}"/>
    <cellStyle name="Millares 10 10" xfId="29197" xr:uid="{00000000-0005-0000-0000-0000C9720000}"/>
    <cellStyle name="Millares 10 10 2" xfId="29198" xr:uid="{00000000-0005-0000-0000-0000CA720000}"/>
    <cellStyle name="Millares 10 2" xfId="1816" xr:uid="{00000000-0005-0000-0000-0000CB720000}"/>
    <cellStyle name="Millares 10 2 2" xfId="2995" xr:uid="{00000000-0005-0000-0000-0000CC720000}"/>
    <cellStyle name="Millares 10 2 3" xfId="29199" xr:uid="{00000000-0005-0000-0000-0000CD720000}"/>
    <cellStyle name="Millares 10 2 4" xfId="29200" xr:uid="{00000000-0005-0000-0000-0000CE720000}"/>
    <cellStyle name="Millares 10 2 5" xfId="29201" xr:uid="{00000000-0005-0000-0000-0000CF720000}"/>
    <cellStyle name="Millares 10 2 6" xfId="29202" xr:uid="{00000000-0005-0000-0000-0000D0720000}"/>
    <cellStyle name="Millares 10 2 6 2" xfId="41886" xr:uid="{00000000-0005-0000-0000-0000D1720000}"/>
    <cellStyle name="Millares 10 2 7" xfId="29203" xr:uid="{00000000-0005-0000-0000-0000D2720000}"/>
    <cellStyle name="Millares 10 2 7 2" xfId="41887" xr:uid="{00000000-0005-0000-0000-0000D3720000}"/>
    <cellStyle name="Millares 10 2 7 2 2" xfId="43744" xr:uid="{00000000-0005-0000-0000-0000D4720000}"/>
    <cellStyle name="Millares 10 2 8" xfId="41888" xr:uid="{00000000-0005-0000-0000-0000D5720000}"/>
    <cellStyle name="Millares 10 2 9" xfId="41889" xr:uid="{00000000-0005-0000-0000-0000D6720000}"/>
    <cellStyle name="Millares 10 3" xfId="29204" xr:uid="{00000000-0005-0000-0000-0000D7720000}"/>
    <cellStyle name="Millares 10 3 2" xfId="29205" xr:uid="{00000000-0005-0000-0000-0000D8720000}"/>
    <cellStyle name="Millares 10 4" xfId="29206" xr:uid="{00000000-0005-0000-0000-0000D9720000}"/>
    <cellStyle name="Millares 10 4 2" xfId="29207" xr:uid="{00000000-0005-0000-0000-0000DA720000}"/>
    <cellStyle name="Millares 10 5" xfId="29208" xr:uid="{00000000-0005-0000-0000-0000DB720000}"/>
    <cellStyle name="Millares 10 5 2" xfId="29209" xr:uid="{00000000-0005-0000-0000-0000DC720000}"/>
    <cellStyle name="Millares 10 6" xfId="29210" xr:uid="{00000000-0005-0000-0000-0000DD720000}"/>
    <cellStyle name="Millares 10 7" xfId="29211" xr:uid="{00000000-0005-0000-0000-0000DE720000}"/>
    <cellStyle name="Millares 10 8" xfId="29212" xr:uid="{00000000-0005-0000-0000-0000DF720000}"/>
    <cellStyle name="Millares 100" xfId="41890" xr:uid="{00000000-0005-0000-0000-0000E0720000}"/>
    <cellStyle name="Millares 101" xfId="41891" xr:uid="{00000000-0005-0000-0000-0000E1720000}"/>
    <cellStyle name="Millares 102" xfId="43752" xr:uid="{00000000-0005-0000-0000-0000E2720000}"/>
    <cellStyle name="Millares 103" xfId="43772" xr:uid="{19CE6F8D-5EDC-4B25-B385-C3DCF425612C}"/>
    <cellStyle name="Millares 104" xfId="43784" xr:uid="{7A746818-01DE-4826-8AF5-7371763E6DE1}"/>
    <cellStyle name="Millares 11" xfId="184" xr:uid="{00000000-0005-0000-0000-0000E3720000}"/>
    <cellStyle name="Millares 11 2" xfId="1817" xr:uid="{00000000-0005-0000-0000-0000E4720000}"/>
    <cellStyle name="Millares 11 2 2" xfId="29213" xr:uid="{00000000-0005-0000-0000-0000E5720000}"/>
    <cellStyle name="Millares 11 2 3" xfId="29214" xr:uid="{00000000-0005-0000-0000-0000E6720000}"/>
    <cellStyle name="Millares 11 2 4" xfId="41892" xr:uid="{00000000-0005-0000-0000-0000E7720000}"/>
    <cellStyle name="Millares 11 3" xfId="29215" xr:uid="{00000000-0005-0000-0000-0000E8720000}"/>
    <cellStyle name="Millares 11 4" xfId="29216" xr:uid="{00000000-0005-0000-0000-0000E9720000}"/>
    <cellStyle name="Millares 11 5" xfId="29217" xr:uid="{00000000-0005-0000-0000-0000EA720000}"/>
    <cellStyle name="Millares 11 5 2" xfId="29218" xr:uid="{00000000-0005-0000-0000-0000EB720000}"/>
    <cellStyle name="Millares 11 6" xfId="29219" xr:uid="{00000000-0005-0000-0000-0000EC720000}"/>
    <cellStyle name="Millares 11 6 2" xfId="29220" xr:uid="{00000000-0005-0000-0000-0000ED720000}"/>
    <cellStyle name="Millares 11 7" xfId="29221" xr:uid="{00000000-0005-0000-0000-0000EE720000}"/>
    <cellStyle name="Millares 11 8" xfId="29222" xr:uid="{00000000-0005-0000-0000-0000EF720000}"/>
    <cellStyle name="Millares 12" xfId="65" xr:uid="{00000000-0005-0000-0000-0000F0720000}"/>
    <cellStyle name="Millares 12 10" xfId="29223" xr:uid="{00000000-0005-0000-0000-0000F1720000}"/>
    <cellStyle name="Millares 12 11" xfId="29224" xr:uid="{00000000-0005-0000-0000-0000F2720000}"/>
    <cellStyle name="Millares 12 12" xfId="29225" xr:uid="{00000000-0005-0000-0000-0000F3720000}"/>
    <cellStyle name="Millares 12 13" xfId="29226" xr:uid="{00000000-0005-0000-0000-0000F4720000}"/>
    <cellStyle name="Millares 12 14" xfId="29227" xr:uid="{00000000-0005-0000-0000-0000F5720000}"/>
    <cellStyle name="Millares 12 15" xfId="29228" xr:uid="{00000000-0005-0000-0000-0000F6720000}"/>
    <cellStyle name="Millares 12 16" xfId="29229" xr:uid="{00000000-0005-0000-0000-0000F7720000}"/>
    <cellStyle name="Millares 12 17" xfId="29230" xr:uid="{00000000-0005-0000-0000-0000F8720000}"/>
    <cellStyle name="Millares 12 18" xfId="29231" xr:uid="{00000000-0005-0000-0000-0000F9720000}"/>
    <cellStyle name="Millares 12 19" xfId="29232" xr:uid="{00000000-0005-0000-0000-0000FA720000}"/>
    <cellStyle name="Millares 12 2" xfId="1818" xr:uid="{00000000-0005-0000-0000-0000FB720000}"/>
    <cellStyle name="Millares 12 2 2" xfId="29233" xr:uid="{00000000-0005-0000-0000-0000FC720000}"/>
    <cellStyle name="Millares 12 2 2 2" xfId="29234" xr:uid="{00000000-0005-0000-0000-0000FD720000}"/>
    <cellStyle name="Millares 12 2 2 3" xfId="29235" xr:uid="{00000000-0005-0000-0000-0000FE720000}"/>
    <cellStyle name="Millares 12 2 2 4" xfId="29236" xr:uid="{00000000-0005-0000-0000-0000FF720000}"/>
    <cellStyle name="Millares 12 2 3" xfId="29237" xr:uid="{00000000-0005-0000-0000-000000730000}"/>
    <cellStyle name="Millares 12 2 4" xfId="29238" xr:uid="{00000000-0005-0000-0000-000001730000}"/>
    <cellStyle name="Millares 12 2 5" xfId="29239" xr:uid="{00000000-0005-0000-0000-000002730000}"/>
    <cellStyle name="Millares 12 2 6" xfId="41893" xr:uid="{00000000-0005-0000-0000-000003730000}"/>
    <cellStyle name="Millares 12 20" xfId="29240" xr:uid="{00000000-0005-0000-0000-000004730000}"/>
    <cellStyle name="Millares 12 21" xfId="29241" xr:uid="{00000000-0005-0000-0000-000005730000}"/>
    <cellStyle name="Millares 12 3" xfId="185" xr:uid="{00000000-0005-0000-0000-000006730000}"/>
    <cellStyle name="Millares 12 4" xfId="29242" xr:uid="{00000000-0005-0000-0000-000007730000}"/>
    <cellStyle name="Millares 12 5" xfId="29243" xr:uid="{00000000-0005-0000-0000-000008730000}"/>
    <cellStyle name="Millares 12 6" xfId="29244" xr:uid="{00000000-0005-0000-0000-000009730000}"/>
    <cellStyle name="Millares 12 7" xfId="29245" xr:uid="{00000000-0005-0000-0000-00000A730000}"/>
    <cellStyle name="Millares 12 8" xfId="29246" xr:uid="{00000000-0005-0000-0000-00000B730000}"/>
    <cellStyle name="Millares 12 9" xfId="29247" xr:uid="{00000000-0005-0000-0000-00000C730000}"/>
    <cellStyle name="Millares 12_P T  BG MASDEL al 30 de junio de 2009" xfId="29248" xr:uid="{00000000-0005-0000-0000-00000D730000}"/>
    <cellStyle name="Millares 13" xfId="186" xr:uid="{00000000-0005-0000-0000-00000E730000}"/>
    <cellStyle name="Millares 13 2" xfId="1819" xr:uid="{00000000-0005-0000-0000-00000F730000}"/>
    <cellStyle name="Millares 13 2 2" xfId="29249" xr:uid="{00000000-0005-0000-0000-000010730000}"/>
    <cellStyle name="Millares 13 2 3" xfId="41894" xr:uid="{00000000-0005-0000-0000-000011730000}"/>
    <cellStyle name="Millares 13 3" xfId="29250" xr:uid="{00000000-0005-0000-0000-000012730000}"/>
    <cellStyle name="Millares 13 3 2" xfId="29251" xr:uid="{00000000-0005-0000-0000-000013730000}"/>
    <cellStyle name="Millares 13 4" xfId="29252" xr:uid="{00000000-0005-0000-0000-000014730000}"/>
    <cellStyle name="Millares 13 5" xfId="29253" xr:uid="{00000000-0005-0000-0000-000015730000}"/>
    <cellStyle name="Millares 14" xfId="187" xr:uid="{00000000-0005-0000-0000-000016730000}"/>
    <cellStyle name="Millares 14 2" xfId="1820" xr:uid="{00000000-0005-0000-0000-000017730000}"/>
    <cellStyle name="Millares 14 2 2" xfId="2890" xr:uid="{00000000-0005-0000-0000-000018730000}"/>
    <cellStyle name="Millares 14 3" xfId="1821" xr:uid="{00000000-0005-0000-0000-000019730000}"/>
    <cellStyle name="Millares 14 3 2" xfId="41895" xr:uid="{00000000-0005-0000-0000-00001A730000}"/>
    <cellStyle name="Millares 14 4" xfId="2682" xr:uid="{00000000-0005-0000-0000-00001B730000}"/>
    <cellStyle name="Millares 15" xfId="188" xr:uid="{00000000-0005-0000-0000-00001C730000}"/>
    <cellStyle name="Millares 15 2" xfId="1822" xr:uid="{00000000-0005-0000-0000-00001D730000}"/>
    <cellStyle name="Millares 15 2 2" xfId="41896" xr:uid="{00000000-0005-0000-0000-00001E730000}"/>
    <cellStyle name="Millares 15 3" xfId="41897" xr:uid="{00000000-0005-0000-0000-00001F730000}"/>
    <cellStyle name="Millares 16" xfId="189" xr:uid="{00000000-0005-0000-0000-000020730000}"/>
    <cellStyle name="Millares 16 2" xfId="1823" xr:uid="{00000000-0005-0000-0000-000021730000}"/>
    <cellStyle name="Millares 16 2 2" xfId="29254" xr:uid="{00000000-0005-0000-0000-000022730000}"/>
    <cellStyle name="Millares 16 2 3" xfId="41898" xr:uid="{00000000-0005-0000-0000-000023730000}"/>
    <cellStyle name="Millares 16 3" xfId="29255" xr:uid="{00000000-0005-0000-0000-000024730000}"/>
    <cellStyle name="Millares 16 4" xfId="29256" xr:uid="{00000000-0005-0000-0000-000025730000}"/>
    <cellStyle name="Millares 17" xfId="190" xr:uid="{00000000-0005-0000-0000-000026730000}"/>
    <cellStyle name="Millares 17 2" xfId="1824" xr:uid="{00000000-0005-0000-0000-000027730000}"/>
    <cellStyle name="Millares 17 2 2" xfId="41899" xr:uid="{00000000-0005-0000-0000-000028730000}"/>
    <cellStyle name="Millares 17 3" xfId="29257" xr:uid="{00000000-0005-0000-0000-000029730000}"/>
    <cellStyle name="Millares 17 4" xfId="29258" xr:uid="{00000000-0005-0000-0000-00002A730000}"/>
    <cellStyle name="Millares 18" xfId="191" xr:uid="{00000000-0005-0000-0000-00002B730000}"/>
    <cellStyle name="Millares 18 2" xfId="29259" xr:uid="{00000000-0005-0000-0000-00002C730000}"/>
    <cellStyle name="Millares 18 3" xfId="29260" xr:uid="{00000000-0005-0000-0000-00002D730000}"/>
    <cellStyle name="Millares 19" xfId="192" xr:uid="{00000000-0005-0000-0000-00002E730000}"/>
    <cellStyle name="Millares 19 2" xfId="2683" xr:uid="{00000000-0005-0000-0000-00002F730000}"/>
    <cellStyle name="Millares 19 2 2" xfId="29261" xr:uid="{00000000-0005-0000-0000-000030730000}"/>
    <cellStyle name="Millares 19 3" xfId="29262" xr:uid="{00000000-0005-0000-0000-000031730000}"/>
    <cellStyle name="Millares 19 4" xfId="29263" xr:uid="{00000000-0005-0000-0000-000032730000}"/>
    <cellStyle name="Millares 2" xfId="25" xr:uid="{00000000-0005-0000-0000-000033730000}"/>
    <cellStyle name="Millares 2 10" xfId="2891" xr:uid="{00000000-0005-0000-0000-000034730000}"/>
    <cellStyle name="Millares 2 10 2" xfId="29264" xr:uid="{00000000-0005-0000-0000-000035730000}"/>
    <cellStyle name="Millares 2 11" xfId="2892" xr:uid="{00000000-0005-0000-0000-000036730000}"/>
    <cellStyle name="Millares 2 11 2" xfId="29265" xr:uid="{00000000-0005-0000-0000-000037730000}"/>
    <cellStyle name="Millares 2 12" xfId="2893" xr:uid="{00000000-0005-0000-0000-000038730000}"/>
    <cellStyle name="Millares 2 12 2" xfId="29266" xr:uid="{00000000-0005-0000-0000-000039730000}"/>
    <cellStyle name="Millares 2 13" xfId="2894" xr:uid="{00000000-0005-0000-0000-00003A730000}"/>
    <cellStyle name="Millares 2 13 2" xfId="29267" xr:uid="{00000000-0005-0000-0000-00003B730000}"/>
    <cellStyle name="Millares 2 14" xfId="2895" xr:uid="{00000000-0005-0000-0000-00003C730000}"/>
    <cellStyle name="Millares 2 14 2" xfId="29268" xr:uid="{00000000-0005-0000-0000-00003D730000}"/>
    <cellStyle name="Millares 2 14 2 2" xfId="29269" xr:uid="{00000000-0005-0000-0000-00003E730000}"/>
    <cellStyle name="Millares 2 14 3" xfId="29270" xr:uid="{00000000-0005-0000-0000-00003F730000}"/>
    <cellStyle name="Millares 2 14 3 2" xfId="29271" xr:uid="{00000000-0005-0000-0000-000040730000}"/>
    <cellStyle name="Millares 2 14 3 2 2" xfId="29272" xr:uid="{00000000-0005-0000-0000-000041730000}"/>
    <cellStyle name="Millares 2 14 3 2 3" xfId="29273" xr:uid="{00000000-0005-0000-0000-000042730000}"/>
    <cellStyle name="Millares 2 14 4" xfId="29274" xr:uid="{00000000-0005-0000-0000-000043730000}"/>
    <cellStyle name="Millares 2 14 5" xfId="29275" xr:uid="{00000000-0005-0000-0000-000044730000}"/>
    <cellStyle name="Millares 2 15" xfId="2896" xr:uid="{00000000-0005-0000-0000-000045730000}"/>
    <cellStyle name="Millares 2 15 2" xfId="29276" xr:uid="{00000000-0005-0000-0000-000046730000}"/>
    <cellStyle name="Millares 2 16" xfId="2897" xr:uid="{00000000-0005-0000-0000-000047730000}"/>
    <cellStyle name="Millares 2 16 2" xfId="29277" xr:uid="{00000000-0005-0000-0000-000048730000}"/>
    <cellStyle name="Millares 2 16 3" xfId="29278" xr:uid="{00000000-0005-0000-0000-000049730000}"/>
    <cellStyle name="Millares 2 17" xfId="2898" xr:uid="{00000000-0005-0000-0000-00004A730000}"/>
    <cellStyle name="Millares 2 17 2" xfId="29279" xr:uid="{00000000-0005-0000-0000-00004B730000}"/>
    <cellStyle name="Millares 2 18" xfId="2899" xr:uid="{00000000-0005-0000-0000-00004C730000}"/>
    <cellStyle name="Millares 2 18 2" xfId="29280" xr:uid="{00000000-0005-0000-0000-00004D730000}"/>
    <cellStyle name="Millares 2 19" xfId="2900" xr:uid="{00000000-0005-0000-0000-00004E730000}"/>
    <cellStyle name="Millares 2 19 2" xfId="29281" xr:uid="{00000000-0005-0000-0000-00004F730000}"/>
    <cellStyle name="Millares 2 2" xfId="70" xr:uid="{00000000-0005-0000-0000-000050730000}"/>
    <cellStyle name="Millares 2 2 10" xfId="29282" xr:uid="{00000000-0005-0000-0000-000051730000}"/>
    <cellStyle name="Millares 2 2 10 2" xfId="29283" xr:uid="{00000000-0005-0000-0000-000052730000}"/>
    <cellStyle name="Millares 2 2 10 2 2" xfId="29284" xr:uid="{00000000-0005-0000-0000-000053730000}"/>
    <cellStyle name="Millares 2 2 10 3" xfId="29285" xr:uid="{00000000-0005-0000-0000-000054730000}"/>
    <cellStyle name="Millares 2 2 10 4" xfId="29286" xr:uid="{00000000-0005-0000-0000-000055730000}"/>
    <cellStyle name="Millares 2 2 10 5" xfId="29287" xr:uid="{00000000-0005-0000-0000-000056730000}"/>
    <cellStyle name="Millares 2 2 10 6" xfId="29288" xr:uid="{00000000-0005-0000-0000-000057730000}"/>
    <cellStyle name="Millares 2 2 10 7" xfId="29289" xr:uid="{00000000-0005-0000-0000-000058730000}"/>
    <cellStyle name="Millares 2 2 10 8" xfId="29290" xr:uid="{00000000-0005-0000-0000-000059730000}"/>
    <cellStyle name="Millares 2 2 11" xfId="29291" xr:uid="{00000000-0005-0000-0000-00005A730000}"/>
    <cellStyle name="Millares 2 2 11 2" xfId="29292" xr:uid="{00000000-0005-0000-0000-00005B730000}"/>
    <cellStyle name="Millares 2 2 12" xfId="29293" xr:uid="{00000000-0005-0000-0000-00005C730000}"/>
    <cellStyle name="Millares 2 2 12 2" xfId="29294" xr:uid="{00000000-0005-0000-0000-00005D730000}"/>
    <cellStyle name="Millares 2 2 13" xfId="29295" xr:uid="{00000000-0005-0000-0000-00005E730000}"/>
    <cellStyle name="Millares 2 2 13 2" xfId="29296" xr:uid="{00000000-0005-0000-0000-00005F730000}"/>
    <cellStyle name="Millares 2 2 14" xfId="29297" xr:uid="{00000000-0005-0000-0000-000060730000}"/>
    <cellStyle name="Millares 2 2 14 2" xfId="29298" xr:uid="{00000000-0005-0000-0000-000061730000}"/>
    <cellStyle name="Millares 2 2 15" xfId="29299" xr:uid="{00000000-0005-0000-0000-000062730000}"/>
    <cellStyle name="Millares 2 2 15 2" xfId="29300" xr:uid="{00000000-0005-0000-0000-000063730000}"/>
    <cellStyle name="Millares 2 2 16" xfId="29301" xr:uid="{00000000-0005-0000-0000-000064730000}"/>
    <cellStyle name="Millares 2 2 16 2" xfId="29302" xr:uid="{00000000-0005-0000-0000-000065730000}"/>
    <cellStyle name="Millares 2 2 17" xfId="29303" xr:uid="{00000000-0005-0000-0000-000066730000}"/>
    <cellStyle name="Millares 2 2 17 2" xfId="29304" xr:uid="{00000000-0005-0000-0000-000067730000}"/>
    <cellStyle name="Millares 2 2 18" xfId="29305" xr:uid="{00000000-0005-0000-0000-000068730000}"/>
    <cellStyle name="Millares 2 2 18 2" xfId="29306" xr:uid="{00000000-0005-0000-0000-000069730000}"/>
    <cellStyle name="Millares 2 2 19" xfId="29307" xr:uid="{00000000-0005-0000-0000-00006A730000}"/>
    <cellStyle name="Millares 2 2 19 2" xfId="29308" xr:uid="{00000000-0005-0000-0000-00006B730000}"/>
    <cellStyle name="Millares 2 2 2" xfId="1825" xr:uid="{00000000-0005-0000-0000-00006C730000}"/>
    <cellStyle name="Millares 2 2 2 10" xfId="29309" xr:uid="{00000000-0005-0000-0000-00006D730000}"/>
    <cellStyle name="Millares 2 2 2 11" xfId="29310" xr:uid="{00000000-0005-0000-0000-00006E730000}"/>
    <cellStyle name="Millares 2 2 2 12" xfId="29311" xr:uid="{00000000-0005-0000-0000-00006F730000}"/>
    <cellStyle name="Millares 2 2 2 13" xfId="29312" xr:uid="{00000000-0005-0000-0000-000070730000}"/>
    <cellStyle name="Millares 2 2 2 14" xfId="29313" xr:uid="{00000000-0005-0000-0000-000071730000}"/>
    <cellStyle name="Millares 2 2 2 2" xfId="1826" xr:uid="{00000000-0005-0000-0000-000072730000}"/>
    <cellStyle name="Millares 2 2 2 2 10" xfId="29314" xr:uid="{00000000-0005-0000-0000-000073730000}"/>
    <cellStyle name="Millares 2 2 2 2 11" xfId="29315" xr:uid="{00000000-0005-0000-0000-000074730000}"/>
    <cellStyle name="Millares 2 2 2 2 12" xfId="29316" xr:uid="{00000000-0005-0000-0000-000075730000}"/>
    <cellStyle name="Millares 2 2 2 2 13" xfId="29317" xr:uid="{00000000-0005-0000-0000-000076730000}"/>
    <cellStyle name="Millares 2 2 2 2 14" xfId="29318" xr:uid="{00000000-0005-0000-0000-000077730000}"/>
    <cellStyle name="Millares 2 2 2 2 15" xfId="2854" xr:uid="{00000000-0005-0000-0000-000078730000}"/>
    <cellStyle name="Millares 2 2 2 2 2" xfId="29319" xr:uid="{00000000-0005-0000-0000-000079730000}"/>
    <cellStyle name="Millares 2 2 2 2 2 2" xfId="29320" xr:uid="{00000000-0005-0000-0000-00007A730000}"/>
    <cellStyle name="Millares 2 2 2 2 2 3" xfId="29321" xr:uid="{00000000-0005-0000-0000-00007B730000}"/>
    <cellStyle name="Millares 2 2 2 2 3" xfId="29322" xr:uid="{00000000-0005-0000-0000-00007C730000}"/>
    <cellStyle name="Millares 2 2 2 2 3 2" xfId="29323" xr:uid="{00000000-0005-0000-0000-00007D730000}"/>
    <cellStyle name="Millares 2 2 2 2 4" xfId="29324" xr:uid="{00000000-0005-0000-0000-00007E730000}"/>
    <cellStyle name="Millares 2 2 2 2 5" xfId="29325" xr:uid="{00000000-0005-0000-0000-00007F730000}"/>
    <cellStyle name="Millares 2 2 2 2 5 2" xfId="29326" xr:uid="{00000000-0005-0000-0000-000080730000}"/>
    <cellStyle name="Millares 2 2 2 2 6" xfId="29327" xr:uid="{00000000-0005-0000-0000-000081730000}"/>
    <cellStyle name="Millares 2 2 2 2 7" xfId="29328" xr:uid="{00000000-0005-0000-0000-000082730000}"/>
    <cellStyle name="Millares 2 2 2 2 8" xfId="29329" xr:uid="{00000000-0005-0000-0000-000083730000}"/>
    <cellStyle name="Millares 2 2 2 2 9" xfId="29330" xr:uid="{00000000-0005-0000-0000-000084730000}"/>
    <cellStyle name="Millares 2 2 2 2_P T  BG MASDEL al 30 de junio de 2009" xfId="29331" xr:uid="{00000000-0005-0000-0000-000085730000}"/>
    <cellStyle name="Millares 2 2 2 3" xfId="2901" xr:uid="{00000000-0005-0000-0000-000086730000}"/>
    <cellStyle name="Millares 2 2 2 3 10" xfId="29332" xr:uid="{00000000-0005-0000-0000-000087730000}"/>
    <cellStyle name="Millares 2 2 2 3 11" xfId="29333" xr:uid="{00000000-0005-0000-0000-000088730000}"/>
    <cellStyle name="Millares 2 2 2 3 12" xfId="29334" xr:uid="{00000000-0005-0000-0000-000089730000}"/>
    <cellStyle name="Millares 2 2 2 3 2" xfId="29335" xr:uid="{00000000-0005-0000-0000-00008A730000}"/>
    <cellStyle name="Millares 2 2 2 3 3" xfId="29336" xr:uid="{00000000-0005-0000-0000-00008B730000}"/>
    <cellStyle name="Millares 2 2 2 3 4" xfId="29337" xr:uid="{00000000-0005-0000-0000-00008C730000}"/>
    <cellStyle name="Millares 2 2 2 3 5" xfId="29338" xr:uid="{00000000-0005-0000-0000-00008D730000}"/>
    <cellStyle name="Millares 2 2 2 3 6" xfId="29339" xr:uid="{00000000-0005-0000-0000-00008E730000}"/>
    <cellStyle name="Millares 2 2 2 3 7" xfId="29340" xr:uid="{00000000-0005-0000-0000-00008F730000}"/>
    <cellStyle name="Millares 2 2 2 3 8" xfId="29341" xr:uid="{00000000-0005-0000-0000-000090730000}"/>
    <cellStyle name="Millares 2 2 2 3 9" xfId="29342" xr:uid="{00000000-0005-0000-0000-000091730000}"/>
    <cellStyle name="Millares 2 2 2 4" xfId="2902" xr:uid="{00000000-0005-0000-0000-000092730000}"/>
    <cellStyle name="Millares 2 2 2 4 2" xfId="29343" xr:uid="{00000000-0005-0000-0000-000093730000}"/>
    <cellStyle name="Millares 2 2 2 5" xfId="2903" xr:uid="{00000000-0005-0000-0000-000094730000}"/>
    <cellStyle name="Millares 2 2 2 5 2" xfId="29344" xr:uid="{00000000-0005-0000-0000-000095730000}"/>
    <cellStyle name="Millares 2 2 2 6" xfId="29345" xr:uid="{00000000-0005-0000-0000-000096730000}"/>
    <cellStyle name="Millares 2 2 2 6 2" xfId="29346" xr:uid="{00000000-0005-0000-0000-000097730000}"/>
    <cellStyle name="Millares 2 2 2 7" xfId="29347" xr:uid="{00000000-0005-0000-0000-000098730000}"/>
    <cellStyle name="Millares 2 2 2 8" xfId="29348" xr:uid="{00000000-0005-0000-0000-000099730000}"/>
    <cellStyle name="Millares 2 2 2 9" xfId="29349" xr:uid="{00000000-0005-0000-0000-00009A730000}"/>
    <cellStyle name="Millares 2 2 20" xfId="29350" xr:uid="{00000000-0005-0000-0000-00009B730000}"/>
    <cellStyle name="Millares 2 2 21" xfId="29351" xr:uid="{00000000-0005-0000-0000-00009C730000}"/>
    <cellStyle name="Millares 2 2 22" xfId="29352" xr:uid="{00000000-0005-0000-0000-00009D730000}"/>
    <cellStyle name="Millares 2 2 23" xfId="29353" xr:uid="{00000000-0005-0000-0000-00009E730000}"/>
    <cellStyle name="Millares 2 2 24" xfId="29354" xr:uid="{00000000-0005-0000-0000-00009F730000}"/>
    <cellStyle name="Millares 2 2 25" xfId="29355" xr:uid="{00000000-0005-0000-0000-0000A0730000}"/>
    <cellStyle name="Millares 2 2 26" xfId="29356" xr:uid="{00000000-0005-0000-0000-0000A1730000}"/>
    <cellStyle name="Millares 2 2 27" xfId="29357" xr:uid="{00000000-0005-0000-0000-0000A2730000}"/>
    <cellStyle name="Millares 2 2 28" xfId="29358" xr:uid="{00000000-0005-0000-0000-0000A3730000}"/>
    <cellStyle name="Millares 2 2 29" xfId="29359" xr:uid="{00000000-0005-0000-0000-0000A4730000}"/>
    <cellStyle name="Millares 2 2 3" xfId="2684" xr:uid="{00000000-0005-0000-0000-0000A5730000}"/>
    <cellStyle name="Millares 2 2 3 10" xfId="29360" xr:uid="{00000000-0005-0000-0000-0000A6730000}"/>
    <cellStyle name="Millares 2 2 3 11" xfId="29361" xr:uid="{00000000-0005-0000-0000-0000A7730000}"/>
    <cellStyle name="Millares 2 2 3 12" xfId="29362" xr:uid="{00000000-0005-0000-0000-0000A8730000}"/>
    <cellStyle name="Millares 2 2 3 2" xfId="2671" xr:uid="{00000000-0005-0000-0000-0000A9730000}"/>
    <cellStyle name="Millares 2 2 3 3" xfId="29363" xr:uid="{00000000-0005-0000-0000-0000AA730000}"/>
    <cellStyle name="Millares 2 2 3 4" xfId="29364" xr:uid="{00000000-0005-0000-0000-0000AB730000}"/>
    <cellStyle name="Millares 2 2 3 5" xfId="29365" xr:uid="{00000000-0005-0000-0000-0000AC730000}"/>
    <cellStyle name="Millares 2 2 3 6" xfId="29366" xr:uid="{00000000-0005-0000-0000-0000AD730000}"/>
    <cellStyle name="Millares 2 2 3 7" xfId="29367" xr:uid="{00000000-0005-0000-0000-0000AE730000}"/>
    <cellStyle name="Millares 2 2 3 8" xfId="29368" xr:uid="{00000000-0005-0000-0000-0000AF730000}"/>
    <cellStyle name="Millares 2 2 3 9" xfId="29369" xr:uid="{00000000-0005-0000-0000-0000B0730000}"/>
    <cellStyle name="Millares 2 2 30" xfId="29370" xr:uid="{00000000-0005-0000-0000-0000B1730000}"/>
    <cellStyle name="Millares 2 2 31" xfId="29371" xr:uid="{00000000-0005-0000-0000-0000B2730000}"/>
    <cellStyle name="Millares 2 2 32" xfId="29372" xr:uid="{00000000-0005-0000-0000-0000B3730000}"/>
    <cellStyle name="Millares 2 2 33" xfId="29373" xr:uid="{00000000-0005-0000-0000-0000B4730000}"/>
    <cellStyle name="Millares 2 2 34" xfId="29374" xr:uid="{00000000-0005-0000-0000-0000B5730000}"/>
    <cellStyle name="Millares 2 2 35" xfId="29375" xr:uid="{00000000-0005-0000-0000-0000B6730000}"/>
    <cellStyle name="Millares 2 2 36" xfId="29376" xr:uid="{00000000-0005-0000-0000-0000B7730000}"/>
    <cellStyle name="Millares 2 2 4" xfId="2904" xr:uid="{00000000-0005-0000-0000-0000B8730000}"/>
    <cellStyle name="Millares 2 2 4 10" xfId="29377" xr:uid="{00000000-0005-0000-0000-0000B9730000}"/>
    <cellStyle name="Millares 2 2 4 11" xfId="29378" xr:uid="{00000000-0005-0000-0000-0000BA730000}"/>
    <cellStyle name="Millares 2 2 4 12" xfId="29379" xr:uid="{00000000-0005-0000-0000-0000BB730000}"/>
    <cellStyle name="Millares 2 2 4 2" xfId="29380" xr:uid="{00000000-0005-0000-0000-0000BC730000}"/>
    <cellStyle name="Millares 2 2 4 3" xfId="29381" xr:uid="{00000000-0005-0000-0000-0000BD730000}"/>
    <cellStyle name="Millares 2 2 4 4" xfId="29382" xr:uid="{00000000-0005-0000-0000-0000BE730000}"/>
    <cellStyle name="Millares 2 2 4 5" xfId="29383" xr:uid="{00000000-0005-0000-0000-0000BF730000}"/>
    <cellStyle name="Millares 2 2 4 6" xfId="29384" xr:uid="{00000000-0005-0000-0000-0000C0730000}"/>
    <cellStyle name="Millares 2 2 4 7" xfId="29385" xr:uid="{00000000-0005-0000-0000-0000C1730000}"/>
    <cellStyle name="Millares 2 2 4 8" xfId="29386" xr:uid="{00000000-0005-0000-0000-0000C2730000}"/>
    <cellStyle name="Millares 2 2 4 9" xfId="29387" xr:uid="{00000000-0005-0000-0000-0000C3730000}"/>
    <cellStyle name="Millares 2 2 5" xfId="2905" xr:uid="{00000000-0005-0000-0000-0000C4730000}"/>
    <cellStyle name="Millares 2 2 5 2" xfId="29388" xr:uid="{00000000-0005-0000-0000-0000C5730000}"/>
    <cellStyle name="Millares 2 2 5 2 2" xfId="29389" xr:uid="{00000000-0005-0000-0000-0000C6730000}"/>
    <cellStyle name="Millares 2 2 5 3" xfId="29390" xr:uid="{00000000-0005-0000-0000-0000C7730000}"/>
    <cellStyle name="Millares 2 2 5 4" xfId="29391" xr:uid="{00000000-0005-0000-0000-0000C8730000}"/>
    <cellStyle name="Millares 2 2 5 5" xfId="29392" xr:uid="{00000000-0005-0000-0000-0000C9730000}"/>
    <cellStyle name="Millares 2 2 6" xfId="29393" xr:uid="{00000000-0005-0000-0000-0000CA730000}"/>
    <cellStyle name="Millares 2 2 6 2" xfId="29394" xr:uid="{00000000-0005-0000-0000-0000CB730000}"/>
    <cellStyle name="Millares 2 2 7" xfId="29395" xr:uid="{00000000-0005-0000-0000-0000CC730000}"/>
    <cellStyle name="Millares 2 2 7 2" xfId="29396" xr:uid="{00000000-0005-0000-0000-0000CD730000}"/>
    <cellStyle name="Millares 2 2 7 3" xfId="29397" xr:uid="{00000000-0005-0000-0000-0000CE730000}"/>
    <cellStyle name="Millares 2 2 8" xfId="29398" xr:uid="{00000000-0005-0000-0000-0000CF730000}"/>
    <cellStyle name="Millares 2 2 8 2" xfId="29399" xr:uid="{00000000-0005-0000-0000-0000D0730000}"/>
    <cellStyle name="Millares 2 2 9" xfId="29400" xr:uid="{00000000-0005-0000-0000-0000D1730000}"/>
    <cellStyle name="Millares 2 2_NUEVOS ESTADOS FINANCIEROS 12_03_10" xfId="41900" xr:uid="{00000000-0005-0000-0000-0000D2730000}"/>
    <cellStyle name="Millares 2 20" xfId="2906" xr:uid="{00000000-0005-0000-0000-0000D3730000}"/>
    <cellStyle name="Millares 2 20 2" xfId="29401" xr:uid="{00000000-0005-0000-0000-0000D4730000}"/>
    <cellStyle name="Millares 2 21" xfId="2907" xr:uid="{00000000-0005-0000-0000-0000D5730000}"/>
    <cellStyle name="Millares 2 21 2" xfId="29402" xr:uid="{00000000-0005-0000-0000-0000D6730000}"/>
    <cellStyle name="Millares 2 22" xfId="2908" xr:uid="{00000000-0005-0000-0000-0000D7730000}"/>
    <cellStyle name="Millares 2 22 2" xfId="29403" xr:uid="{00000000-0005-0000-0000-0000D8730000}"/>
    <cellStyle name="Millares 2 23" xfId="2909" xr:uid="{00000000-0005-0000-0000-0000D9730000}"/>
    <cellStyle name="Millares 2 23 2" xfId="29404" xr:uid="{00000000-0005-0000-0000-0000DA730000}"/>
    <cellStyle name="Millares 2 24" xfId="2910" xr:uid="{00000000-0005-0000-0000-0000DB730000}"/>
    <cellStyle name="Millares 2 24 2" xfId="29405" xr:uid="{00000000-0005-0000-0000-0000DC730000}"/>
    <cellStyle name="Millares 2 25" xfId="2911" xr:uid="{00000000-0005-0000-0000-0000DD730000}"/>
    <cellStyle name="Millares 2 25 2" xfId="29406" xr:uid="{00000000-0005-0000-0000-0000DE730000}"/>
    <cellStyle name="Millares 2 26" xfId="2912" xr:uid="{00000000-0005-0000-0000-0000DF730000}"/>
    <cellStyle name="Millares 2 26 2" xfId="29407" xr:uid="{00000000-0005-0000-0000-0000E0730000}"/>
    <cellStyle name="Millares 2 27" xfId="2913" xr:uid="{00000000-0005-0000-0000-0000E1730000}"/>
    <cellStyle name="Millares 2 27 2" xfId="29408" xr:uid="{00000000-0005-0000-0000-0000E2730000}"/>
    <cellStyle name="Millares 2 28" xfId="2914" xr:uid="{00000000-0005-0000-0000-0000E3730000}"/>
    <cellStyle name="Millares 2 28 2" xfId="29409" xr:uid="{00000000-0005-0000-0000-0000E4730000}"/>
    <cellStyle name="Millares 2 29" xfId="2915" xr:uid="{00000000-0005-0000-0000-0000E5730000}"/>
    <cellStyle name="Millares 2 3" xfId="63" xr:uid="{00000000-0005-0000-0000-0000E6730000}"/>
    <cellStyle name="Millares 2 3 10" xfId="29410" xr:uid="{00000000-0005-0000-0000-0000E7730000}"/>
    <cellStyle name="Millares 2 3 10 2" xfId="29411" xr:uid="{00000000-0005-0000-0000-0000E8730000}"/>
    <cellStyle name="Millares 2 3 11" xfId="29412" xr:uid="{00000000-0005-0000-0000-0000E9730000}"/>
    <cellStyle name="Millares 2 3 11 2" xfId="29413" xr:uid="{00000000-0005-0000-0000-0000EA730000}"/>
    <cellStyle name="Millares 2 3 12" xfId="29414" xr:uid="{00000000-0005-0000-0000-0000EB730000}"/>
    <cellStyle name="Millares 2 3 13" xfId="29415" xr:uid="{00000000-0005-0000-0000-0000EC730000}"/>
    <cellStyle name="Millares 2 3 14" xfId="29416" xr:uid="{00000000-0005-0000-0000-0000ED730000}"/>
    <cellStyle name="Millares 2 3 15" xfId="29417" xr:uid="{00000000-0005-0000-0000-0000EE730000}"/>
    <cellStyle name="Millares 2 3 16" xfId="29418" xr:uid="{00000000-0005-0000-0000-0000EF730000}"/>
    <cellStyle name="Millares 2 3 2" xfId="1827" xr:uid="{00000000-0005-0000-0000-0000F0730000}"/>
    <cellStyle name="Millares 2 3 2 2" xfId="29419" xr:uid="{00000000-0005-0000-0000-0000F1730000}"/>
    <cellStyle name="Millares 2 3 2 2 2" xfId="29420" xr:uid="{00000000-0005-0000-0000-0000F2730000}"/>
    <cellStyle name="Millares 2 3 2 2 2 2" xfId="29421" xr:uid="{00000000-0005-0000-0000-0000F3730000}"/>
    <cellStyle name="Millares 2 3 2 2 3" xfId="29422" xr:uid="{00000000-0005-0000-0000-0000F4730000}"/>
    <cellStyle name="Millares 2 3 2 2 3 2" xfId="29423" xr:uid="{00000000-0005-0000-0000-0000F5730000}"/>
    <cellStyle name="Millares 2 3 2 2 4" xfId="29424" xr:uid="{00000000-0005-0000-0000-0000F6730000}"/>
    <cellStyle name="Millares 2 3 2 2 5" xfId="29425" xr:uid="{00000000-0005-0000-0000-0000F7730000}"/>
    <cellStyle name="Millares 2 3 2 3" xfId="29426" xr:uid="{00000000-0005-0000-0000-0000F8730000}"/>
    <cellStyle name="Millares 2 3 2 3 2" xfId="29427" xr:uid="{00000000-0005-0000-0000-0000F9730000}"/>
    <cellStyle name="Millares 2 3 2 4" xfId="29428" xr:uid="{00000000-0005-0000-0000-0000FA730000}"/>
    <cellStyle name="Millares 2 3 2 5" xfId="29429" xr:uid="{00000000-0005-0000-0000-0000FB730000}"/>
    <cellStyle name="Millares 2 3 2 6" xfId="29430" xr:uid="{00000000-0005-0000-0000-0000FC730000}"/>
    <cellStyle name="Millares 2 3 3" xfId="2685" xr:uid="{00000000-0005-0000-0000-0000FD730000}"/>
    <cellStyle name="Millares 2 3 3 2" xfId="29431" xr:uid="{00000000-0005-0000-0000-0000FE730000}"/>
    <cellStyle name="Millares 2 3 3 3" xfId="29432" xr:uid="{00000000-0005-0000-0000-0000FF730000}"/>
    <cellStyle name="Millares 2 3 3 4" xfId="29433" xr:uid="{00000000-0005-0000-0000-000000740000}"/>
    <cellStyle name="Millares 2 3 3 5" xfId="29434" xr:uid="{00000000-0005-0000-0000-000001740000}"/>
    <cellStyle name="Millares 2 3 4" xfId="29435" xr:uid="{00000000-0005-0000-0000-000002740000}"/>
    <cellStyle name="Millares 2 3 4 2" xfId="29436" xr:uid="{00000000-0005-0000-0000-000003740000}"/>
    <cellStyle name="Millares 2 3 5" xfId="29437" xr:uid="{00000000-0005-0000-0000-000004740000}"/>
    <cellStyle name="Millares 2 3 5 2" xfId="29438" xr:uid="{00000000-0005-0000-0000-000005740000}"/>
    <cellStyle name="Millares 2 3 6" xfId="29439" xr:uid="{00000000-0005-0000-0000-000006740000}"/>
    <cellStyle name="Millares 2 3 6 2" xfId="29440" xr:uid="{00000000-0005-0000-0000-000007740000}"/>
    <cellStyle name="Millares 2 3 7" xfId="29441" xr:uid="{00000000-0005-0000-0000-000008740000}"/>
    <cellStyle name="Millares 2 3 7 2" xfId="29442" xr:uid="{00000000-0005-0000-0000-000009740000}"/>
    <cellStyle name="Millares 2 3 8" xfId="29443" xr:uid="{00000000-0005-0000-0000-00000A740000}"/>
    <cellStyle name="Millares 2 3 8 2" xfId="29444" xr:uid="{00000000-0005-0000-0000-00000B740000}"/>
    <cellStyle name="Millares 2 3 9" xfId="29445" xr:uid="{00000000-0005-0000-0000-00000C740000}"/>
    <cellStyle name="Millares 2 3 9 2" xfId="29446" xr:uid="{00000000-0005-0000-0000-00000D740000}"/>
    <cellStyle name="Millares 2 30" xfId="2916" xr:uid="{00000000-0005-0000-0000-00000E740000}"/>
    <cellStyle name="Millares 2 31" xfId="2917" xr:uid="{00000000-0005-0000-0000-00000F740000}"/>
    <cellStyle name="Millares 2 32" xfId="2918" xr:uid="{00000000-0005-0000-0000-000010740000}"/>
    <cellStyle name="Millares 2 33" xfId="2919" xr:uid="{00000000-0005-0000-0000-000011740000}"/>
    <cellStyle name="Millares 2 34" xfId="2920" xr:uid="{00000000-0005-0000-0000-000012740000}"/>
    <cellStyle name="Millares 2 35" xfId="43740" xr:uid="{00000000-0005-0000-0000-000013740000}"/>
    <cellStyle name="Millares 2 36" xfId="43728" xr:uid="{00000000-0005-0000-0000-000014740000}"/>
    <cellStyle name="Millares 2 37" xfId="43756" xr:uid="{00000000-0005-0000-0000-000015740000}"/>
    <cellStyle name="Millares 2 38" xfId="43763" xr:uid="{D1E3ED15-94B4-45C3-AE1B-F795F981D30C}"/>
    <cellStyle name="Millares 2 4" xfId="1828" xr:uid="{00000000-0005-0000-0000-000016740000}"/>
    <cellStyle name="Millares 2 4 10" xfId="29447" xr:uid="{00000000-0005-0000-0000-000017740000}"/>
    <cellStyle name="Millares 2 4 11" xfId="29448" xr:uid="{00000000-0005-0000-0000-000018740000}"/>
    <cellStyle name="Millares 2 4 12" xfId="29449" xr:uid="{00000000-0005-0000-0000-000019740000}"/>
    <cellStyle name="Millares 2 4 2" xfId="2921" xr:uid="{00000000-0005-0000-0000-00001A740000}"/>
    <cellStyle name="Millares 2 4 2 2" xfId="29450" xr:uid="{00000000-0005-0000-0000-00001B740000}"/>
    <cellStyle name="Millares 2 4 3" xfId="29451" xr:uid="{00000000-0005-0000-0000-00001C740000}"/>
    <cellStyle name="Millares 2 4 3 2" xfId="29452" xr:uid="{00000000-0005-0000-0000-00001D740000}"/>
    <cellStyle name="Millares 2 4 3 3" xfId="41901" xr:uid="{00000000-0005-0000-0000-00001E740000}"/>
    <cellStyle name="Millares 2 4 4" xfId="29453" xr:uid="{00000000-0005-0000-0000-00001F740000}"/>
    <cellStyle name="Millares 2 4 4 2" xfId="29454" xr:uid="{00000000-0005-0000-0000-000020740000}"/>
    <cellStyle name="Millares 2 4 5" xfId="29455" xr:uid="{00000000-0005-0000-0000-000021740000}"/>
    <cellStyle name="Millares 2 4 6" xfId="29456" xr:uid="{00000000-0005-0000-0000-000022740000}"/>
    <cellStyle name="Millares 2 4 7" xfId="29457" xr:uid="{00000000-0005-0000-0000-000023740000}"/>
    <cellStyle name="Millares 2 4 8" xfId="29458" xr:uid="{00000000-0005-0000-0000-000024740000}"/>
    <cellStyle name="Millares 2 4 9" xfId="29459" xr:uid="{00000000-0005-0000-0000-000025740000}"/>
    <cellStyle name="Millares 2 5" xfId="2686" xr:uid="{00000000-0005-0000-0000-000026740000}"/>
    <cellStyle name="Millares 2 5 10" xfId="29460" xr:uid="{00000000-0005-0000-0000-000027740000}"/>
    <cellStyle name="Millares 2 5 11" xfId="29461" xr:uid="{00000000-0005-0000-0000-000028740000}"/>
    <cellStyle name="Millares 2 5 12" xfId="29462" xr:uid="{00000000-0005-0000-0000-000029740000}"/>
    <cellStyle name="Millares 2 5 2" xfId="29463" xr:uid="{00000000-0005-0000-0000-00002A740000}"/>
    <cellStyle name="Millares 2 5 2 2" xfId="29464" xr:uid="{00000000-0005-0000-0000-00002B740000}"/>
    <cellStyle name="Millares 2 5 3" xfId="29465" xr:uid="{00000000-0005-0000-0000-00002C740000}"/>
    <cellStyle name="Millares 2 5 3 2" xfId="29466" xr:uid="{00000000-0005-0000-0000-00002D740000}"/>
    <cellStyle name="Millares 2 5 4" xfId="29467" xr:uid="{00000000-0005-0000-0000-00002E740000}"/>
    <cellStyle name="Millares 2 5 4 2" xfId="29468" xr:uid="{00000000-0005-0000-0000-00002F740000}"/>
    <cellStyle name="Millares 2 5 5" xfId="29469" xr:uid="{00000000-0005-0000-0000-000030740000}"/>
    <cellStyle name="Millares 2 5 6" xfId="29470" xr:uid="{00000000-0005-0000-0000-000031740000}"/>
    <cellStyle name="Millares 2 5 7" xfId="29471" xr:uid="{00000000-0005-0000-0000-000032740000}"/>
    <cellStyle name="Millares 2 5 8" xfId="29472" xr:uid="{00000000-0005-0000-0000-000033740000}"/>
    <cellStyle name="Millares 2 5 9" xfId="29473" xr:uid="{00000000-0005-0000-0000-000034740000}"/>
    <cellStyle name="Millares 2 6" xfId="2922" xr:uid="{00000000-0005-0000-0000-000035740000}"/>
    <cellStyle name="Millares 2 6 2" xfId="29474" xr:uid="{00000000-0005-0000-0000-000036740000}"/>
    <cellStyle name="Millares 2 7" xfId="2923" xr:uid="{00000000-0005-0000-0000-000037740000}"/>
    <cellStyle name="Millares 2 7 2" xfId="29475" xr:uid="{00000000-0005-0000-0000-000038740000}"/>
    <cellStyle name="Millares 2 8" xfId="2924" xr:uid="{00000000-0005-0000-0000-000039740000}"/>
    <cellStyle name="Millares 2 8 2" xfId="29476" xr:uid="{00000000-0005-0000-0000-00003A740000}"/>
    <cellStyle name="Millares 2 9" xfId="2925" xr:uid="{00000000-0005-0000-0000-00003B740000}"/>
    <cellStyle name="Millares 2 9 2" xfId="29477" xr:uid="{00000000-0005-0000-0000-00003C740000}"/>
    <cellStyle name="Millares 2_3. BM - Cuentas por Cobrar 07-08" xfId="1829" xr:uid="{00000000-0005-0000-0000-00003D740000}"/>
    <cellStyle name="Millares 20" xfId="193" xr:uid="{00000000-0005-0000-0000-00003E740000}"/>
    <cellStyle name="Millares 20 2" xfId="29478" xr:uid="{00000000-0005-0000-0000-00003F740000}"/>
    <cellStyle name="Millares 21" xfId="75" xr:uid="{00000000-0005-0000-0000-000040740000}"/>
    <cellStyle name="Millares 21 2" xfId="2687" xr:uid="{00000000-0005-0000-0000-000041740000}"/>
    <cellStyle name="Millares 21 3" xfId="29479" xr:uid="{00000000-0005-0000-0000-000042740000}"/>
    <cellStyle name="Millares 22" xfId="194" xr:uid="{00000000-0005-0000-0000-000043740000}"/>
    <cellStyle name="Millares 22 2" xfId="2688" xr:uid="{00000000-0005-0000-0000-000044740000}"/>
    <cellStyle name="Millares 22 3" xfId="29480" xr:uid="{00000000-0005-0000-0000-000045740000}"/>
    <cellStyle name="Millares 22 4" xfId="29481" xr:uid="{00000000-0005-0000-0000-000046740000}"/>
    <cellStyle name="Millares 22 5" xfId="29482" xr:uid="{00000000-0005-0000-0000-000047740000}"/>
    <cellStyle name="Millares 22 6" xfId="41902" xr:uid="{00000000-0005-0000-0000-000048740000}"/>
    <cellStyle name="Millares 23" xfId="195" xr:uid="{00000000-0005-0000-0000-000049740000}"/>
    <cellStyle name="Millares 23 2" xfId="29483" xr:uid="{00000000-0005-0000-0000-00004A740000}"/>
    <cellStyle name="Millares 23 3" xfId="29484" xr:uid="{00000000-0005-0000-0000-00004B740000}"/>
    <cellStyle name="Millares 23 4" xfId="43734" xr:uid="{00000000-0005-0000-0000-00004C740000}"/>
    <cellStyle name="Millares 24" xfId="196" xr:uid="{00000000-0005-0000-0000-00004D740000}"/>
    <cellStyle name="Millares 25" xfId="197" xr:uid="{00000000-0005-0000-0000-00004E740000}"/>
    <cellStyle name="Millares 25 2" xfId="29485" xr:uid="{00000000-0005-0000-0000-00004F740000}"/>
    <cellStyle name="Millares 25 3" xfId="41903" xr:uid="{00000000-0005-0000-0000-000050740000}"/>
    <cellStyle name="Millares 26" xfId="1830" xr:uid="{00000000-0005-0000-0000-000051740000}"/>
    <cellStyle name="Millares 26 2" xfId="1831" xr:uid="{00000000-0005-0000-0000-000052740000}"/>
    <cellStyle name="Millares 26 3" xfId="41904" xr:uid="{00000000-0005-0000-0000-000053740000}"/>
    <cellStyle name="Millares 27" xfId="1832" xr:uid="{00000000-0005-0000-0000-000054740000}"/>
    <cellStyle name="Millares 27 2" xfId="2926" xr:uid="{00000000-0005-0000-0000-000055740000}"/>
    <cellStyle name="Millares 27 3" xfId="41905" xr:uid="{00000000-0005-0000-0000-000056740000}"/>
    <cellStyle name="Millares 27 3 2" xfId="41906" xr:uid="{00000000-0005-0000-0000-000057740000}"/>
    <cellStyle name="Millares 28" xfId="1833" xr:uid="{00000000-0005-0000-0000-000058740000}"/>
    <cellStyle name="Millares 28 2" xfId="1834" xr:uid="{00000000-0005-0000-0000-000059740000}"/>
    <cellStyle name="Millares 29" xfId="1835" xr:uid="{00000000-0005-0000-0000-00005A740000}"/>
    <cellStyle name="Millares 3" xfId="26" xr:uid="{00000000-0005-0000-0000-00005B740000}"/>
    <cellStyle name="Millares 3 10" xfId="29486" xr:uid="{00000000-0005-0000-0000-00005C740000}"/>
    <cellStyle name="Millares 3 11" xfId="29487" xr:uid="{00000000-0005-0000-0000-00005D740000}"/>
    <cellStyle name="Millares 3 12" xfId="29488" xr:uid="{00000000-0005-0000-0000-00005E740000}"/>
    <cellStyle name="Millares 3 13" xfId="29489" xr:uid="{00000000-0005-0000-0000-00005F740000}"/>
    <cellStyle name="Millares 3 14" xfId="29490" xr:uid="{00000000-0005-0000-0000-000060740000}"/>
    <cellStyle name="Millares 3 15" xfId="29491" xr:uid="{00000000-0005-0000-0000-000061740000}"/>
    <cellStyle name="Millares 3 16" xfId="29492" xr:uid="{00000000-0005-0000-0000-000062740000}"/>
    <cellStyle name="Millares 3 17" xfId="43733" xr:uid="{00000000-0005-0000-0000-000063740000}"/>
    <cellStyle name="Millares 3 2" xfId="150" xr:uid="{00000000-0005-0000-0000-000064740000}"/>
    <cellStyle name="Millares 3 2 2" xfId="154" xr:uid="{00000000-0005-0000-0000-000065740000}"/>
    <cellStyle name="Millares 3 2 2 2" xfId="2524" xr:uid="{00000000-0005-0000-0000-000066740000}"/>
    <cellStyle name="Millares 3 2 2 2 2" xfId="29493" xr:uid="{00000000-0005-0000-0000-000067740000}"/>
    <cellStyle name="Millares 3 2 2 3" xfId="29494" xr:uid="{00000000-0005-0000-0000-000068740000}"/>
    <cellStyle name="Millares 3 2 2 4" xfId="29495" xr:uid="{00000000-0005-0000-0000-000069740000}"/>
    <cellStyle name="Millares 3 2 2 5" xfId="29496" xr:uid="{00000000-0005-0000-0000-00006A740000}"/>
    <cellStyle name="Millares 3 2 2 6" xfId="29497" xr:uid="{00000000-0005-0000-0000-00006B740000}"/>
    <cellStyle name="Millares 3 2 3" xfId="29498" xr:uid="{00000000-0005-0000-0000-00006C740000}"/>
    <cellStyle name="Millares 3 2 3 2" xfId="29499" xr:uid="{00000000-0005-0000-0000-00006D740000}"/>
    <cellStyle name="Millares 3 2 4" xfId="29500" xr:uid="{00000000-0005-0000-0000-00006E740000}"/>
    <cellStyle name="Millares 3 2 5" xfId="29501" xr:uid="{00000000-0005-0000-0000-00006F740000}"/>
    <cellStyle name="Millares 3 2 6" xfId="43760" xr:uid="{4AF78198-207C-4E7F-8C35-4F33D9A3BAC4}"/>
    <cellStyle name="Millares 3 2_Analitica sueldos" xfId="1836" xr:uid="{00000000-0005-0000-0000-000070740000}"/>
    <cellStyle name="Millares 3 3" xfId="1837" xr:uid="{00000000-0005-0000-0000-000071740000}"/>
    <cellStyle name="Millares 3 3 2" xfId="29502" xr:uid="{00000000-0005-0000-0000-000072740000}"/>
    <cellStyle name="Millares 3 4" xfId="198" xr:uid="{00000000-0005-0000-0000-000073740000}"/>
    <cellStyle name="Millares 3 4 2" xfId="29503" xr:uid="{00000000-0005-0000-0000-000074740000}"/>
    <cellStyle name="Millares 3 5" xfId="2845" xr:uid="{00000000-0005-0000-0000-000075740000}"/>
    <cellStyle name="Millares 3 5 2" xfId="29504" xr:uid="{00000000-0005-0000-0000-000076740000}"/>
    <cellStyle name="Millares 3 6" xfId="2850" xr:uid="{00000000-0005-0000-0000-000077740000}"/>
    <cellStyle name="Millares 3 6 2" xfId="29505" xr:uid="{00000000-0005-0000-0000-000078740000}"/>
    <cellStyle name="Millares 3 7" xfId="2847" xr:uid="{00000000-0005-0000-0000-000079740000}"/>
    <cellStyle name="Millares 3 7 2" xfId="29506" xr:uid="{00000000-0005-0000-0000-00007A740000}"/>
    <cellStyle name="Millares 3 8" xfId="2848" xr:uid="{00000000-0005-0000-0000-00007B740000}"/>
    <cellStyle name="Millares 3 8 2" xfId="29507" xr:uid="{00000000-0005-0000-0000-00007C740000}"/>
    <cellStyle name="Millares 3 9" xfId="29508" xr:uid="{00000000-0005-0000-0000-00007D740000}"/>
    <cellStyle name="Millares 3_Analitica sueldos" xfId="1838" xr:uid="{00000000-0005-0000-0000-00007E740000}"/>
    <cellStyle name="Millares 30" xfId="1839" xr:uid="{00000000-0005-0000-0000-00007F740000}"/>
    <cellStyle name="Millares 31" xfId="1840" xr:uid="{00000000-0005-0000-0000-000080740000}"/>
    <cellStyle name="Millares 32" xfId="1841" xr:uid="{00000000-0005-0000-0000-000081740000}"/>
    <cellStyle name="Millares 32 2" xfId="2689" xr:uid="{00000000-0005-0000-0000-000082740000}"/>
    <cellStyle name="Millares 33" xfId="67" xr:uid="{00000000-0005-0000-0000-000083740000}"/>
    <cellStyle name="Millares 34" xfId="1842" xr:uid="{00000000-0005-0000-0000-000084740000}"/>
    <cellStyle name="Millares 34 2" xfId="29509" xr:uid="{00000000-0005-0000-0000-000085740000}"/>
    <cellStyle name="Millares 35" xfId="1843" xr:uid="{00000000-0005-0000-0000-000086740000}"/>
    <cellStyle name="Millares 36" xfId="1844" xr:uid="{00000000-0005-0000-0000-000087740000}"/>
    <cellStyle name="Millares 36 2" xfId="2690" xr:uid="{00000000-0005-0000-0000-000088740000}"/>
    <cellStyle name="Millares 37" xfId="1845" xr:uid="{00000000-0005-0000-0000-000089740000}"/>
    <cellStyle name="Millares 37 2" xfId="2927" xr:uid="{00000000-0005-0000-0000-00008A740000}"/>
    <cellStyle name="Millares 38" xfId="1846" xr:uid="{00000000-0005-0000-0000-00008B740000}"/>
    <cellStyle name="Millares 39" xfId="1847" xr:uid="{00000000-0005-0000-0000-00008C740000}"/>
    <cellStyle name="Millares 4" xfId="24" xr:uid="{00000000-0005-0000-0000-00008D740000}"/>
    <cellStyle name="Millares 4 10" xfId="29510" xr:uid="{00000000-0005-0000-0000-00008E740000}"/>
    <cellStyle name="Millares 4 11" xfId="29511" xr:uid="{00000000-0005-0000-0000-00008F740000}"/>
    <cellStyle name="Millares 4 12" xfId="29512" xr:uid="{00000000-0005-0000-0000-000090740000}"/>
    <cellStyle name="Millares 4 13" xfId="29513" xr:uid="{00000000-0005-0000-0000-000091740000}"/>
    <cellStyle name="Millares 4 14" xfId="29514" xr:uid="{00000000-0005-0000-0000-000092740000}"/>
    <cellStyle name="Millares 4 15" xfId="29515" xr:uid="{00000000-0005-0000-0000-000093740000}"/>
    <cellStyle name="Millares 4 16" xfId="29516" xr:uid="{00000000-0005-0000-0000-000094740000}"/>
    <cellStyle name="Millares 4 17" xfId="29517" xr:uid="{00000000-0005-0000-0000-000095740000}"/>
    <cellStyle name="Millares 4 18" xfId="29518" xr:uid="{00000000-0005-0000-0000-000096740000}"/>
    <cellStyle name="Millares 4 19" xfId="29519" xr:uid="{00000000-0005-0000-0000-000097740000}"/>
    <cellStyle name="Millares 4 2" xfId="200" xr:uid="{00000000-0005-0000-0000-000098740000}"/>
    <cellStyle name="Millares 4 2 10" xfId="29520" xr:uid="{00000000-0005-0000-0000-000099740000}"/>
    <cellStyle name="Millares 4 2 11" xfId="29521" xr:uid="{00000000-0005-0000-0000-00009A740000}"/>
    <cellStyle name="Millares 4 2 12" xfId="29522" xr:uid="{00000000-0005-0000-0000-00009B740000}"/>
    <cellStyle name="Millares 4 2 13" xfId="29523" xr:uid="{00000000-0005-0000-0000-00009C740000}"/>
    <cellStyle name="Millares 4 2 14" xfId="29524" xr:uid="{00000000-0005-0000-0000-00009D740000}"/>
    <cellStyle name="Millares 4 2 15" xfId="29525" xr:uid="{00000000-0005-0000-0000-00009E740000}"/>
    <cellStyle name="Millares 4 2 16" xfId="29526" xr:uid="{00000000-0005-0000-0000-00009F740000}"/>
    <cellStyle name="Millares 4 2 17" xfId="29527" xr:uid="{00000000-0005-0000-0000-0000A0740000}"/>
    <cellStyle name="Millares 4 2 18" xfId="29528" xr:uid="{00000000-0005-0000-0000-0000A1740000}"/>
    <cellStyle name="Millares 4 2 19" xfId="29529" xr:uid="{00000000-0005-0000-0000-0000A2740000}"/>
    <cellStyle name="Millares 4 2 2" xfId="29530" xr:uid="{00000000-0005-0000-0000-0000A3740000}"/>
    <cellStyle name="Millares 4 2 2 2" xfId="29531" xr:uid="{00000000-0005-0000-0000-0000A4740000}"/>
    <cellStyle name="Millares 4 2 2 2 2" xfId="29532" xr:uid="{00000000-0005-0000-0000-0000A5740000}"/>
    <cellStyle name="Millares 4 2 2 2 3" xfId="29533" xr:uid="{00000000-0005-0000-0000-0000A6740000}"/>
    <cellStyle name="Millares 4 2 2 2 4" xfId="29534" xr:uid="{00000000-0005-0000-0000-0000A7740000}"/>
    <cellStyle name="Millares 4 2 2 2 5" xfId="29535" xr:uid="{00000000-0005-0000-0000-0000A8740000}"/>
    <cellStyle name="Millares 4 2 2 2 6" xfId="29536" xr:uid="{00000000-0005-0000-0000-0000A9740000}"/>
    <cellStyle name="Millares 4 2 2 3" xfId="29537" xr:uid="{00000000-0005-0000-0000-0000AA740000}"/>
    <cellStyle name="Millares 4 2 2 4" xfId="29538" xr:uid="{00000000-0005-0000-0000-0000AB740000}"/>
    <cellStyle name="Millares 4 2 2 5" xfId="29539" xr:uid="{00000000-0005-0000-0000-0000AC740000}"/>
    <cellStyle name="Millares 4 2 2 6" xfId="29540" xr:uid="{00000000-0005-0000-0000-0000AD740000}"/>
    <cellStyle name="Millares 4 2 2 7" xfId="29541" xr:uid="{00000000-0005-0000-0000-0000AE740000}"/>
    <cellStyle name="Millares 4 2 2 8" xfId="29542" xr:uid="{00000000-0005-0000-0000-0000AF740000}"/>
    <cellStyle name="Millares 4 2 20" xfId="29543" xr:uid="{00000000-0005-0000-0000-0000B0740000}"/>
    <cellStyle name="Millares 4 2 21" xfId="29544" xr:uid="{00000000-0005-0000-0000-0000B1740000}"/>
    <cellStyle name="Millares 4 2 3" xfId="29545" xr:uid="{00000000-0005-0000-0000-0000B2740000}"/>
    <cellStyle name="Millares 4 2 3 2" xfId="29546" xr:uid="{00000000-0005-0000-0000-0000B3740000}"/>
    <cellStyle name="Millares 4 2 4" xfId="29547" xr:uid="{00000000-0005-0000-0000-0000B4740000}"/>
    <cellStyle name="Millares 4 2 4 2" xfId="29548" xr:uid="{00000000-0005-0000-0000-0000B5740000}"/>
    <cellStyle name="Millares 4 2 5" xfId="29549" xr:uid="{00000000-0005-0000-0000-0000B6740000}"/>
    <cellStyle name="Millares 4 2 6" xfId="29550" xr:uid="{00000000-0005-0000-0000-0000B7740000}"/>
    <cellStyle name="Millares 4 2 7" xfId="29551" xr:uid="{00000000-0005-0000-0000-0000B8740000}"/>
    <cellStyle name="Millares 4 2 8" xfId="29552" xr:uid="{00000000-0005-0000-0000-0000B9740000}"/>
    <cellStyle name="Millares 4 2 9" xfId="29553" xr:uid="{00000000-0005-0000-0000-0000BA740000}"/>
    <cellStyle name="Millares 4 20" xfId="29554" xr:uid="{00000000-0005-0000-0000-0000BB740000}"/>
    <cellStyle name="Millares 4 21" xfId="29555" xr:uid="{00000000-0005-0000-0000-0000BC740000}"/>
    <cellStyle name="Millares 4 22" xfId="29556" xr:uid="{00000000-0005-0000-0000-0000BD740000}"/>
    <cellStyle name="Millares 4 23" xfId="29557" xr:uid="{00000000-0005-0000-0000-0000BE740000}"/>
    <cellStyle name="Millares 4 24" xfId="29558" xr:uid="{00000000-0005-0000-0000-0000BF740000}"/>
    <cellStyle name="Millares 4 25" xfId="29559" xr:uid="{00000000-0005-0000-0000-0000C0740000}"/>
    <cellStyle name="Millares 4 26" xfId="29560" xr:uid="{00000000-0005-0000-0000-0000C1740000}"/>
    <cellStyle name="Millares 4 27" xfId="29561" xr:uid="{00000000-0005-0000-0000-0000C2740000}"/>
    <cellStyle name="Millares 4 28" xfId="29562" xr:uid="{00000000-0005-0000-0000-0000C3740000}"/>
    <cellStyle name="Millares 4 29" xfId="29563" xr:uid="{00000000-0005-0000-0000-0000C4740000}"/>
    <cellStyle name="Millares 4 3" xfId="1848" xr:uid="{00000000-0005-0000-0000-0000C5740000}"/>
    <cellStyle name="Millares 4 3 10" xfId="29564" xr:uid="{00000000-0005-0000-0000-0000C6740000}"/>
    <cellStyle name="Millares 4 3 11" xfId="29565" xr:uid="{00000000-0005-0000-0000-0000C7740000}"/>
    <cellStyle name="Millares 4 3 12" xfId="29566" xr:uid="{00000000-0005-0000-0000-0000C8740000}"/>
    <cellStyle name="Millares 4 3 13" xfId="29567" xr:uid="{00000000-0005-0000-0000-0000C9740000}"/>
    <cellStyle name="Millares 4 3 14" xfId="29568" xr:uid="{00000000-0005-0000-0000-0000CA740000}"/>
    <cellStyle name="Millares 4 3 15" xfId="29569" xr:uid="{00000000-0005-0000-0000-0000CB740000}"/>
    <cellStyle name="Millares 4 3 16" xfId="29570" xr:uid="{00000000-0005-0000-0000-0000CC740000}"/>
    <cellStyle name="Millares 4 3 17" xfId="29571" xr:uid="{00000000-0005-0000-0000-0000CD740000}"/>
    <cellStyle name="Millares 4 3 18" xfId="29572" xr:uid="{00000000-0005-0000-0000-0000CE740000}"/>
    <cellStyle name="Millares 4 3 19" xfId="29573" xr:uid="{00000000-0005-0000-0000-0000CF740000}"/>
    <cellStyle name="Millares 4 3 2" xfId="29574" xr:uid="{00000000-0005-0000-0000-0000D0740000}"/>
    <cellStyle name="Millares 4 3 20" xfId="41907" xr:uid="{00000000-0005-0000-0000-0000D1740000}"/>
    <cellStyle name="Millares 4 3 3" xfId="29575" xr:uid="{00000000-0005-0000-0000-0000D2740000}"/>
    <cellStyle name="Millares 4 3 4" xfId="29576" xr:uid="{00000000-0005-0000-0000-0000D3740000}"/>
    <cellStyle name="Millares 4 3 5" xfId="29577" xr:uid="{00000000-0005-0000-0000-0000D4740000}"/>
    <cellStyle name="Millares 4 3 6" xfId="29578" xr:uid="{00000000-0005-0000-0000-0000D5740000}"/>
    <cellStyle name="Millares 4 3 7" xfId="29579" xr:uid="{00000000-0005-0000-0000-0000D6740000}"/>
    <cellStyle name="Millares 4 3 8" xfId="29580" xr:uid="{00000000-0005-0000-0000-0000D7740000}"/>
    <cellStyle name="Millares 4 3 9" xfId="29581" xr:uid="{00000000-0005-0000-0000-0000D8740000}"/>
    <cellStyle name="Millares 4 30" xfId="29582" xr:uid="{00000000-0005-0000-0000-0000D9740000}"/>
    <cellStyle name="Millares 4 31" xfId="29583" xr:uid="{00000000-0005-0000-0000-0000DA740000}"/>
    <cellStyle name="Millares 4 32" xfId="29584" xr:uid="{00000000-0005-0000-0000-0000DB740000}"/>
    <cellStyle name="Millares 4 33" xfId="29585" xr:uid="{00000000-0005-0000-0000-0000DC740000}"/>
    <cellStyle name="Millares 4 34" xfId="29586" xr:uid="{00000000-0005-0000-0000-0000DD740000}"/>
    <cellStyle name="Millares 4 35" xfId="29587" xr:uid="{00000000-0005-0000-0000-0000DE740000}"/>
    <cellStyle name="Millares 4 4" xfId="199" xr:uid="{00000000-0005-0000-0000-0000DF740000}"/>
    <cellStyle name="Millares 4 4 10" xfId="29588" xr:uid="{00000000-0005-0000-0000-0000E0740000}"/>
    <cellStyle name="Millares 4 4 11" xfId="29589" xr:uid="{00000000-0005-0000-0000-0000E1740000}"/>
    <cellStyle name="Millares 4 4 12" xfId="29590" xr:uid="{00000000-0005-0000-0000-0000E2740000}"/>
    <cellStyle name="Millares 4 4 13" xfId="29591" xr:uid="{00000000-0005-0000-0000-0000E3740000}"/>
    <cellStyle name="Millares 4 4 14" xfId="29592" xr:uid="{00000000-0005-0000-0000-0000E4740000}"/>
    <cellStyle name="Millares 4 4 15" xfId="29593" xr:uid="{00000000-0005-0000-0000-0000E5740000}"/>
    <cellStyle name="Millares 4 4 16" xfId="29594" xr:uid="{00000000-0005-0000-0000-0000E6740000}"/>
    <cellStyle name="Millares 4 4 17" xfId="29595" xr:uid="{00000000-0005-0000-0000-0000E7740000}"/>
    <cellStyle name="Millares 4 4 18" xfId="29596" xr:uid="{00000000-0005-0000-0000-0000E8740000}"/>
    <cellStyle name="Millares 4 4 19" xfId="29597" xr:uid="{00000000-0005-0000-0000-0000E9740000}"/>
    <cellStyle name="Millares 4 4 2" xfId="29598" xr:uid="{00000000-0005-0000-0000-0000EA740000}"/>
    <cellStyle name="Millares 4 4 3" xfId="29599" xr:uid="{00000000-0005-0000-0000-0000EB740000}"/>
    <cellStyle name="Millares 4 4 4" xfId="29600" xr:uid="{00000000-0005-0000-0000-0000EC740000}"/>
    <cellStyle name="Millares 4 4 5" xfId="29601" xr:uid="{00000000-0005-0000-0000-0000ED740000}"/>
    <cellStyle name="Millares 4 4 6" xfId="29602" xr:uid="{00000000-0005-0000-0000-0000EE740000}"/>
    <cellStyle name="Millares 4 4 7" xfId="29603" xr:uid="{00000000-0005-0000-0000-0000EF740000}"/>
    <cellStyle name="Millares 4 4 8" xfId="29604" xr:uid="{00000000-0005-0000-0000-0000F0740000}"/>
    <cellStyle name="Millares 4 4 9" xfId="29605" xr:uid="{00000000-0005-0000-0000-0000F1740000}"/>
    <cellStyle name="Millares 4 5" xfId="29606" xr:uid="{00000000-0005-0000-0000-0000F2740000}"/>
    <cellStyle name="Millares 4 5 2" xfId="29607" xr:uid="{00000000-0005-0000-0000-0000F3740000}"/>
    <cellStyle name="Millares 4 5 3" xfId="29608" xr:uid="{00000000-0005-0000-0000-0000F4740000}"/>
    <cellStyle name="Millares 4 5 4" xfId="29609" xr:uid="{00000000-0005-0000-0000-0000F5740000}"/>
    <cellStyle name="Millares 4 6" xfId="29610" xr:uid="{00000000-0005-0000-0000-0000F6740000}"/>
    <cellStyle name="Millares 4 7" xfId="29611" xr:uid="{00000000-0005-0000-0000-0000F7740000}"/>
    <cellStyle name="Millares 4 8" xfId="29612" xr:uid="{00000000-0005-0000-0000-0000F8740000}"/>
    <cellStyle name="Millares 4 9" xfId="29613" xr:uid="{00000000-0005-0000-0000-0000F9740000}"/>
    <cellStyle name="Millares 4 9 2" xfId="29614" xr:uid="{00000000-0005-0000-0000-0000FA740000}"/>
    <cellStyle name="Millares 4_Analitica sueldos" xfId="1849" xr:uid="{00000000-0005-0000-0000-0000FB740000}"/>
    <cellStyle name="Millares 40" xfId="1850" xr:uid="{00000000-0005-0000-0000-0000FC740000}"/>
    <cellStyle name="Millares 41" xfId="1851" xr:uid="{00000000-0005-0000-0000-0000FD740000}"/>
    <cellStyle name="Millares 42" xfId="1852" xr:uid="{00000000-0005-0000-0000-0000FE740000}"/>
    <cellStyle name="Millares 43" xfId="1853" xr:uid="{00000000-0005-0000-0000-0000FF740000}"/>
    <cellStyle name="Millares 44" xfId="1854" xr:uid="{00000000-0005-0000-0000-000000750000}"/>
    <cellStyle name="Millares 44 2" xfId="1855" xr:uid="{00000000-0005-0000-0000-000001750000}"/>
    <cellStyle name="Millares 44 3" xfId="1856" xr:uid="{00000000-0005-0000-0000-000002750000}"/>
    <cellStyle name="Millares 44 4" xfId="1857" xr:uid="{00000000-0005-0000-0000-000003750000}"/>
    <cellStyle name="Millares 44 5" xfId="1858" xr:uid="{00000000-0005-0000-0000-000004750000}"/>
    <cellStyle name="Millares 45" xfId="1859" xr:uid="{00000000-0005-0000-0000-000005750000}"/>
    <cellStyle name="Millares 46" xfId="147" xr:uid="{00000000-0005-0000-0000-000006750000}"/>
    <cellStyle name="Millares 47" xfId="2521" xr:uid="{00000000-0005-0000-0000-000007750000}"/>
    <cellStyle name="Millares 48" xfId="2522" xr:uid="{00000000-0005-0000-0000-000008750000}"/>
    <cellStyle name="Millares 49" xfId="2529" xr:uid="{00000000-0005-0000-0000-000009750000}"/>
    <cellStyle name="Millares 49 2" xfId="2714" xr:uid="{00000000-0005-0000-0000-00000A750000}"/>
    <cellStyle name="Millares 5" xfId="201" xr:uid="{00000000-0005-0000-0000-00000B750000}"/>
    <cellStyle name="Millares 5 10" xfId="29615" xr:uid="{00000000-0005-0000-0000-00000C750000}"/>
    <cellStyle name="Millares 5 11" xfId="29616" xr:uid="{00000000-0005-0000-0000-00000D750000}"/>
    <cellStyle name="Millares 5 12" xfId="29617" xr:uid="{00000000-0005-0000-0000-00000E750000}"/>
    <cellStyle name="Millares 5 13" xfId="29618" xr:uid="{00000000-0005-0000-0000-00000F750000}"/>
    <cellStyle name="Millares 5 14" xfId="29619" xr:uid="{00000000-0005-0000-0000-000010750000}"/>
    <cellStyle name="Millares 5 15" xfId="29620" xr:uid="{00000000-0005-0000-0000-000011750000}"/>
    <cellStyle name="Millares 5 16" xfId="29621" xr:uid="{00000000-0005-0000-0000-000012750000}"/>
    <cellStyle name="Millares 5 17" xfId="29622" xr:uid="{00000000-0005-0000-0000-000013750000}"/>
    <cellStyle name="Millares 5 18" xfId="29623" xr:uid="{00000000-0005-0000-0000-000014750000}"/>
    <cellStyle name="Millares 5 19" xfId="29624" xr:uid="{00000000-0005-0000-0000-000015750000}"/>
    <cellStyle name="Millares 5 2" xfId="1860" xr:uid="{00000000-0005-0000-0000-000016750000}"/>
    <cellStyle name="Millares 5 2 2" xfId="29625" xr:uid="{00000000-0005-0000-0000-000017750000}"/>
    <cellStyle name="Millares 5 20" xfId="29626" xr:uid="{00000000-0005-0000-0000-000018750000}"/>
    <cellStyle name="Millares 5 21" xfId="29627" xr:uid="{00000000-0005-0000-0000-000019750000}"/>
    <cellStyle name="Millares 5 22" xfId="29628" xr:uid="{00000000-0005-0000-0000-00001A750000}"/>
    <cellStyle name="Millares 5 23" xfId="29629" xr:uid="{00000000-0005-0000-0000-00001B750000}"/>
    <cellStyle name="Millares 5 24" xfId="29630" xr:uid="{00000000-0005-0000-0000-00001C750000}"/>
    <cellStyle name="Millares 5 25" xfId="29631" xr:uid="{00000000-0005-0000-0000-00001D750000}"/>
    <cellStyle name="Millares 5 26" xfId="29632" xr:uid="{00000000-0005-0000-0000-00001E750000}"/>
    <cellStyle name="Millares 5 27" xfId="29633" xr:uid="{00000000-0005-0000-0000-00001F750000}"/>
    <cellStyle name="Millares 5 28" xfId="29634" xr:uid="{00000000-0005-0000-0000-000020750000}"/>
    <cellStyle name="Millares 5 29" xfId="29635" xr:uid="{00000000-0005-0000-0000-000021750000}"/>
    <cellStyle name="Millares 5 3" xfId="29636" xr:uid="{00000000-0005-0000-0000-000022750000}"/>
    <cellStyle name="Millares 5 3 2" xfId="29637" xr:uid="{00000000-0005-0000-0000-000023750000}"/>
    <cellStyle name="Millares 5 30" xfId="29638" xr:uid="{00000000-0005-0000-0000-000024750000}"/>
    <cellStyle name="Millares 5 31" xfId="29639" xr:uid="{00000000-0005-0000-0000-000025750000}"/>
    <cellStyle name="Millares 5 32" xfId="29640" xr:uid="{00000000-0005-0000-0000-000026750000}"/>
    <cellStyle name="Millares 5 33" xfId="29641" xr:uid="{00000000-0005-0000-0000-000027750000}"/>
    <cellStyle name="Millares 5 34" xfId="41908" xr:uid="{00000000-0005-0000-0000-000028750000}"/>
    <cellStyle name="Millares 5 4" xfId="29642" xr:uid="{00000000-0005-0000-0000-000029750000}"/>
    <cellStyle name="Millares 5 4 2" xfId="29643" xr:uid="{00000000-0005-0000-0000-00002A750000}"/>
    <cellStyle name="Millares 5 5" xfId="29644" xr:uid="{00000000-0005-0000-0000-00002B750000}"/>
    <cellStyle name="Millares 5 5 2" xfId="29645" xr:uid="{00000000-0005-0000-0000-00002C750000}"/>
    <cellStyle name="Millares 5 6" xfId="29646" xr:uid="{00000000-0005-0000-0000-00002D750000}"/>
    <cellStyle name="Millares 5 6 2" xfId="29647" xr:uid="{00000000-0005-0000-0000-00002E750000}"/>
    <cellStyle name="Millares 5 7" xfId="29648" xr:uid="{00000000-0005-0000-0000-00002F750000}"/>
    <cellStyle name="Millares 5 7 2" xfId="29649" xr:uid="{00000000-0005-0000-0000-000030750000}"/>
    <cellStyle name="Millares 5 8" xfId="29650" xr:uid="{00000000-0005-0000-0000-000031750000}"/>
    <cellStyle name="Millares 5 8 2" xfId="29651" xr:uid="{00000000-0005-0000-0000-000032750000}"/>
    <cellStyle name="Millares 5 9" xfId="29652" xr:uid="{00000000-0005-0000-0000-000033750000}"/>
    <cellStyle name="Millares 5_PT ER MOLINO 31-12-07" xfId="29653" xr:uid="{00000000-0005-0000-0000-000034750000}"/>
    <cellStyle name="Millares 50" xfId="2532" xr:uid="{00000000-0005-0000-0000-000035750000}"/>
    <cellStyle name="Millares 50 2" xfId="2718" xr:uid="{00000000-0005-0000-0000-000036750000}"/>
    <cellStyle name="Millares 51" xfId="2719" xr:uid="{00000000-0005-0000-0000-000037750000}"/>
    <cellStyle name="Millares 51 2" xfId="2998" xr:uid="{00000000-0005-0000-0000-000038750000}"/>
    <cellStyle name="Millares 51 3" xfId="41909" xr:uid="{00000000-0005-0000-0000-000039750000}"/>
    <cellStyle name="Millares 52" xfId="2749" xr:uid="{00000000-0005-0000-0000-00003A750000}"/>
    <cellStyle name="Millares 53" xfId="2729" xr:uid="{00000000-0005-0000-0000-00003B750000}"/>
    <cellStyle name="Millares 54" xfId="2744" xr:uid="{00000000-0005-0000-0000-00003C750000}"/>
    <cellStyle name="Millares 55" xfId="2734" xr:uid="{00000000-0005-0000-0000-00003D750000}"/>
    <cellStyle name="Millares 56" xfId="2751" xr:uid="{00000000-0005-0000-0000-00003E750000}"/>
    <cellStyle name="Millares 57" xfId="2727" xr:uid="{00000000-0005-0000-0000-00003F750000}"/>
    <cellStyle name="Millares 58" xfId="2746" xr:uid="{00000000-0005-0000-0000-000040750000}"/>
    <cellStyle name="Millares 59" xfId="2732" xr:uid="{00000000-0005-0000-0000-000041750000}"/>
    <cellStyle name="Millares 6" xfId="202" xr:uid="{00000000-0005-0000-0000-000042750000}"/>
    <cellStyle name="Millares 6 10" xfId="29654" xr:uid="{00000000-0005-0000-0000-000043750000}"/>
    <cellStyle name="Millares 6 11" xfId="29655" xr:uid="{00000000-0005-0000-0000-000044750000}"/>
    <cellStyle name="Millares 6 12" xfId="29656" xr:uid="{00000000-0005-0000-0000-000045750000}"/>
    <cellStyle name="Millares 6 13" xfId="29657" xr:uid="{00000000-0005-0000-0000-000046750000}"/>
    <cellStyle name="Millares 6 14" xfId="29658" xr:uid="{00000000-0005-0000-0000-000047750000}"/>
    <cellStyle name="Millares 6 15" xfId="29659" xr:uid="{00000000-0005-0000-0000-000048750000}"/>
    <cellStyle name="Millares 6 16" xfId="29660" xr:uid="{00000000-0005-0000-0000-000049750000}"/>
    <cellStyle name="Millares 6 17" xfId="29661" xr:uid="{00000000-0005-0000-0000-00004A750000}"/>
    <cellStyle name="Millares 6 18" xfId="29662" xr:uid="{00000000-0005-0000-0000-00004B750000}"/>
    <cellStyle name="Millares 6 19" xfId="29663" xr:uid="{00000000-0005-0000-0000-00004C750000}"/>
    <cellStyle name="Millares 6 2" xfId="1861" xr:uid="{00000000-0005-0000-0000-00004D750000}"/>
    <cellStyle name="Millares 6 2 10" xfId="29664" xr:uid="{00000000-0005-0000-0000-00004E750000}"/>
    <cellStyle name="Millares 6 2 11" xfId="29665" xr:uid="{00000000-0005-0000-0000-00004F750000}"/>
    <cellStyle name="Millares 6 2 12" xfId="29666" xr:uid="{00000000-0005-0000-0000-000050750000}"/>
    <cellStyle name="Millares 6 2 13" xfId="29667" xr:uid="{00000000-0005-0000-0000-000051750000}"/>
    <cellStyle name="Millares 6 2 14" xfId="29668" xr:uid="{00000000-0005-0000-0000-000052750000}"/>
    <cellStyle name="Millares 6 2 15" xfId="29669" xr:uid="{00000000-0005-0000-0000-000053750000}"/>
    <cellStyle name="Millares 6 2 16" xfId="29670" xr:uid="{00000000-0005-0000-0000-000054750000}"/>
    <cellStyle name="Millares 6 2 17" xfId="29671" xr:uid="{00000000-0005-0000-0000-000055750000}"/>
    <cellStyle name="Millares 6 2 18" xfId="29672" xr:uid="{00000000-0005-0000-0000-000056750000}"/>
    <cellStyle name="Millares 6 2 19" xfId="29673" xr:uid="{00000000-0005-0000-0000-000057750000}"/>
    <cellStyle name="Millares 6 2 2" xfId="29674" xr:uid="{00000000-0005-0000-0000-000058750000}"/>
    <cellStyle name="Millares 6 2 2 2" xfId="29675" xr:uid="{00000000-0005-0000-0000-000059750000}"/>
    <cellStyle name="Millares 6 2 2 3" xfId="29676" xr:uid="{00000000-0005-0000-0000-00005A750000}"/>
    <cellStyle name="Millares 6 2 2 4" xfId="29677" xr:uid="{00000000-0005-0000-0000-00005B750000}"/>
    <cellStyle name="Millares 6 2 2 5" xfId="29678" xr:uid="{00000000-0005-0000-0000-00005C750000}"/>
    <cellStyle name="Millares 6 2 20" xfId="29679" xr:uid="{00000000-0005-0000-0000-00005D750000}"/>
    <cellStyle name="Millares 6 2 21" xfId="29680" xr:uid="{00000000-0005-0000-0000-00005E750000}"/>
    <cellStyle name="Millares 6 2 3" xfId="29681" xr:uid="{00000000-0005-0000-0000-00005F750000}"/>
    <cellStyle name="Millares 6 2 3 2" xfId="29682" xr:uid="{00000000-0005-0000-0000-000060750000}"/>
    <cellStyle name="Millares 6 2 4" xfId="29683" xr:uid="{00000000-0005-0000-0000-000061750000}"/>
    <cellStyle name="Millares 6 2 4 2" xfId="29684" xr:uid="{00000000-0005-0000-0000-000062750000}"/>
    <cellStyle name="Millares 6 2 5" xfId="29685" xr:uid="{00000000-0005-0000-0000-000063750000}"/>
    <cellStyle name="Millares 6 2 6" xfId="29686" xr:uid="{00000000-0005-0000-0000-000064750000}"/>
    <cellStyle name="Millares 6 2 7" xfId="29687" xr:uid="{00000000-0005-0000-0000-000065750000}"/>
    <cellStyle name="Millares 6 2 8" xfId="29688" xr:uid="{00000000-0005-0000-0000-000066750000}"/>
    <cellStyle name="Millares 6 2 9" xfId="29689" xr:uid="{00000000-0005-0000-0000-000067750000}"/>
    <cellStyle name="Millares 6 20" xfId="29690" xr:uid="{00000000-0005-0000-0000-000068750000}"/>
    <cellStyle name="Millares 6 21" xfId="29691" xr:uid="{00000000-0005-0000-0000-000069750000}"/>
    <cellStyle name="Millares 6 22" xfId="29692" xr:uid="{00000000-0005-0000-0000-00006A750000}"/>
    <cellStyle name="Millares 6 23" xfId="29693" xr:uid="{00000000-0005-0000-0000-00006B750000}"/>
    <cellStyle name="Millares 6 3" xfId="29694" xr:uid="{00000000-0005-0000-0000-00006C750000}"/>
    <cellStyle name="Millares 6 3 2" xfId="29695" xr:uid="{00000000-0005-0000-0000-00006D750000}"/>
    <cellStyle name="Millares 6 4" xfId="29696" xr:uid="{00000000-0005-0000-0000-00006E750000}"/>
    <cellStyle name="Millares 6 4 2" xfId="29697" xr:uid="{00000000-0005-0000-0000-00006F750000}"/>
    <cellStyle name="Millares 6 5" xfId="29698" xr:uid="{00000000-0005-0000-0000-000070750000}"/>
    <cellStyle name="Millares 6 5 2" xfId="29699" xr:uid="{00000000-0005-0000-0000-000071750000}"/>
    <cellStyle name="Millares 6 6" xfId="29700" xr:uid="{00000000-0005-0000-0000-000072750000}"/>
    <cellStyle name="Millares 6 6 2" xfId="29701" xr:uid="{00000000-0005-0000-0000-000073750000}"/>
    <cellStyle name="Millares 6 7" xfId="29702" xr:uid="{00000000-0005-0000-0000-000074750000}"/>
    <cellStyle name="Millares 6 8" xfId="29703" xr:uid="{00000000-0005-0000-0000-000075750000}"/>
    <cellStyle name="Millares 6 9" xfId="29704" xr:uid="{00000000-0005-0000-0000-000076750000}"/>
    <cellStyle name="Millares 6_(MCH) PT ER al 31-08-08 CORREGIDO 2" xfId="29705" xr:uid="{00000000-0005-0000-0000-000077750000}"/>
    <cellStyle name="Millares 60" xfId="2752" xr:uid="{00000000-0005-0000-0000-000078750000}"/>
    <cellStyle name="Millares 61" xfId="2736" xr:uid="{00000000-0005-0000-0000-000079750000}"/>
    <cellStyle name="Millares 62" xfId="2741" xr:uid="{00000000-0005-0000-0000-00007A750000}"/>
    <cellStyle name="Millares 63" xfId="2738" xr:uid="{00000000-0005-0000-0000-00007B750000}"/>
    <cellStyle name="Millares 64" xfId="2740" xr:uid="{00000000-0005-0000-0000-00007C750000}"/>
    <cellStyle name="Millares 65" xfId="2739" xr:uid="{00000000-0005-0000-0000-00007D750000}"/>
    <cellStyle name="Millares 66" xfId="2790" xr:uid="{00000000-0005-0000-0000-00007E750000}"/>
    <cellStyle name="Millares 67" xfId="2837" xr:uid="{00000000-0005-0000-0000-00007F750000}"/>
    <cellStyle name="Millares 68" xfId="2833" xr:uid="{00000000-0005-0000-0000-000080750000}"/>
    <cellStyle name="Millares 69" xfId="2533" xr:uid="{00000000-0005-0000-0000-000081750000}"/>
    <cellStyle name="Millares 7" xfId="203" xr:uid="{00000000-0005-0000-0000-000082750000}"/>
    <cellStyle name="Millares 7 10" xfId="29706" xr:uid="{00000000-0005-0000-0000-000083750000}"/>
    <cellStyle name="Millares 7 11" xfId="29707" xr:uid="{00000000-0005-0000-0000-000084750000}"/>
    <cellStyle name="Millares 7 12" xfId="29708" xr:uid="{00000000-0005-0000-0000-000085750000}"/>
    <cellStyle name="Millares 7 13" xfId="29709" xr:uid="{00000000-0005-0000-0000-000086750000}"/>
    <cellStyle name="Millares 7 14" xfId="29710" xr:uid="{00000000-0005-0000-0000-000087750000}"/>
    <cellStyle name="Millares 7 15" xfId="29711" xr:uid="{00000000-0005-0000-0000-000088750000}"/>
    <cellStyle name="Millares 7 16" xfId="29712" xr:uid="{00000000-0005-0000-0000-000089750000}"/>
    <cellStyle name="Millares 7 17" xfId="29713" xr:uid="{00000000-0005-0000-0000-00008A750000}"/>
    <cellStyle name="Millares 7 18" xfId="29714" xr:uid="{00000000-0005-0000-0000-00008B750000}"/>
    <cellStyle name="Millares 7 19" xfId="29715" xr:uid="{00000000-0005-0000-0000-00008C750000}"/>
    <cellStyle name="Millares 7 2" xfId="27" xr:uid="{00000000-0005-0000-0000-00008D750000}"/>
    <cellStyle name="Millares 7 2 10" xfId="29716" xr:uid="{00000000-0005-0000-0000-00008E750000}"/>
    <cellStyle name="Millares 7 2 11" xfId="29717" xr:uid="{00000000-0005-0000-0000-00008F750000}"/>
    <cellStyle name="Millares 7 2 12" xfId="29718" xr:uid="{00000000-0005-0000-0000-000090750000}"/>
    <cellStyle name="Millares 7 2 13" xfId="29719" xr:uid="{00000000-0005-0000-0000-000091750000}"/>
    <cellStyle name="Millares 7 2 14" xfId="29720" xr:uid="{00000000-0005-0000-0000-000092750000}"/>
    <cellStyle name="Millares 7 2 15" xfId="29721" xr:uid="{00000000-0005-0000-0000-000093750000}"/>
    <cellStyle name="Millares 7 2 16" xfId="29722" xr:uid="{00000000-0005-0000-0000-000094750000}"/>
    <cellStyle name="Millares 7 2 17" xfId="29723" xr:uid="{00000000-0005-0000-0000-000095750000}"/>
    <cellStyle name="Millares 7 2 18" xfId="29724" xr:uid="{00000000-0005-0000-0000-000096750000}"/>
    <cellStyle name="Millares 7 2 19" xfId="29725" xr:uid="{00000000-0005-0000-0000-000097750000}"/>
    <cellStyle name="Millares 7 2 2" xfId="1862" xr:uid="{00000000-0005-0000-0000-000098750000}"/>
    <cellStyle name="Millares 7 2 2 2" xfId="29726" xr:uid="{00000000-0005-0000-0000-000099750000}"/>
    <cellStyle name="Millares 7 2 2 2 2" xfId="29727" xr:uid="{00000000-0005-0000-0000-00009A750000}"/>
    <cellStyle name="Millares 7 2 2 2 2 2" xfId="29728" xr:uid="{00000000-0005-0000-0000-00009B750000}"/>
    <cellStyle name="Millares 7 2 2 2 3" xfId="29729" xr:uid="{00000000-0005-0000-0000-00009C750000}"/>
    <cellStyle name="Millares 7 2 2 2 4" xfId="29730" xr:uid="{00000000-0005-0000-0000-00009D750000}"/>
    <cellStyle name="Millares 7 2 2 2 5" xfId="29731" xr:uid="{00000000-0005-0000-0000-00009E750000}"/>
    <cellStyle name="Millares 7 2 2 3" xfId="29732" xr:uid="{00000000-0005-0000-0000-00009F750000}"/>
    <cellStyle name="Millares 7 2 2 3 2" xfId="29733" xr:uid="{00000000-0005-0000-0000-0000A0750000}"/>
    <cellStyle name="Millares 7 2 2 4" xfId="29734" xr:uid="{00000000-0005-0000-0000-0000A1750000}"/>
    <cellStyle name="Millares 7 2 2 5" xfId="29735" xr:uid="{00000000-0005-0000-0000-0000A2750000}"/>
    <cellStyle name="Millares 7 2 20" xfId="29736" xr:uid="{00000000-0005-0000-0000-0000A3750000}"/>
    <cellStyle name="Millares 7 2 21" xfId="29737" xr:uid="{00000000-0005-0000-0000-0000A4750000}"/>
    <cellStyle name="Millares 7 2 22" xfId="29738" xr:uid="{00000000-0005-0000-0000-0000A5750000}"/>
    <cellStyle name="Millares 7 2 23" xfId="29739" xr:uid="{00000000-0005-0000-0000-0000A6750000}"/>
    <cellStyle name="Millares 7 2 3" xfId="29740" xr:uid="{00000000-0005-0000-0000-0000A7750000}"/>
    <cellStyle name="Millares 7 2 3 2" xfId="29741" xr:uid="{00000000-0005-0000-0000-0000A8750000}"/>
    <cellStyle name="Millares 7 2 4" xfId="29742" xr:uid="{00000000-0005-0000-0000-0000A9750000}"/>
    <cellStyle name="Millares 7 2 4 2" xfId="29743" xr:uid="{00000000-0005-0000-0000-0000AA750000}"/>
    <cellStyle name="Millares 7 2 5" xfId="29744" xr:uid="{00000000-0005-0000-0000-0000AB750000}"/>
    <cellStyle name="Millares 7 2 5 2" xfId="29745" xr:uid="{00000000-0005-0000-0000-0000AC750000}"/>
    <cellStyle name="Millares 7 2 6" xfId="29746" xr:uid="{00000000-0005-0000-0000-0000AD750000}"/>
    <cellStyle name="Millares 7 2 6 2" xfId="29747" xr:uid="{00000000-0005-0000-0000-0000AE750000}"/>
    <cellStyle name="Millares 7 2 7" xfId="29748" xr:uid="{00000000-0005-0000-0000-0000AF750000}"/>
    <cellStyle name="Millares 7 2 7 2" xfId="29749" xr:uid="{00000000-0005-0000-0000-0000B0750000}"/>
    <cellStyle name="Millares 7 2 8" xfId="29750" xr:uid="{00000000-0005-0000-0000-0000B1750000}"/>
    <cellStyle name="Millares 7 2 9" xfId="29751" xr:uid="{00000000-0005-0000-0000-0000B2750000}"/>
    <cellStyle name="Millares 7 2_P.T. Balance - Corporacion 15 y 20  31-12-2008 final" xfId="29752" xr:uid="{00000000-0005-0000-0000-0000B3750000}"/>
    <cellStyle name="Millares 7 20" xfId="29753" xr:uid="{00000000-0005-0000-0000-0000B4750000}"/>
    <cellStyle name="Millares 7 21" xfId="29754" xr:uid="{00000000-0005-0000-0000-0000B5750000}"/>
    <cellStyle name="Millares 7 22" xfId="29755" xr:uid="{00000000-0005-0000-0000-0000B6750000}"/>
    <cellStyle name="Millares 7 23" xfId="29756" xr:uid="{00000000-0005-0000-0000-0000B7750000}"/>
    <cellStyle name="Millares 7 24" xfId="29757" xr:uid="{00000000-0005-0000-0000-0000B8750000}"/>
    <cellStyle name="Millares 7 25" xfId="29758" xr:uid="{00000000-0005-0000-0000-0000B9750000}"/>
    <cellStyle name="Millares 7 3" xfId="28" xr:uid="{00000000-0005-0000-0000-0000BA750000}"/>
    <cellStyle name="Millares 7 3 10" xfId="29759" xr:uid="{00000000-0005-0000-0000-0000BB750000}"/>
    <cellStyle name="Millares 7 3 11" xfId="29760" xr:uid="{00000000-0005-0000-0000-0000BC750000}"/>
    <cellStyle name="Millares 7 3 12" xfId="29761" xr:uid="{00000000-0005-0000-0000-0000BD750000}"/>
    <cellStyle name="Millares 7 3 13" xfId="29762" xr:uid="{00000000-0005-0000-0000-0000BE750000}"/>
    <cellStyle name="Millares 7 3 14" xfId="29763" xr:uid="{00000000-0005-0000-0000-0000BF750000}"/>
    <cellStyle name="Millares 7 3 15" xfId="29764" xr:uid="{00000000-0005-0000-0000-0000C0750000}"/>
    <cellStyle name="Millares 7 3 16" xfId="29765" xr:uid="{00000000-0005-0000-0000-0000C1750000}"/>
    <cellStyle name="Millares 7 3 17" xfId="29766" xr:uid="{00000000-0005-0000-0000-0000C2750000}"/>
    <cellStyle name="Millares 7 3 18" xfId="29767" xr:uid="{00000000-0005-0000-0000-0000C3750000}"/>
    <cellStyle name="Millares 7 3 19" xfId="29768" xr:uid="{00000000-0005-0000-0000-0000C4750000}"/>
    <cellStyle name="Millares 7 3 2" xfId="1863" xr:uid="{00000000-0005-0000-0000-0000C5750000}"/>
    <cellStyle name="Millares 7 3 2 2" xfId="29769" xr:uid="{00000000-0005-0000-0000-0000C6750000}"/>
    <cellStyle name="Millares 7 3 2 3" xfId="29770" xr:uid="{00000000-0005-0000-0000-0000C7750000}"/>
    <cellStyle name="Millares 7 3 2 4" xfId="29771" xr:uid="{00000000-0005-0000-0000-0000C8750000}"/>
    <cellStyle name="Millares 7 3 20" xfId="29772" xr:uid="{00000000-0005-0000-0000-0000C9750000}"/>
    <cellStyle name="Millares 7 3 21" xfId="29773" xr:uid="{00000000-0005-0000-0000-0000CA750000}"/>
    <cellStyle name="Millares 7 3 3" xfId="29774" xr:uid="{00000000-0005-0000-0000-0000CB750000}"/>
    <cellStyle name="Millares 7 3 4" xfId="29775" xr:uid="{00000000-0005-0000-0000-0000CC750000}"/>
    <cellStyle name="Millares 7 3 5" xfId="29776" xr:uid="{00000000-0005-0000-0000-0000CD750000}"/>
    <cellStyle name="Millares 7 3 6" xfId="29777" xr:uid="{00000000-0005-0000-0000-0000CE750000}"/>
    <cellStyle name="Millares 7 3 7" xfId="29778" xr:uid="{00000000-0005-0000-0000-0000CF750000}"/>
    <cellStyle name="Millares 7 3 8" xfId="29779" xr:uid="{00000000-0005-0000-0000-0000D0750000}"/>
    <cellStyle name="Millares 7 3 9" xfId="29780" xr:uid="{00000000-0005-0000-0000-0000D1750000}"/>
    <cellStyle name="Millares 7 4" xfId="1864" xr:uid="{00000000-0005-0000-0000-0000D2750000}"/>
    <cellStyle name="Millares 7 4 2" xfId="29781" xr:uid="{00000000-0005-0000-0000-0000D3750000}"/>
    <cellStyle name="Millares 7 4 2 2" xfId="29782" xr:uid="{00000000-0005-0000-0000-0000D4750000}"/>
    <cellStyle name="Millares 7 4 2 3" xfId="29783" xr:uid="{00000000-0005-0000-0000-0000D5750000}"/>
    <cellStyle name="Millares 7 4 2 4" xfId="29784" xr:uid="{00000000-0005-0000-0000-0000D6750000}"/>
    <cellStyle name="Millares 7 4 3" xfId="29785" xr:uid="{00000000-0005-0000-0000-0000D7750000}"/>
    <cellStyle name="Millares 7 4 4" xfId="29786" xr:uid="{00000000-0005-0000-0000-0000D8750000}"/>
    <cellStyle name="Millares 7 4 5" xfId="29787" xr:uid="{00000000-0005-0000-0000-0000D9750000}"/>
    <cellStyle name="Millares 7 4 6" xfId="41910" xr:uid="{00000000-0005-0000-0000-0000DA750000}"/>
    <cellStyle name="Millares 7 5" xfId="29788" xr:uid="{00000000-0005-0000-0000-0000DB750000}"/>
    <cellStyle name="Millares 7 5 2" xfId="29789" xr:uid="{00000000-0005-0000-0000-0000DC750000}"/>
    <cellStyle name="Millares 7 6" xfId="29790" xr:uid="{00000000-0005-0000-0000-0000DD750000}"/>
    <cellStyle name="Millares 7 6 2" xfId="29791" xr:uid="{00000000-0005-0000-0000-0000DE750000}"/>
    <cellStyle name="Millares 7 7" xfId="29792" xr:uid="{00000000-0005-0000-0000-0000DF750000}"/>
    <cellStyle name="Millares 7 8" xfId="29793" xr:uid="{00000000-0005-0000-0000-0000E0750000}"/>
    <cellStyle name="Millares 7 9" xfId="29794" xr:uid="{00000000-0005-0000-0000-0000E1750000}"/>
    <cellStyle name="Millares 7_(MCH) PT ER al 31-08-08 CORREGIDO 2" xfId="29795" xr:uid="{00000000-0005-0000-0000-0000E2750000}"/>
    <cellStyle name="Millares 70" xfId="2844" xr:uid="{00000000-0005-0000-0000-0000E3750000}"/>
    <cellStyle name="Millares 71" xfId="2840" xr:uid="{00000000-0005-0000-0000-0000E4750000}"/>
    <cellStyle name="Millares 72" xfId="2842" xr:uid="{00000000-0005-0000-0000-0000E5750000}"/>
    <cellStyle name="Millares 73" xfId="2853" xr:uid="{00000000-0005-0000-0000-0000E6750000}"/>
    <cellStyle name="Millares 74" xfId="2861" xr:uid="{00000000-0005-0000-0000-0000E7750000}"/>
    <cellStyle name="Millares 75" xfId="2862" xr:uid="{00000000-0005-0000-0000-0000E8750000}"/>
    <cellStyle name="Millares 76" xfId="29796" xr:uid="{00000000-0005-0000-0000-0000E9750000}"/>
    <cellStyle name="Millares 77" xfId="41911" xr:uid="{00000000-0005-0000-0000-0000EA750000}"/>
    <cellStyle name="Millares 78" xfId="41912" xr:uid="{00000000-0005-0000-0000-0000EB750000}"/>
    <cellStyle name="Millares 79" xfId="41913" xr:uid="{00000000-0005-0000-0000-0000EC750000}"/>
    <cellStyle name="Millares 8" xfId="204" xr:uid="{00000000-0005-0000-0000-0000ED750000}"/>
    <cellStyle name="Millares 8 10" xfId="29797" xr:uid="{00000000-0005-0000-0000-0000EE750000}"/>
    <cellStyle name="Millares 8 11" xfId="29798" xr:uid="{00000000-0005-0000-0000-0000EF750000}"/>
    <cellStyle name="Millares 8 12" xfId="29799" xr:uid="{00000000-0005-0000-0000-0000F0750000}"/>
    <cellStyle name="Millares 8 13" xfId="29800" xr:uid="{00000000-0005-0000-0000-0000F1750000}"/>
    <cellStyle name="Millares 8 14" xfId="29801" xr:uid="{00000000-0005-0000-0000-0000F2750000}"/>
    <cellStyle name="Millares 8 15" xfId="29802" xr:uid="{00000000-0005-0000-0000-0000F3750000}"/>
    <cellStyle name="Millares 8 16" xfId="29803" xr:uid="{00000000-0005-0000-0000-0000F4750000}"/>
    <cellStyle name="Millares 8 17" xfId="29804" xr:uid="{00000000-0005-0000-0000-0000F5750000}"/>
    <cellStyle name="Millares 8 18" xfId="29805" xr:uid="{00000000-0005-0000-0000-0000F6750000}"/>
    <cellStyle name="Millares 8 19" xfId="29806" xr:uid="{00000000-0005-0000-0000-0000F7750000}"/>
    <cellStyle name="Millares 8 2" xfId="1865" xr:uid="{00000000-0005-0000-0000-0000F8750000}"/>
    <cellStyle name="Millares 8 2 2" xfId="29807" xr:uid="{00000000-0005-0000-0000-0000F9750000}"/>
    <cellStyle name="Millares 8 2 3" xfId="29808" xr:uid="{00000000-0005-0000-0000-0000FA750000}"/>
    <cellStyle name="Millares 8 2 3 2" xfId="29809" xr:uid="{00000000-0005-0000-0000-0000FB750000}"/>
    <cellStyle name="Millares 8 2 4" xfId="29810" xr:uid="{00000000-0005-0000-0000-0000FC750000}"/>
    <cellStyle name="Millares 8 2 5" xfId="41914" xr:uid="{00000000-0005-0000-0000-0000FD750000}"/>
    <cellStyle name="Millares 8 20" xfId="29811" xr:uid="{00000000-0005-0000-0000-0000FE750000}"/>
    <cellStyle name="Millares 8 21" xfId="29812" xr:uid="{00000000-0005-0000-0000-0000FF750000}"/>
    <cellStyle name="Millares 8 22" xfId="29813" xr:uid="{00000000-0005-0000-0000-000000760000}"/>
    <cellStyle name="Millares 8 23" xfId="29814" xr:uid="{00000000-0005-0000-0000-000001760000}"/>
    <cellStyle name="Millares 8 3" xfId="29815" xr:uid="{00000000-0005-0000-0000-000002760000}"/>
    <cellStyle name="Millares 8 4" xfId="29816" xr:uid="{00000000-0005-0000-0000-000003760000}"/>
    <cellStyle name="Millares 8 5" xfId="29817" xr:uid="{00000000-0005-0000-0000-000004760000}"/>
    <cellStyle name="Millares 8 5 2" xfId="29818" xr:uid="{00000000-0005-0000-0000-000005760000}"/>
    <cellStyle name="Millares 8 6" xfId="29819" xr:uid="{00000000-0005-0000-0000-000006760000}"/>
    <cellStyle name="Millares 8 6 2" xfId="29820" xr:uid="{00000000-0005-0000-0000-000007760000}"/>
    <cellStyle name="Millares 8 7" xfId="29821" xr:uid="{00000000-0005-0000-0000-000008760000}"/>
    <cellStyle name="Millares 8 8" xfId="29822" xr:uid="{00000000-0005-0000-0000-000009760000}"/>
    <cellStyle name="Millares 8 9" xfId="29823" xr:uid="{00000000-0005-0000-0000-00000A760000}"/>
    <cellStyle name="Millares 8_(MCH) PT ER al 31-08-08 CORREGIDO 2" xfId="29824" xr:uid="{00000000-0005-0000-0000-00000B760000}"/>
    <cellStyle name="Millares 80" xfId="41915" xr:uid="{00000000-0005-0000-0000-00000C760000}"/>
    <cellStyle name="Millares 81" xfId="41916" xr:uid="{00000000-0005-0000-0000-00000D760000}"/>
    <cellStyle name="Millares 82" xfId="41917" xr:uid="{00000000-0005-0000-0000-00000E760000}"/>
    <cellStyle name="Millares 83" xfId="41918" xr:uid="{00000000-0005-0000-0000-00000F760000}"/>
    <cellStyle name="Millares 84" xfId="41919" xr:uid="{00000000-0005-0000-0000-000010760000}"/>
    <cellStyle name="Millares 85" xfId="41920" xr:uid="{00000000-0005-0000-0000-000011760000}"/>
    <cellStyle name="Millares 86" xfId="41921" xr:uid="{00000000-0005-0000-0000-000012760000}"/>
    <cellStyle name="Millares 87" xfId="41922" xr:uid="{00000000-0005-0000-0000-000013760000}"/>
    <cellStyle name="Millares 88" xfId="41923" xr:uid="{00000000-0005-0000-0000-000014760000}"/>
    <cellStyle name="Millares 89" xfId="41924" xr:uid="{00000000-0005-0000-0000-000015760000}"/>
    <cellStyle name="Millares 9" xfId="205" xr:uid="{00000000-0005-0000-0000-000016760000}"/>
    <cellStyle name="Millares 9 10" xfId="29825" xr:uid="{00000000-0005-0000-0000-000017760000}"/>
    <cellStyle name="Millares 9 11" xfId="29826" xr:uid="{00000000-0005-0000-0000-000018760000}"/>
    <cellStyle name="Millares 9 12" xfId="29827" xr:uid="{00000000-0005-0000-0000-000019760000}"/>
    <cellStyle name="Millares 9 13" xfId="29828" xr:uid="{00000000-0005-0000-0000-00001A760000}"/>
    <cellStyle name="Millares 9 14" xfId="29829" xr:uid="{00000000-0005-0000-0000-00001B760000}"/>
    <cellStyle name="Millares 9 15" xfId="29830" xr:uid="{00000000-0005-0000-0000-00001C760000}"/>
    <cellStyle name="Millares 9 16" xfId="29831" xr:uid="{00000000-0005-0000-0000-00001D760000}"/>
    <cellStyle name="Millares 9 17" xfId="29832" xr:uid="{00000000-0005-0000-0000-00001E760000}"/>
    <cellStyle name="Millares 9 18" xfId="29833" xr:uid="{00000000-0005-0000-0000-00001F760000}"/>
    <cellStyle name="Millares 9 19" xfId="29834" xr:uid="{00000000-0005-0000-0000-000020760000}"/>
    <cellStyle name="Millares 9 2" xfId="1866" xr:uid="{00000000-0005-0000-0000-000021760000}"/>
    <cellStyle name="Millares 9 2 2" xfId="29835" xr:uid="{00000000-0005-0000-0000-000022760000}"/>
    <cellStyle name="Millares 9 2 3" xfId="29836" xr:uid="{00000000-0005-0000-0000-000023760000}"/>
    <cellStyle name="Millares 9 2 4" xfId="29837" xr:uid="{00000000-0005-0000-0000-000024760000}"/>
    <cellStyle name="Millares 9 2 5" xfId="29838" xr:uid="{00000000-0005-0000-0000-000025760000}"/>
    <cellStyle name="Millares 9 2 6" xfId="41925" xr:uid="{00000000-0005-0000-0000-000026760000}"/>
    <cellStyle name="Millares 9 20" xfId="29839" xr:uid="{00000000-0005-0000-0000-000027760000}"/>
    <cellStyle name="Millares 9 21" xfId="29840" xr:uid="{00000000-0005-0000-0000-000028760000}"/>
    <cellStyle name="Millares 9 3" xfId="29841" xr:uid="{00000000-0005-0000-0000-000029760000}"/>
    <cellStyle name="Millares 9 3 2" xfId="29842" xr:uid="{00000000-0005-0000-0000-00002A760000}"/>
    <cellStyle name="Millares 9 4" xfId="29843" xr:uid="{00000000-0005-0000-0000-00002B760000}"/>
    <cellStyle name="Millares 9 4 2" xfId="29844" xr:uid="{00000000-0005-0000-0000-00002C760000}"/>
    <cellStyle name="Millares 9 5" xfId="29845" xr:uid="{00000000-0005-0000-0000-00002D760000}"/>
    <cellStyle name="Millares 9 5 2" xfId="29846" xr:uid="{00000000-0005-0000-0000-00002E760000}"/>
    <cellStyle name="Millares 9 6" xfId="29847" xr:uid="{00000000-0005-0000-0000-00002F760000}"/>
    <cellStyle name="Millares 9 7" xfId="29848" xr:uid="{00000000-0005-0000-0000-000030760000}"/>
    <cellStyle name="Millares 9 8" xfId="29849" xr:uid="{00000000-0005-0000-0000-000031760000}"/>
    <cellStyle name="Millares 9 9" xfId="29850" xr:uid="{00000000-0005-0000-0000-000032760000}"/>
    <cellStyle name="Millares 90" xfId="41926" xr:uid="{00000000-0005-0000-0000-000033760000}"/>
    <cellStyle name="Millares 91" xfId="41927" xr:uid="{00000000-0005-0000-0000-000034760000}"/>
    <cellStyle name="Millares 92" xfId="41928" xr:uid="{00000000-0005-0000-0000-000035760000}"/>
    <cellStyle name="Millares 93" xfId="41929" xr:uid="{00000000-0005-0000-0000-000036760000}"/>
    <cellStyle name="Millares 94" xfId="41930" xr:uid="{00000000-0005-0000-0000-000037760000}"/>
    <cellStyle name="Millares 95" xfId="41931" xr:uid="{00000000-0005-0000-0000-000038760000}"/>
    <cellStyle name="Millares 96" xfId="41932" xr:uid="{00000000-0005-0000-0000-000039760000}"/>
    <cellStyle name="Millares 97" xfId="41933" xr:uid="{00000000-0005-0000-0000-00003A760000}"/>
    <cellStyle name="Millares 98" xfId="40357" xr:uid="{00000000-0005-0000-0000-00003B760000}"/>
    <cellStyle name="Millares 99" xfId="41934" xr:uid="{00000000-0005-0000-0000-00003C760000}"/>
    <cellStyle name="Milliers [0]_mk" xfId="29" xr:uid="{00000000-0005-0000-0000-00003D760000}"/>
    <cellStyle name="Milliers_mk" xfId="30" xr:uid="{00000000-0005-0000-0000-00003E760000}"/>
    <cellStyle name="minnum" xfId="31" xr:uid="{00000000-0005-0000-0000-00003F760000}"/>
    <cellStyle name="minnum 10" xfId="29851" xr:uid="{00000000-0005-0000-0000-000040760000}"/>
    <cellStyle name="minnum 11" xfId="29852" xr:uid="{00000000-0005-0000-0000-000041760000}"/>
    <cellStyle name="minnum 12" xfId="29853" xr:uid="{00000000-0005-0000-0000-000042760000}"/>
    <cellStyle name="minnum 13" xfId="29854" xr:uid="{00000000-0005-0000-0000-000043760000}"/>
    <cellStyle name="minnum 14" xfId="29855" xr:uid="{00000000-0005-0000-0000-000044760000}"/>
    <cellStyle name="minnum 15" xfId="29856" xr:uid="{00000000-0005-0000-0000-000045760000}"/>
    <cellStyle name="minnum 16" xfId="29857" xr:uid="{00000000-0005-0000-0000-000046760000}"/>
    <cellStyle name="minnum 17" xfId="29858" xr:uid="{00000000-0005-0000-0000-000047760000}"/>
    <cellStyle name="minnum 18" xfId="29859" xr:uid="{00000000-0005-0000-0000-000048760000}"/>
    <cellStyle name="minnum 19" xfId="29860" xr:uid="{00000000-0005-0000-0000-000049760000}"/>
    <cellStyle name="minnum 2" xfId="2928" xr:uid="{00000000-0005-0000-0000-00004A760000}"/>
    <cellStyle name="minnum 20" xfId="29861" xr:uid="{00000000-0005-0000-0000-00004B760000}"/>
    <cellStyle name="minnum 21" xfId="29862" xr:uid="{00000000-0005-0000-0000-00004C760000}"/>
    <cellStyle name="minnum 22" xfId="29863" xr:uid="{00000000-0005-0000-0000-00004D760000}"/>
    <cellStyle name="minnum 3" xfId="2929" xr:uid="{00000000-0005-0000-0000-00004E760000}"/>
    <cellStyle name="minnum 4" xfId="29864" xr:uid="{00000000-0005-0000-0000-00004F760000}"/>
    <cellStyle name="minnum 5" xfId="29865" xr:uid="{00000000-0005-0000-0000-000050760000}"/>
    <cellStyle name="minnum 6" xfId="29866" xr:uid="{00000000-0005-0000-0000-000051760000}"/>
    <cellStyle name="minnum 7" xfId="29867" xr:uid="{00000000-0005-0000-0000-000052760000}"/>
    <cellStyle name="minnum 8" xfId="29868" xr:uid="{00000000-0005-0000-0000-000053760000}"/>
    <cellStyle name="minnum 9" xfId="29869" xr:uid="{00000000-0005-0000-0000-000054760000}"/>
    <cellStyle name="minnum_2. PT ER 31-08-08 Distribuidora RC, S.A." xfId="29870" xr:uid="{00000000-0005-0000-0000-000055760000}"/>
    <cellStyle name="Moneda [0] 2" xfId="41935" xr:uid="{00000000-0005-0000-0000-000056760000}"/>
    <cellStyle name="Moneda 10" xfId="206" xr:uid="{00000000-0005-0000-0000-000057760000}"/>
    <cellStyle name="Moneda 10 2" xfId="29871" xr:uid="{00000000-0005-0000-0000-000058760000}"/>
    <cellStyle name="Moneda 10 2 2" xfId="29872" xr:uid="{00000000-0005-0000-0000-000059760000}"/>
    <cellStyle name="Moneda 10 3" xfId="29873" xr:uid="{00000000-0005-0000-0000-00005A760000}"/>
    <cellStyle name="Moneda 10 4" xfId="29874" xr:uid="{00000000-0005-0000-0000-00005B760000}"/>
    <cellStyle name="Moneda 10_P T  BG MASDEL al 30 de junio de 2009" xfId="29875" xr:uid="{00000000-0005-0000-0000-00005C760000}"/>
    <cellStyle name="Moneda 11" xfId="207" xr:uid="{00000000-0005-0000-0000-00005D760000}"/>
    <cellStyle name="Moneda 11 2" xfId="29876" xr:uid="{00000000-0005-0000-0000-00005E760000}"/>
    <cellStyle name="Moneda 11 3" xfId="29877" xr:uid="{00000000-0005-0000-0000-00005F760000}"/>
    <cellStyle name="Moneda 12" xfId="208" xr:uid="{00000000-0005-0000-0000-000060760000}"/>
    <cellStyle name="Moneda 12 2" xfId="29878" xr:uid="{00000000-0005-0000-0000-000061760000}"/>
    <cellStyle name="Moneda 12 3" xfId="29879" xr:uid="{00000000-0005-0000-0000-000062760000}"/>
    <cellStyle name="Moneda 12_P.T. ER Corp 2007, 31-Julio-08 Rev Lic" xfId="29880" xr:uid="{00000000-0005-0000-0000-000063760000}"/>
    <cellStyle name="Moneda 13" xfId="209" xr:uid="{00000000-0005-0000-0000-000064760000}"/>
    <cellStyle name="Moneda 13 2" xfId="29881" xr:uid="{00000000-0005-0000-0000-000065760000}"/>
    <cellStyle name="Moneda 13 2 2" xfId="29882" xr:uid="{00000000-0005-0000-0000-000066760000}"/>
    <cellStyle name="Moneda 13 3" xfId="29883" xr:uid="{00000000-0005-0000-0000-000067760000}"/>
    <cellStyle name="Moneda 14" xfId="210" xr:uid="{00000000-0005-0000-0000-000068760000}"/>
    <cellStyle name="Moneda 14 2" xfId="29884" xr:uid="{00000000-0005-0000-0000-000069760000}"/>
    <cellStyle name="Moneda 14 3" xfId="29885" xr:uid="{00000000-0005-0000-0000-00006A760000}"/>
    <cellStyle name="Moneda 15" xfId="211" xr:uid="{00000000-0005-0000-0000-00006B760000}"/>
    <cellStyle name="Moneda 16" xfId="212" xr:uid="{00000000-0005-0000-0000-00006C760000}"/>
    <cellStyle name="Moneda 17" xfId="213" xr:uid="{00000000-0005-0000-0000-00006D760000}"/>
    <cellStyle name="Moneda 17 2" xfId="2691" xr:uid="{00000000-0005-0000-0000-00006E760000}"/>
    <cellStyle name="Moneda 18" xfId="1867" xr:uid="{00000000-0005-0000-0000-00006F760000}"/>
    <cellStyle name="Moneda 18 2" xfId="41936" xr:uid="{00000000-0005-0000-0000-000070760000}"/>
    <cellStyle name="Moneda 18 3" xfId="41937" xr:uid="{00000000-0005-0000-0000-000071760000}"/>
    <cellStyle name="Moneda 19" xfId="1868" xr:uid="{00000000-0005-0000-0000-000072760000}"/>
    <cellStyle name="Moneda 2" xfId="32" xr:uid="{00000000-0005-0000-0000-000073760000}"/>
    <cellStyle name="Moneda 2 10" xfId="29886" xr:uid="{00000000-0005-0000-0000-000074760000}"/>
    <cellStyle name="Moneda 2 10 2" xfId="29887" xr:uid="{00000000-0005-0000-0000-000075760000}"/>
    <cellStyle name="Moneda 2 10 3" xfId="29888" xr:uid="{00000000-0005-0000-0000-000076760000}"/>
    <cellStyle name="Moneda 2 11" xfId="29889" xr:uid="{00000000-0005-0000-0000-000077760000}"/>
    <cellStyle name="Moneda 2 11 2" xfId="29890" xr:uid="{00000000-0005-0000-0000-000078760000}"/>
    <cellStyle name="Moneda 2 12" xfId="29891" xr:uid="{00000000-0005-0000-0000-000079760000}"/>
    <cellStyle name="Moneda 2 12 2" xfId="29892" xr:uid="{00000000-0005-0000-0000-00007A760000}"/>
    <cellStyle name="Moneda 2 13" xfId="29893" xr:uid="{00000000-0005-0000-0000-00007B760000}"/>
    <cellStyle name="Moneda 2 13 2" xfId="29894" xr:uid="{00000000-0005-0000-0000-00007C760000}"/>
    <cellStyle name="Moneda 2 14" xfId="29895" xr:uid="{00000000-0005-0000-0000-00007D760000}"/>
    <cellStyle name="Moneda 2 14 2" xfId="29896" xr:uid="{00000000-0005-0000-0000-00007E760000}"/>
    <cellStyle name="Moneda 2 15" xfId="29897" xr:uid="{00000000-0005-0000-0000-00007F760000}"/>
    <cellStyle name="Moneda 2 15 2" xfId="29898" xr:uid="{00000000-0005-0000-0000-000080760000}"/>
    <cellStyle name="Moneda 2 16" xfId="29899" xr:uid="{00000000-0005-0000-0000-000081760000}"/>
    <cellStyle name="Moneda 2 16 2" xfId="29900" xr:uid="{00000000-0005-0000-0000-000082760000}"/>
    <cellStyle name="Moneda 2 17" xfId="29901" xr:uid="{00000000-0005-0000-0000-000083760000}"/>
    <cellStyle name="Moneda 2 17 2" xfId="29902" xr:uid="{00000000-0005-0000-0000-000084760000}"/>
    <cellStyle name="Moneda 2 18" xfId="29903" xr:uid="{00000000-0005-0000-0000-000085760000}"/>
    <cellStyle name="Moneda 2 19" xfId="29904" xr:uid="{00000000-0005-0000-0000-000086760000}"/>
    <cellStyle name="Moneda 2 2" xfId="152" xr:uid="{00000000-0005-0000-0000-000087760000}"/>
    <cellStyle name="Moneda 2 2 10" xfId="29905" xr:uid="{00000000-0005-0000-0000-000088760000}"/>
    <cellStyle name="Moneda 2 2 10 2" xfId="29906" xr:uid="{00000000-0005-0000-0000-000089760000}"/>
    <cellStyle name="Moneda 2 2 11" xfId="29907" xr:uid="{00000000-0005-0000-0000-00008A760000}"/>
    <cellStyle name="Moneda 2 2 11 2" xfId="29908" xr:uid="{00000000-0005-0000-0000-00008B760000}"/>
    <cellStyle name="Moneda 2 2 12" xfId="29909" xr:uid="{00000000-0005-0000-0000-00008C760000}"/>
    <cellStyle name="Moneda 2 2 12 2" xfId="29910" xr:uid="{00000000-0005-0000-0000-00008D760000}"/>
    <cellStyle name="Moneda 2 2 13" xfId="29911" xr:uid="{00000000-0005-0000-0000-00008E760000}"/>
    <cellStyle name="Moneda 2 2 13 2" xfId="29912" xr:uid="{00000000-0005-0000-0000-00008F760000}"/>
    <cellStyle name="Moneda 2 2 14" xfId="29913" xr:uid="{00000000-0005-0000-0000-000090760000}"/>
    <cellStyle name="Moneda 2 2 14 2" xfId="29914" xr:uid="{00000000-0005-0000-0000-000091760000}"/>
    <cellStyle name="Moneda 2 2 14 3" xfId="29915" xr:uid="{00000000-0005-0000-0000-000092760000}"/>
    <cellStyle name="Moneda 2 2 14 4" xfId="29916" xr:uid="{00000000-0005-0000-0000-000093760000}"/>
    <cellStyle name="Moneda 2 2 14 5" xfId="29917" xr:uid="{00000000-0005-0000-0000-000094760000}"/>
    <cellStyle name="Moneda 2 2 15" xfId="29918" xr:uid="{00000000-0005-0000-0000-000095760000}"/>
    <cellStyle name="Moneda 2 2 15 2" xfId="29919" xr:uid="{00000000-0005-0000-0000-000096760000}"/>
    <cellStyle name="Moneda 2 2 16" xfId="29920" xr:uid="{00000000-0005-0000-0000-000097760000}"/>
    <cellStyle name="Moneda 2 2 16 2" xfId="29921" xr:uid="{00000000-0005-0000-0000-000098760000}"/>
    <cellStyle name="Moneda 2 2 17" xfId="29922" xr:uid="{00000000-0005-0000-0000-000099760000}"/>
    <cellStyle name="Moneda 2 2 18" xfId="29923" xr:uid="{00000000-0005-0000-0000-00009A760000}"/>
    <cellStyle name="Moneda 2 2 19" xfId="29924" xr:uid="{00000000-0005-0000-0000-00009B760000}"/>
    <cellStyle name="Moneda 2 2 19 2" xfId="29925" xr:uid="{00000000-0005-0000-0000-00009C760000}"/>
    <cellStyle name="Moneda 2 2 19 3" xfId="29926" xr:uid="{00000000-0005-0000-0000-00009D760000}"/>
    <cellStyle name="Moneda 2 2 19 4" xfId="29927" xr:uid="{00000000-0005-0000-0000-00009E760000}"/>
    <cellStyle name="Moneda 2 2 19 5" xfId="29928" xr:uid="{00000000-0005-0000-0000-00009F760000}"/>
    <cellStyle name="Moneda 2 2 19 6" xfId="29929" xr:uid="{00000000-0005-0000-0000-0000A0760000}"/>
    <cellStyle name="Moneda 2 2 19 7" xfId="29930" xr:uid="{00000000-0005-0000-0000-0000A1760000}"/>
    <cellStyle name="Moneda 2 2 19 8" xfId="29931" xr:uid="{00000000-0005-0000-0000-0000A2760000}"/>
    <cellStyle name="Moneda 2 2 2" xfId="29932" xr:uid="{00000000-0005-0000-0000-0000A3760000}"/>
    <cellStyle name="Moneda 2 2 2 10" xfId="29933" xr:uid="{00000000-0005-0000-0000-0000A4760000}"/>
    <cellStyle name="Moneda 2 2 2 2" xfId="29934" xr:uid="{00000000-0005-0000-0000-0000A5760000}"/>
    <cellStyle name="Moneda 2 2 2 2 2" xfId="29935" xr:uid="{00000000-0005-0000-0000-0000A6760000}"/>
    <cellStyle name="Moneda 2 2 2 2 2 2" xfId="29936" xr:uid="{00000000-0005-0000-0000-0000A7760000}"/>
    <cellStyle name="Moneda 2 2 2 2 2 2 2" xfId="29937" xr:uid="{00000000-0005-0000-0000-0000A8760000}"/>
    <cellStyle name="Moneda 2 2 2 2 2 2 3" xfId="29938" xr:uid="{00000000-0005-0000-0000-0000A9760000}"/>
    <cellStyle name="Moneda 2 2 2 2 2 2 4" xfId="29939" xr:uid="{00000000-0005-0000-0000-0000AA760000}"/>
    <cellStyle name="Moneda 2 2 2 2 2 3" xfId="29940" xr:uid="{00000000-0005-0000-0000-0000AB760000}"/>
    <cellStyle name="Moneda 2 2 2 2 2 4" xfId="29941" xr:uid="{00000000-0005-0000-0000-0000AC760000}"/>
    <cellStyle name="Moneda 2 2 2 2 2 5" xfId="29942" xr:uid="{00000000-0005-0000-0000-0000AD760000}"/>
    <cellStyle name="Moneda 2 2 2 2 2 6" xfId="29943" xr:uid="{00000000-0005-0000-0000-0000AE760000}"/>
    <cellStyle name="Moneda 2 2 2 2 2 7" xfId="29944" xr:uid="{00000000-0005-0000-0000-0000AF760000}"/>
    <cellStyle name="Moneda 2 2 2 2 3" xfId="29945" xr:uid="{00000000-0005-0000-0000-0000B0760000}"/>
    <cellStyle name="Moneda 2 2 2 2 3 2" xfId="29946" xr:uid="{00000000-0005-0000-0000-0000B1760000}"/>
    <cellStyle name="Moneda 2 2 2 2 4" xfId="29947" xr:uid="{00000000-0005-0000-0000-0000B2760000}"/>
    <cellStyle name="Moneda 2 2 2 2 4 2" xfId="29948" xr:uid="{00000000-0005-0000-0000-0000B3760000}"/>
    <cellStyle name="Moneda 2 2 2 2 5" xfId="29949" xr:uid="{00000000-0005-0000-0000-0000B4760000}"/>
    <cellStyle name="Moneda 2 2 2 2 6" xfId="29950" xr:uid="{00000000-0005-0000-0000-0000B5760000}"/>
    <cellStyle name="Moneda 2 2 2 2 7" xfId="29951" xr:uid="{00000000-0005-0000-0000-0000B6760000}"/>
    <cellStyle name="Moneda 2 2 2 2 8" xfId="29952" xr:uid="{00000000-0005-0000-0000-0000B7760000}"/>
    <cellStyle name="Moneda 2 2 2 3" xfId="29953" xr:uid="{00000000-0005-0000-0000-0000B8760000}"/>
    <cellStyle name="Moneda 2 2 2 3 2" xfId="29954" xr:uid="{00000000-0005-0000-0000-0000B9760000}"/>
    <cellStyle name="Moneda 2 2 2 4" xfId="29955" xr:uid="{00000000-0005-0000-0000-0000BA760000}"/>
    <cellStyle name="Moneda 2 2 2 4 2" xfId="29956" xr:uid="{00000000-0005-0000-0000-0000BB760000}"/>
    <cellStyle name="Moneda 2 2 2 5" xfId="29957" xr:uid="{00000000-0005-0000-0000-0000BC760000}"/>
    <cellStyle name="Moneda 2 2 2 5 2" xfId="29958" xr:uid="{00000000-0005-0000-0000-0000BD760000}"/>
    <cellStyle name="Moneda 2 2 2 5 3" xfId="29959" xr:uid="{00000000-0005-0000-0000-0000BE760000}"/>
    <cellStyle name="Moneda 2 2 2 5 4" xfId="29960" xr:uid="{00000000-0005-0000-0000-0000BF760000}"/>
    <cellStyle name="Moneda 2 2 2 5 5" xfId="29961" xr:uid="{00000000-0005-0000-0000-0000C0760000}"/>
    <cellStyle name="Moneda 2 2 2 6" xfId="29962" xr:uid="{00000000-0005-0000-0000-0000C1760000}"/>
    <cellStyle name="Moneda 2 2 2 6 2" xfId="29963" xr:uid="{00000000-0005-0000-0000-0000C2760000}"/>
    <cellStyle name="Moneda 2 2 2 7" xfId="29964" xr:uid="{00000000-0005-0000-0000-0000C3760000}"/>
    <cellStyle name="Moneda 2 2 2 8" xfId="29965" xr:uid="{00000000-0005-0000-0000-0000C4760000}"/>
    <cellStyle name="Moneda 2 2 2 9" xfId="29966" xr:uid="{00000000-0005-0000-0000-0000C5760000}"/>
    <cellStyle name="Moneda 2 2 20" xfId="29967" xr:uid="{00000000-0005-0000-0000-0000C6760000}"/>
    <cellStyle name="Moneda 2 2 21" xfId="29968" xr:uid="{00000000-0005-0000-0000-0000C7760000}"/>
    <cellStyle name="Moneda 2 2 22" xfId="29969" xr:uid="{00000000-0005-0000-0000-0000C8760000}"/>
    <cellStyle name="Moneda 2 2 23" xfId="29970" xr:uid="{00000000-0005-0000-0000-0000C9760000}"/>
    <cellStyle name="Moneda 2 2 24" xfId="29971" xr:uid="{00000000-0005-0000-0000-0000CA760000}"/>
    <cellStyle name="Moneda 2 2 25" xfId="29972" xr:uid="{00000000-0005-0000-0000-0000CB760000}"/>
    <cellStyle name="Moneda 2 2 26" xfId="29973" xr:uid="{00000000-0005-0000-0000-0000CC760000}"/>
    <cellStyle name="Moneda 2 2 27" xfId="29974" xr:uid="{00000000-0005-0000-0000-0000CD760000}"/>
    <cellStyle name="Moneda 2 2 28" xfId="29975" xr:uid="{00000000-0005-0000-0000-0000CE760000}"/>
    <cellStyle name="Moneda 2 2 29" xfId="29976" xr:uid="{00000000-0005-0000-0000-0000CF760000}"/>
    <cellStyle name="Moneda 2 2 3" xfId="29977" xr:uid="{00000000-0005-0000-0000-0000D0760000}"/>
    <cellStyle name="Moneda 2 2 3 2" xfId="29978" xr:uid="{00000000-0005-0000-0000-0000D1760000}"/>
    <cellStyle name="Moneda 2 2 30" xfId="29979" xr:uid="{00000000-0005-0000-0000-0000D2760000}"/>
    <cellStyle name="Moneda 2 2 31" xfId="29980" xr:uid="{00000000-0005-0000-0000-0000D3760000}"/>
    <cellStyle name="Moneda 2 2 32" xfId="29981" xr:uid="{00000000-0005-0000-0000-0000D4760000}"/>
    <cellStyle name="Moneda 2 2 4" xfId="29982" xr:uid="{00000000-0005-0000-0000-0000D5760000}"/>
    <cellStyle name="Moneda 2 2 4 2" xfId="29983" xr:uid="{00000000-0005-0000-0000-0000D6760000}"/>
    <cellStyle name="Moneda 2 2 5" xfId="29984" xr:uid="{00000000-0005-0000-0000-0000D7760000}"/>
    <cellStyle name="Moneda 2 2 5 2" xfId="29985" xr:uid="{00000000-0005-0000-0000-0000D8760000}"/>
    <cellStyle name="Moneda 2 2 6" xfId="29986" xr:uid="{00000000-0005-0000-0000-0000D9760000}"/>
    <cellStyle name="Moneda 2 2 6 2" xfId="29987" xr:uid="{00000000-0005-0000-0000-0000DA760000}"/>
    <cellStyle name="Moneda 2 2 7" xfId="29988" xr:uid="{00000000-0005-0000-0000-0000DB760000}"/>
    <cellStyle name="Moneda 2 2 7 2" xfId="29989" xr:uid="{00000000-0005-0000-0000-0000DC760000}"/>
    <cellStyle name="Moneda 2 2 8" xfId="29990" xr:uid="{00000000-0005-0000-0000-0000DD760000}"/>
    <cellStyle name="Moneda 2 2 8 2" xfId="29991" xr:uid="{00000000-0005-0000-0000-0000DE760000}"/>
    <cellStyle name="Moneda 2 2 9" xfId="29992" xr:uid="{00000000-0005-0000-0000-0000DF760000}"/>
    <cellStyle name="Moneda 2 2 9 2" xfId="29993" xr:uid="{00000000-0005-0000-0000-0000E0760000}"/>
    <cellStyle name="Moneda 2 2_P T  BG MASDEL al 30 de junio de 2009" xfId="29994" xr:uid="{00000000-0005-0000-0000-0000E1760000}"/>
    <cellStyle name="Moneda 2 20" xfId="29995" xr:uid="{00000000-0005-0000-0000-0000E2760000}"/>
    <cellStyle name="Moneda 2 21" xfId="29996" xr:uid="{00000000-0005-0000-0000-0000E3760000}"/>
    <cellStyle name="Moneda 2 22" xfId="29997" xr:uid="{00000000-0005-0000-0000-0000E4760000}"/>
    <cellStyle name="Moneda 2 23" xfId="29998" xr:uid="{00000000-0005-0000-0000-0000E5760000}"/>
    <cellStyle name="Moneda 2 24" xfId="29999" xr:uid="{00000000-0005-0000-0000-0000E6760000}"/>
    <cellStyle name="Moneda 2 25" xfId="30000" xr:uid="{00000000-0005-0000-0000-0000E7760000}"/>
    <cellStyle name="Moneda 2 26" xfId="30001" xr:uid="{00000000-0005-0000-0000-0000E8760000}"/>
    <cellStyle name="Moneda 2 27" xfId="30002" xr:uid="{00000000-0005-0000-0000-0000E9760000}"/>
    <cellStyle name="Moneda 2 28" xfId="30003" xr:uid="{00000000-0005-0000-0000-0000EA760000}"/>
    <cellStyle name="Moneda 2 29" xfId="43768" xr:uid="{FAFECB81-A6C3-4519-A94D-1788B794D418}"/>
    <cellStyle name="Moneda 2 3" xfId="241" xr:uid="{00000000-0005-0000-0000-0000EB760000}"/>
    <cellStyle name="Moneda 2 3 2" xfId="30004" xr:uid="{00000000-0005-0000-0000-0000EC760000}"/>
    <cellStyle name="Moneda 2 3 2 2" xfId="30005" xr:uid="{00000000-0005-0000-0000-0000ED760000}"/>
    <cellStyle name="Moneda 2 3 2 3" xfId="30006" xr:uid="{00000000-0005-0000-0000-0000EE760000}"/>
    <cellStyle name="Moneda 2 3 2 4" xfId="30007" xr:uid="{00000000-0005-0000-0000-0000EF760000}"/>
    <cellStyle name="Moneda 2 3 3" xfId="30008" xr:uid="{00000000-0005-0000-0000-0000F0760000}"/>
    <cellStyle name="Moneda 2 3 3 2" xfId="30009" xr:uid="{00000000-0005-0000-0000-0000F1760000}"/>
    <cellStyle name="Moneda 2 3 4" xfId="30010" xr:uid="{00000000-0005-0000-0000-0000F2760000}"/>
    <cellStyle name="Moneda 2 3 5" xfId="30011" xr:uid="{00000000-0005-0000-0000-0000F3760000}"/>
    <cellStyle name="Moneda 2 3 6" xfId="30012" xr:uid="{00000000-0005-0000-0000-0000F4760000}"/>
    <cellStyle name="Moneda 2 3 7" xfId="30013" xr:uid="{00000000-0005-0000-0000-0000F5760000}"/>
    <cellStyle name="Moneda 2 4" xfId="2692" xr:uid="{00000000-0005-0000-0000-0000F6760000}"/>
    <cellStyle name="Moneda 2 4 2" xfId="2856" xr:uid="{00000000-0005-0000-0000-0000F7760000}"/>
    <cellStyle name="Moneda 2 4 2 2" xfId="30014" xr:uid="{00000000-0005-0000-0000-0000F8760000}"/>
    <cellStyle name="Moneda 2 4 3" xfId="30015" xr:uid="{00000000-0005-0000-0000-0000F9760000}"/>
    <cellStyle name="Moneda 2 4 3 2" xfId="30016" xr:uid="{00000000-0005-0000-0000-0000FA760000}"/>
    <cellStyle name="Moneda 2 4 4" xfId="30017" xr:uid="{00000000-0005-0000-0000-0000FB760000}"/>
    <cellStyle name="Moneda 2 4 5" xfId="30018" xr:uid="{00000000-0005-0000-0000-0000FC760000}"/>
    <cellStyle name="Moneda 2 5" xfId="214" xr:uid="{00000000-0005-0000-0000-0000FD760000}"/>
    <cellStyle name="Moneda 2 5 2" xfId="30019" xr:uid="{00000000-0005-0000-0000-0000FE760000}"/>
    <cellStyle name="Moneda 2 5 2 2" xfId="30020" xr:uid="{00000000-0005-0000-0000-0000FF760000}"/>
    <cellStyle name="Moneda 2 5 3" xfId="30021" xr:uid="{00000000-0005-0000-0000-000000770000}"/>
    <cellStyle name="Moneda 2 5 4" xfId="30022" xr:uid="{00000000-0005-0000-0000-000001770000}"/>
    <cellStyle name="Moneda 2 5 5" xfId="30023" xr:uid="{00000000-0005-0000-0000-000002770000}"/>
    <cellStyle name="Moneda 2 6" xfId="30024" xr:uid="{00000000-0005-0000-0000-000003770000}"/>
    <cellStyle name="Moneda 2 6 2" xfId="30025" xr:uid="{00000000-0005-0000-0000-000004770000}"/>
    <cellStyle name="Moneda 2 6 2 2" xfId="30026" xr:uid="{00000000-0005-0000-0000-000005770000}"/>
    <cellStyle name="Moneda 2 6 3" xfId="30027" xr:uid="{00000000-0005-0000-0000-000006770000}"/>
    <cellStyle name="Moneda 2 6 4" xfId="30028" xr:uid="{00000000-0005-0000-0000-000007770000}"/>
    <cellStyle name="Moneda 2 6 5" xfId="30029" xr:uid="{00000000-0005-0000-0000-000008770000}"/>
    <cellStyle name="Moneda 2 6 6" xfId="30030" xr:uid="{00000000-0005-0000-0000-000009770000}"/>
    <cellStyle name="Moneda 2 7" xfId="30031" xr:uid="{00000000-0005-0000-0000-00000A770000}"/>
    <cellStyle name="Moneda 2 7 2" xfId="30032" xr:uid="{00000000-0005-0000-0000-00000B770000}"/>
    <cellStyle name="Moneda 2 7 2 2" xfId="30033" xr:uid="{00000000-0005-0000-0000-00000C770000}"/>
    <cellStyle name="Moneda 2 7 3" xfId="30034" xr:uid="{00000000-0005-0000-0000-00000D770000}"/>
    <cellStyle name="Moneda 2 7 4" xfId="30035" xr:uid="{00000000-0005-0000-0000-00000E770000}"/>
    <cellStyle name="Moneda 2 7 5" xfId="30036" xr:uid="{00000000-0005-0000-0000-00000F770000}"/>
    <cellStyle name="Moneda 2 8" xfId="30037" xr:uid="{00000000-0005-0000-0000-000010770000}"/>
    <cellStyle name="Moneda 2 8 2" xfId="30038" xr:uid="{00000000-0005-0000-0000-000011770000}"/>
    <cellStyle name="Moneda 2 9" xfId="30039" xr:uid="{00000000-0005-0000-0000-000012770000}"/>
    <cellStyle name="Moneda 2 9 2" xfId="30040" xr:uid="{00000000-0005-0000-0000-000013770000}"/>
    <cellStyle name="Moneda 2_3 CM - Inventario 12-07" xfId="1869" xr:uid="{00000000-0005-0000-0000-000014770000}"/>
    <cellStyle name="Moneda 20" xfId="1870" xr:uid="{00000000-0005-0000-0000-000015770000}"/>
    <cellStyle name="Moneda 21" xfId="1871" xr:uid="{00000000-0005-0000-0000-000016770000}"/>
    <cellStyle name="Moneda 22" xfId="1872" xr:uid="{00000000-0005-0000-0000-000017770000}"/>
    <cellStyle name="Moneda 23" xfId="1873" xr:uid="{00000000-0005-0000-0000-000018770000}"/>
    <cellStyle name="Moneda 24" xfId="1874" xr:uid="{00000000-0005-0000-0000-000019770000}"/>
    <cellStyle name="Moneda 25" xfId="1875" xr:uid="{00000000-0005-0000-0000-00001A770000}"/>
    <cellStyle name="Moneda 26" xfId="1876" xr:uid="{00000000-0005-0000-0000-00001B770000}"/>
    <cellStyle name="Moneda 27" xfId="1877" xr:uid="{00000000-0005-0000-0000-00001C770000}"/>
    <cellStyle name="Moneda 28" xfId="2693" xr:uid="{00000000-0005-0000-0000-00001D770000}"/>
    <cellStyle name="Moneda 29" xfId="30041" xr:uid="{00000000-0005-0000-0000-00001E770000}"/>
    <cellStyle name="Moneda 3" xfId="153" xr:uid="{00000000-0005-0000-0000-00001F770000}"/>
    <cellStyle name="Moneda 3 10" xfId="30042" xr:uid="{00000000-0005-0000-0000-000020770000}"/>
    <cellStyle name="Moneda 3 11" xfId="30043" xr:uid="{00000000-0005-0000-0000-000021770000}"/>
    <cellStyle name="Moneda 3 12" xfId="30044" xr:uid="{00000000-0005-0000-0000-000022770000}"/>
    <cellStyle name="Moneda 3 13" xfId="30045" xr:uid="{00000000-0005-0000-0000-000023770000}"/>
    <cellStyle name="Moneda 3 14" xfId="30046" xr:uid="{00000000-0005-0000-0000-000024770000}"/>
    <cellStyle name="Moneda 3 15" xfId="30047" xr:uid="{00000000-0005-0000-0000-000025770000}"/>
    <cellStyle name="Moneda 3 16" xfId="30048" xr:uid="{00000000-0005-0000-0000-000026770000}"/>
    <cellStyle name="Moneda 3 17" xfId="30049" xr:uid="{00000000-0005-0000-0000-000027770000}"/>
    <cellStyle name="Moneda 3 18" xfId="30050" xr:uid="{00000000-0005-0000-0000-000028770000}"/>
    <cellStyle name="Moneda 3 19" xfId="30051" xr:uid="{00000000-0005-0000-0000-000029770000}"/>
    <cellStyle name="Moneda 3 2" xfId="1878" xr:uid="{00000000-0005-0000-0000-00002A770000}"/>
    <cellStyle name="Moneda 3 2 2" xfId="30052" xr:uid="{00000000-0005-0000-0000-00002B770000}"/>
    <cellStyle name="Moneda 3 20" xfId="30053" xr:uid="{00000000-0005-0000-0000-00002C770000}"/>
    <cellStyle name="Moneda 3 21" xfId="30054" xr:uid="{00000000-0005-0000-0000-00002D770000}"/>
    <cellStyle name="Moneda 3 22" xfId="30055" xr:uid="{00000000-0005-0000-0000-00002E770000}"/>
    <cellStyle name="Moneda 3 23" xfId="30056" xr:uid="{00000000-0005-0000-0000-00002F770000}"/>
    <cellStyle name="Moneda 3 24" xfId="30057" xr:uid="{00000000-0005-0000-0000-000030770000}"/>
    <cellStyle name="Moneda 3 25" xfId="30058" xr:uid="{00000000-0005-0000-0000-000031770000}"/>
    <cellStyle name="Moneda 3 26" xfId="30059" xr:uid="{00000000-0005-0000-0000-000032770000}"/>
    <cellStyle name="Moneda 3 27" xfId="30060" xr:uid="{00000000-0005-0000-0000-000033770000}"/>
    <cellStyle name="Moneda 3 28" xfId="30061" xr:uid="{00000000-0005-0000-0000-000034770000}"/>
    <cellStyle name="Moneda 3 29" xfId="30062" xr:uid="{00000000-0005-0000-0000-000035770000}"/>
    <cellStyle name="Moneda 3 3" xfId="30063" xr:uid="{00000000-0005-0000-0000-000036770000}"/>
    <cellStyle name="Moneda 3 3 2" xfId="30064" xr:uid="{00000000-0005-0000-0000-000037770000}"/>
    <cellStyle name="Moneda 3 30" xfId="30065" xr:uid="{00000000-0005-0000-0000-000038770000}"/>
    <cellStyle name="Moneda 3 31" xfId="30066" xr:uid="{00000000-0005-0000-0000-000039770000}"/>
    <cellStyle name="Moneda 3 32" xfId="30067" xr:uid="{00000000-0005-0000-0000-00003A770000}"/>
    <cellStyle name="Moneda 3 33" xfId="30068" xr:uid="{00000000-0005-0000-0000-00003B770000}"/>
    <cellStyle name="Moneda 3 4" xfId="30069" xr:uid="{00000000-0005-0000-0000-00003C770000}"/>
    <cellStyle name="Moneda 3 4 2" xfId="30070" xr:uid="{00000000-0005-0000-0000-00003D770000}"/>
    <cellStyle name="Moneda 3 5" xfId="30071" xr:uid="{00000000-0005-0000-0000-00003E770000}"/>
    <cellStyle name="Moneda 3 5 2" xfId="30072" xr:uid="{00000000-0005-0000-0000-00003F770000}"/>
    <cellStyle name="Moneda 3 6" xfId="30073" xr:uid="{00000000-0005-0000-0000-000040770000}"/>
    <cellStyle name="Moneda 3 6 2" xfId="30074" xr:uid="{00000000-0005-0000-0000-000041770000}"/>
    <cellStyle name="Moneda 3 7" xfId="30075" xr:uid="{00000000-0005-0000-0000-000042770000}"/>
    <cellStyle name="Moneda 3 7 2" xfId="30076" xr:uid="{00000000-0005-0000-0000-000043770000}"/>
    <cellStyle name="Moneda 3 8" xfId="30077" xr:uid="{00000000-0005-0000-0000-000044770000}"/>
    <cellStyle name="Moneda 3 9" xfId="30078" xr:uid="{00000000-0005-0000-0000-000045770000}"/>
    <cellStyle name="Moneda 3_ER RC Dic, 1er trim y abril, con cambio de precios,   al 10  de Mayo" xfId="30079" xr:uid="{00000000-0005-0000-0000-000046770000}"/>
    <cellStyle name="Moneda 30" xfId="30080" xr:uid="{00000000-0005-0000-0000-000047770000}"/>
    <cellStyle name="Moneda 31" xfId="41938" xr:uid="{00000000-0005-0000-0000-000048770000}"/>
    <cellStyle name="Moneda 32" xfId="30081" xr:uid="{00000000-0005-0000-0000-000049770000}"/>
    <cellStyle name="Moneda 33" xfId="30082" xr:uid="{00000000-0005-0000-0000-00004A770000}"/>
    <cellStyle name="Moneda 34" xfId="41939" xr:uid="{00000000-0005-0000-0000-00004B770000}"/>
    <cellStyle name="Moneda 35" xfId="43786" xr:uid="{8445DF0C-9D2A-435D-BDB0-7C69D578BE4A}"/>
    <cellStyle name="Moneda 4" xfId="215" xr:uid="{00000000-0005-0000-0000-00004C770000}"/>
    <cellStyle name="Moneda 4 10" xfId="30083" xr:uid="{00000000-0005-0000-0000-00004D770000}"/>
    <cellStyle name="Moneda 4 11" xfId="30084" xr:uid="{00000000-0005-0000-0000-00004E770000}"/>
    <cellStyle name="Moneda 4 12" xfId="30085" xr:uid="{00000000-0005-0000-0000-00004F770000}"/>
    <cellStyle name="Moneda 4 13" xfId="30086" xr:uid="{00000000-0005-0000-0000-000050770000}"/>
    <cellStyle name="Moneda 4 14" xfId="30087" xr:uid="{00000000-0005-0000-0000-000051770000}"/>
    <cellStyle name="Moneda 4 15" xfId="30088" xr:uid="{00000000-0005-0000-0000-000052770000}"/>
    <cellStyle name="Moneda 4 16" xfId="30089" xr:uid="{00000000-0005-0000-0000-000053770000}"/>
    <cellStyle name="Moneda 4 17" xfId="30090" xr:uid="{00000000-0005-0000-0000-000054770000}"/>
    <cellStyle name="Moneda 4 18" xfId="30091" xr:uid="{00000000-0005-0000-0000-000055770000}"/>
    <cellStyle name="Moneda 4 19" xfId="30092" xr:uid="{00000000-0005-0000-0000-000056770000}"/>
    <cellStyle name="Moneda 4 2" xfId="30093" xr:uid="{00000000-0005-0000-0000-000057770000}"/>
    <cellStyle name="Moneda 4 2 10" xfId="30094" xr:uid="{00000000-0005-0000-0000-000058770000}"/>
    <cellStyle name="Moneda 4 2 11" xfId="30095" xr:uid="{00000000-0005-0000-0000-000059770000}"/>
    <cellStyle name="Moneda 4 2 12" xfId="30096" xr:uid="{00000000-0005-0000-0000-00005A770000}"/>
    <cellStyle name="Moneda 4 2 2" xfId="30097" xr:uid="{00000000-0005-0000-0000-00005B770000}"/>
    <cellStyle name="Moneda 4 2 3" xfId="30098" xr:uid="{00000000-0005-0000-0000-00005C770000}"/>
    <cellStyle name="Moneda 4 2 4" xfId="30099" xr:uid="{00000000-0005-0000-0000-00005D770000}"/>
    <cellStyle name="Moneda 4 2 5" xfId="30100" xr:uid="{00000000-0005-0000-0000-00005E770000}"/>
    <cellStyle name="Moneda 4 2 6" xfId="30101" xr:uid="{00000000-0005-0000-0000-00005F770000}"/>
    <cellStyle name="Moneda 4 2 7" xfId="30102" xr:uid="{00000000-0005-0000-0000-000060770000}"/>
    <cellStyle name="Moneda 4 2 8" xfId="30103" xr:uid="{00000000-0005-0000-0000-000061770000}"/>
    <cellStyle name="Moneda 4 2 9" xfId="30104" xr:uid="{00000000-0005-0000-0000-000062770000}"/>
    <cellStyle name="Moneda 4 20" xfId="30105" xr:uid="{00000000-0005-0000-0000-000063770000}"/>
    <cellStyle name="Moneda 4 21" xfId="30106" xr:uid="{00000000-0005-0000-0000-000064770000}"/>
    <cellStyle name="Moneda 4 22" xfId="30107" xr:uid="{00000000-0005-0000-0000-000065770000}"/>
    <cellStyle name="Moneda 4 23" xfId="30108" xr:uid="{00000000-0005-0000-0000-000066770000}"/>
    <cellStyle name="Moneda 4 24" xfId="30109" xr:uid="{00000000-0005-0000-0000-000067770000}"/>
    <cellStyle name="Moneda 4 25" xfId="30110" xr:uid="{00000000-0005-0000-0000-000068770000}"/>
    <cellStyle name="Moneda 4 26" xfId="30111" xr:uid="{00000000-0005-0000-0000-000069770000}"/>
    <cellStyle name="Moneda 4 27" xfId="30112" xr:uid="{00000000-0005-0000-0000-00006A770000}"/>
    <cellStyle name="Moneda 4 28" xfId="30113" xr:uid="{00000000-0005-0000-0000-00006B770000}"/>
    <cellStyle name="Moneda 4 29" xfId="30114" xr:uid="{00000000-0005-0000-0000-00006C770000}"/>
    <cellStyle name="Moneda 4 3" xfId="30115" xr:uid="{00000000-0005-0000-0000-00006D770000}"/>
    <cellStyle name="Moneda 4 3 2" xfId="30116" xr:uid="{00000000-0005-0000-0000-00006E770000}"/>
    <cellStyle name="Moneda 4 30" xfId="30117" xr:uid="{00000000-0005-0000-0000-00006F770000}"/>
    <cellStyle name="Moneda 4 31" xfId="30118" xr:uid="{00000000-0005-0000-0000-000070770000}"/>
    <cellStyle name="Moneda 4 32" xfId="30119" xr:uid="{00000000-0005-0000-0000-000071770000}"/>
    <cellStyle name="Moneda 4 33" xfId="30120" xr:uid="{00000000-0005-0000-0000-000072770000}"/>
    <cellStyle name="Moneda 4 4" xfId="30121" xr:uid="{00000000-0005-0000-0000-000073770000}"/>
    <cellStyle name="Moneda 4 4 2" xfId="30122" xr:uid="{00000000-0005-0000-0000-000074770000}"/>
    <cellStyle name="Moneda 4 5" xfId="30123" xr:uid="{00000000-0005-0000-0000-000075770000}"/>
    <cellStyle name="Moneda 4 5 2" xfId="30124" xr:uid="{00000000-0005-0000-0000-000076770000}"/>
    <cellStyle name="Moneda 4 6" xfId="30125" xr:uid="{00000000-0005-0000-0000-000077770000}"/>
    <cellStyle name="Moneda 4 7" xfId="30126" xr:uid="{00000000-0005-0000-0000-000078770000}"/>
    <cellStyle name="Moneda 4 8" xfId="30127" xr:uid="{00000000-0005-0000-0000-000079770000}"/>
    <cellStyle name="Moneda 4 9" xfId="30128" xr:uid="{00000000-0005-0000-0000-00007A770000}"/>
    <cellStyle name="Moneda 4_ER RC Dic, 1er trim y abril, con cambio de precios,   al 10  de Mayo" xfId="30129" xr:uid="{00000000-0005-0000-0000-00007B770000}"/>
    <cellStyle name="Moneda 5" xfId="216" xr:uid="{00000000-0005-0000-0000-00007C770000}"/>
    <cellStyle name="Moneda 5 10" xfId="30130" xr:uid="{00000000-0005-0000-0000-00007D770000}"/>
    <cellStyle name="Moneda 5 11" xfId="30131" xr:uid="{00000000-0005-0000-0000-00007E770000}"/>
    <cellStyle name="Moneda 5 12" xfId="30132" xr:uid="{00000000-0005-0000-0000-00007F770000}"/>
    <cellStyle name="Moneda 5 13" xfId="30133" xr:uid="{00000000-0005-0000-0000-000080770000}"/>
    <cellStyle name="Moneda 5 14" xfId="30134" xr:uid="{00000000-0005-0000-0000-000081770000}"/>
    <cellStyle name="Moneda 5 15" xfId="30135" xr:uid="{00000000-0005-0000-0000-000082770000}"/>
    <cellStyle name="Moneda 5 16" xfId="30136" xr:uid="{00000000-0005-0000-0000-000083770000}"/>
    <cellStyle name="Moneda 5 17" xfId="30137" xr:uid="{00000000-0005-0000-0000-000084770000}"/>
    <cellStyle name="Moneda 5 18" xfId="30138" xr:uid="{00000000-0005-0000-0000-000085770000}"/>
    <cellStyle name="Moneda 5 19" xfId="30139" xr:uid="{00000000-0005-0000-0000-000086770000}"/>
    <cellStyle name="Moneda 5 2" xfId="30140" xr:uid="{00000000-0005-0000-0000-000087770000}"/>
    <cellStyle name="Moneda 5 2 2" xfId="30141" xr:uid="{00000000-0005-0000-0000-000088770000}"/>
    <cellStyle name="Moneda 5 20" xfId="30142" xr:uid="{00000000-0005-0000-0000-000089770000}"/>
    <cellStyle name="Moneda 5 21" xfId="30143" xr:uid="{00000000-0005-0000-0000-00008A770000}"/>
    <cellStyle name="Moneda 5 22" xfId="30144" xr:uid="{00000000-0005-0000-0000-00008B770000}"/>
    <cellStyle name="Moneda 5 23" xfId="30145" xr:uid="{00000000-0005-0000-0000-00008C770000}"/>
    <cellStyle name="Moneda 5 24" xfId="30146" xr:uid="{00000000-0005-0000-0000-00008D770000}"/>
    <cellStyle name="Moneda 5 25" xfId="30147" xr:uid="{00000000-0005-0000-0000-00008E770000}"/>
    <cellStyle name="Moneda 5 26" xfId="30148" xr:uid="{00000000-0005-0000-0000-00008F770000}"/>
    <cellStyle name="Moneda 5 27" xfId="30149" xr:uid="{00000000-0005-0000-0000-000090770000}"/>
    <cellStyle name="Moneda 5 28" xfId="30150" xr:uid="{00000000-0005-0000-0000-000091770000}"/>
    <cellStyle name="Moneda 5 29" xfId="30151" xr:uid="{00000000-0005-0000-0000-000092770000}"/>
    <cellStyle name="Moneda 5 3" xfId="30152" xr:uid="{00000000-0005-0000-0000-000093770000}"/>
    <cellStyle name="Moneda 5 3 2" xfId="30153" xr:uid="{00000000-0005-0000-0000-000094770000}"/>
    <cellStyle name="Moneda 5 30" xfId="30154" xr:uid="{00000000-0005-0000-0000-000095770000}"/>
    <cellStyle name="Moneda 5 31" xfId="30155" xr:uid="{00000000-0005-0000-0000-000096770000}"/>
    <cellStyle name="Moneda 5 32" xfId="30156" xr:uid="{00000000-0005-0000-0000-000097770000}"/>
    <cellStyle name="Moneda 5 33" xfId="30157" xr:uid="{00000000-0005-0000-0000-000098770000}"/>
    <cellStyle name="Moneda 5 4" xfId="30158" xr:uid="{00000000-0005-0000-0000-000099770000}"/>
    <cellStyle name="Moneda 5 4 2" xfId="30159" xr:uid="{00000000-0005-0000-0000-00009A770000}"/>
    <cellStyle name="Moneda 5 5" xfId="30160" xr:uid="{00000000-0005-0000-0000-00009B770000}"/>
    <cellStyle name="Moneda 5 5 2" xfId="30161" xr:uid="{00000000-0005-0000-0000-00009C770000}"/>
    <cellStyle name="Moneda 5 6" xfId="30162" xr:uid="{00000000-0005-0000-0000-00009D770000}"/>
    <cellStyle name="Moneda 5 7" xfId="30163" xr:uid="{00000000-0005-0000-0000-00009E770000}"/>
    <cellStyle name="Moneda 5 8" xfId="30164" xr:uid="{00000000-0005-0000-0000-00009F770000}"/>
    <cellStyle name="Moneda 5 9" xfId="30165" xr:uid="{00000000-0005-0000-0000-0000A0770000}"/>
    <cellStyle name="Moneda 5_ER RC Dic, 1er trim y abril, con cambio de precios,   al 10  de Mayo" xfId="30166" xr:uid="{00000000-0005-0000-0000-0000A1770000}"/>
    <cellStyle name="Moneda 6" xfId="217" xr:uid="{00000000-0005-0000-0000-0000A2770000}"/>
    <cellStyle name="Moneda 6 10" xfId="30167" xr:uid="{00000000-0005-0000-0000-0000A3770000}"/>
    <cellStyle name="Moneda 6 11" xfId="30168" xr:uid="{00000000-0005-0000-0000-0000A4770000}"/>
    <cellStyle name="Moneda 6 12" xfId="30169" xr:uid="{00000000-0005-0000-0000-0000A5770000}"/>
    <cellStyle name="Moneda 6 13" xfId="30170" xr:uid="{00000000-0005-0000-0000-0000A6770000}"/>
    <cellStyle name="Moneda 6 14" xfId="30171" xr:uid="{00000000-0005-0000-0000-0000A7770000}"/>
    <cellStyle name="Moneda 6 15" xfId="30172" xr:uid="{00000000-0005-0000-0000-0000A8770000}"/>
    <cellStyle name="Moneda 6 16" xfId="30173" xr:uid="{00000000-0005-0000-0000-0000A9770000}"/>
    <cellStyle name="Moneda 6 17" xfId="30174" xr:uid="{00000000-0005-0000-0000-0000AA770000}"/>
    <cellStyle name="Moneda 6 18" xfId="30175" xr:uid="{00000000-0005-0000-0000-0000AB770000}"/>
    <cellStyle name="Moneda 6 19" xfId="30176" xr:uid="{00000000-0005-0000-0000-0000AC770000}"/>
    <cellStyle name="Moneda 6 2" xfId="30177" xr:uid="{00000000-0005-0000-0000-0000AD770000}"/>
    <cellStyle name="Moneda 6 2 2" xfId="30178" xr:uid="{00000000-0005-0000-0000-0000AE770000}"/>
    <cellStyle name="Moneda 6 20" xfId="30179" xr:uid="{00000000-0005-0000-0000-0000AF770000}"/>
    <cellStyle name="Moneda 6 21" xfId="30180" xr:uid="{00000000-0005-0000-0000-0000B0770000}"/>
    <cellStyle name="Moneda 6 22" xfId="30181" xr:uid="{00000000-0005-0000-0000-0000B1770000}"/>
    <cellStyle name="Moneda 6 23" xfId="30182" xr:uid="{00000000-0005-0000-0000-0000B2770000}"/>
    <cellStyle name="Moneda 6 24" xfId="30183" xr:uid="{00000000-0005-0000-0000-0000B3770000}"/>
    <cellStyle name="Moneda 6 25" xfId="30184" xr:uid="{00000000-0005-0000-0000-0000B4770000}"/>
    <cellStyle name="Moneda 6 26" xfId="30185" xr:uid="{00000000-0005-0000-0000-0000B5770000}"/>
    <cellStyle name="Moneda 6 27" xfId="30186" xr:uid="{00000000-0005-0000-0000-0000B6770000}"/>
    <cellStyle name="Moneda 6 28" xfId="30187" xr:uid="{00000000-0005-0000-0000-0000B7770000}"/>
    <cellStyle name="Moneda 6 29" xfId="30188" xr:uid="{00000000-0005-0000-0000-0000B8770000}"/>
    <cellStyle name="Moneda 6 3" xfId="30189" xr:uid="{00000000-0005-0000-0000-0000B9770000}"/>
    <cellStyle name="Moneda 6 3 2" xfId="30190" xr:uid="{00000000-0005-0000-0000-0000BA770000}"/>
    <cellStyle name="Moneda 6 30" xfId="30191" xr:uid="{00000000-0005-0000-0000-0000BB770000}"/>
    <cellStyle name="Moneda 6 31" xfId="30192" xr:uid="{00000000-0005-0000-0000-0000BC770000}"/>
    <cellStyle name="Moneda 6 32" xfId="30193" xr:uid="{00000000-0005-0000-0000-0000BD770000}"/>
    <cellStyle name="Moneda 6 33" xfId="30194" xr:uid="{00000000-0005-0000-0000-0000BE770000}"/>
    <cellStyle name="Moneda 6 4" xfId="30195" xr:uid="{00000000-0005-0000-0000-0000BF770000}"/>
    <cellStyle name="Moneda 6 4 2" xfId="30196" xr:uid="{00000000-0005-0000-0000-0000C0770000}"/>
    <cellStyle name="Moneda 6 5" xfId="30197" xr:uid="{00000000-0005-0000-0000-0000C1770000}"/>
    <cellStyle name="Moneda 6 5 2" xfId="30198" xr:uid="{00000000-0005-0000-0000-0000C2770000}"/>
    <cellStyle name="Moneda 6 6" xfId="30199" xr:uid="{00000000-0005-0000-0000-0000C3770000}"/>
    <cellStyle name="Moneda 6 7" xfId="30200" xr:uid="{00000000-0005-0000-0000-0000C4770000}"/>
    <cellStyle name="Moneda 6 8" xfId="30201" xr:uid="{00000000-0005-0000-0000-0000C5770000}"/>
    <cellStyle name="Moneda 6 9" xfId="30202" xr:uid="{00000000-0005-0000-0000-0000C6770000}"/>
    <cellStyle name="Moneda 6_ER RC Dic, 1er trim y abril, con cambio de precios,   al 10  de Mayo" xfId="30203" xr:uid="{00000000-0005-0000-0000-0000C7770000}"/>
    <cellStyle name="Moneda 7" xfId="218" xr:uid="{00000000-0005-0000-0000-0000C8770000}"/>
    <cellStyle name="Moneda 7 10" xfId="30204" xr:uid="{00000000-0005-0000-0000-0000C9770000}"/>
    <cellStyle name="Moneda 7 11" xfId="30205" xr:uid="{00000000-0005-0000-0000-0000CA770000}"/>
    <cellStyle name="Moneda 7 12" xfId="30206" xr:uid="{00000000-0005-0000-0000-0000CB770000}"/>
    <cellStyle name="Moneda 7 13" xfId="30207" xr:uid="{00000000-0005-0000-0000-0000CC770000}"/>
    <cellStyle name="Moneda 7 14" xfId="30208" xr:uid="{00000000-0005-0000-0000-0000CD770000}"/>
    <cellStyle name="Moneda 7 15" xfId="30209" xr:uid="{00000000-0005-0000-0000-0000CE770000}"/>
    <cellStyle name="Moneda 7 16" xfId="30210" xr:uid="{00000000-0005-0000-0000-0000CF770000}"/>
    <cellStyle name="Moneda 7 17" xfId="30211" xr:uid="{00000000-0005-0000-0000-0000D0770000}"/>
    <cellStyle name="Moneda 7 18" xfId="30212" xr:uid="{00000000-0005-0000-0000-0000D1770000}"/>
    <cellStyle name="Moneda 7 19" xfId="30213" xr:uid="{00000000-0005-0000-0000-0000D2770000}"/>
    <cellStyle name="Moneda 7 2" xfId="30214" xr:uid="{00000000-0005-0000-0000-0000D3770000}"/>
    <cellStyle name="Moneda 7 2 2" xfId="30215" xr:uid="{00000000-0005-0000-0000-0000D4770000}"/>
    <cellStyle name="Moneda 7 20" xfId="30216" xr:uid="{00000000-0005-0000-0000-0000D5770000}"/>
    <cellStyle name="Moneda 7 21" xfId="30217" xr:uid="{00000000-0005-0000-0000-0000D6770000}"/>
    <cellStyle name="Moneda 7 22" xfId="30218" xr:uid="{00000000-0005-0000-0000-0000D7770000}"/>
    <cellStyle name="Moneda 7 23" xfId="30219" xr:uid="{00000000-0005-0000-0000-0000D8770000}"/>
    <cellStyle name="Moneda 7 3" xfId="30220" xr:uid="{00000000-0005-0000-0000-0000D9770000}"/>
    <cellStyle name="Moneda 7 3 2" xfId="30221" xr:uid="{00000000-0005-0000-0000-0000DA770000}"/>
    <cellStyle name="Moneda 7 4" xfId="30222" xr:uid="{00000000-0005-0000-0000-0000DB770000}"/>
    <cellStyle name="Moneda 7 4 2" xfId="30223" xr:uid="{00000000-0005-0000-0000-0000DC770000}"/>
    <cellStyle name="Moneda 7 5" xfId="30224" xr:uid="{00000000-0005-0000-0000-0000DD770000}"/>
    <cellStyle name="Moneda 7 6" xfId="30225" xr:uid="{00000000-0005-0000-0000-0000DE770000}"/>
    <cellStyle name="Moneda 7 7" xfId="30226" xr:uid="{00000000-0005-0000-0000-0000DF770000}"/>
    <cellStyle name="Moneda 7 8" xfId="30227" xr:uid="{00000000-0005-0000-0000-0000E0770000}"/>
    <cellStyle name="Moneda 7 9" xfId="30228" xr:uid="{00000000-0005-0000-0000-0000E1770000}"/>
    <cellStyle name="Moneda 7_ER RC Dic, 1er trim y abril, con cambio de precios,   al 10  de Mayo" xfId="30229" xr:uid="{00000000-0005-0000-0000-0000E2770000}"/>
    <cellStyle name="Moneda 8" xfId="219" xr:uid="{00000000-0005-0000-0000-0000E3770000}"/>
    <cellStyle name="Moneda 8 10" xfId="30230" xr:uid="{00000000-0005-0000-0000-0000E4770000}"/>
    <cellStyle name="Moneda 8 11" xfId="30231" xr:uid="{00000000-0005-0000-0000-0000E5770000}"/>
    <cellStyle name="Moneda 8 12" xfId="30232" xr:uid="{00000000-0005-0000-0000-0000E6770000}"/>
    <cellStyle name="Moneda 8 13" xfId="30233" xr:uid="{00000000-0005-0000-0000-0000E7770000}"/>
    <cellStyle name="Moneda 8 14" xfId="30234" xr:uid="{00000000-0005-0000-0000-0000E8770000}"/>
    <cellStyle name="Moneda 8 15" xfId="30235" xr:uid="{00000000-0005-0000-0000-0000E9770000}"/>
    <cellStyle name="Moneda 8 16" xfId="30236" xr:uid="{00000000-0005-0000-0000-0000EA770000}"/>
    <cellStyle name="Moneda 8 17" xfId="30237" xr:uid="{00000000-0005-0000-0000-0000EB770000}"/>
    <cellStyle name="Moneda 8 18" xfId="30238" xr:uid="{00000000-0005-0000-0000-0000EC770000}"/>
    <cellStyle name="Moneda 8 19" xfId="30239" xr:uid="{00000000-0005-0000-0000-0000ED770000}"/>
    <cellStyle name="Moneda 8 2" xfId="30240" xr:uid="{00000000-0005-0000-0000-0000EE770000}"/>
    <cellStyle name="Moneda 8 2 2" xfId="30241" xr:uid="{00000000-0005-0000-0000-0000EF770000}"/>
    <cellStyle name="Moneda 8 2 2 2" xfId="30242" xr:uid="{00000000-0005-0000-0000-0000F0770000}"/>
    <cellStyle name="Moneda 8 2 2 3" xfId="30243" xr:uid="{00000000-0005-0000-0000-0000F1770000}"/>
    <cellStyle name="Moneda 8 2 2 4" xfId="30244" xr:uid="{00000000-0005-0000-0000-0000F2770000}"/>
    <cellStyle name="Moneda 8 2 3" xfId="30245" xr:uid="{00000000-0005-0000-0000-0000F3770000}"/>
    <cellStyle name="Moneda 8 2 4" xfId="30246" xr:uid="{00000000-0005-0000-0000-0000F4770000}"/>
    <cellStyle name="Moneda 8 2 5" xfId="30247" xr:uid="{00000000-0005-0000-0000-0000F5770000}"/>
    <cellStyle name="Moneda 8 20" xfId="30248" xr:uid="{00000000-0005-0000-0000-0000F6770000}"/>
    <cellStyle name="Moneda 8 21" xfId="30249" xr:uid="{00000000-0005-0000-0000-0000F7770000}"/>
    <cellStyle name="Moneda 8 22" xfId="30250" xr:uid="{00000000-0005-0000-0000-0000F8770000}"/>
    <cellStyle name="Moneda 8 23" xfId="30251" xr:uid="{00000000-0005-0000-0000-0000F9770000}"/>
    <cellStyle name="Moneda 8 3" xfId="30252" xr:uid="{00000000-0005-0000-0000-0000FA770000}"/>
    <cellStyle name="Moneda 8 3 2" xfId="30253" xr:uid="{00000000-0005-0000-0000-0000FB770000}"/>
    <cellStyle name="Moneda 8 4" xfId="30254" xr:uid="{00000000-0005-0000-0000-0000FC770000}"/>
    <cellStyle name="Moneda 8 4 2" xfId="30255" xr:uid="{00000000-0005-0000-0000-0000FD770000}"/>
    <cellStyle name="Moneda 8 5" xfId="30256" xr:uid="{00000000-0005-0000-0000-0000FE770000}"/>
    <cellStyle name="Moneda 8 6" xfId="30257" xr:uid="{00000000-0005-0000-0000-0000FF770000}"/>
    <cellStyle name="Moneda 8 7" xfId="30258" xr:uid="{00000000-0005-0000-0000-000000780000}"/>
    <cellStyle name="Moneda 8 8" xfId="30259" xr:uid="{00000000-0005-0000-0000-000001780000}"/>
    <cellStyle name="Moneda 8 9" xfId="30260" xr:uid="{00000000-0005-0000-0000-000002780000}"/>
    <cellStyle name="Moneda 8_P T  BG MASDEL al 30 de junio de 2009" xfId="30261" xr:uid="{00000000-0005-0000-0000-000003780000}"/>
    <cellStyle name="Moneda 9" xfId="220" xr:uid="{00000000-0005-0000-0000-000004780000}"/>
    <cellStyle name="Moneda 9 10" xfId="30262" xr:uid="{00000000-0005-0000-0000-000005780000}"/>
    <cellStyle name="Moneda 9 11" xfId="30263" xr:uid="{00000000-0005-0000-0000-000006780000}"/>
    <cellStyle name="Moneda 9 12" xfId="30264" xr:uid="{00000000-0005-0000-0000-000007780000}"/>
    <cellStyle name="Moneda 9 13" xfId="30265" xr:uid="{00000000-0005-0000-0000-000008780000}"/>
    <cellStyle name="Moneda 9 14" xfId="30266" xr:uid="{00000000-0005-0000-0000-000009780000}"/>
    <cellStyle name="Moneda 9 15" xfId="30267" xr:uid="{00000000-0005-0000-0000-00000A780000}"/>
    <cellStyle name="Moneda 9 16" xfId="30268" xr:uid="{00000000-0005-0000-0000-00000B780000}"/>
    <cellStyle name="Moneda 9 17" xfId="30269" xr:uid="{00000000-0005-0000-0000-00000C780000}"/>
    <cellStyle name="Moneda 9 18" xfId="30270" xr:uid="{00000000-0005-0000-0000-00000D780000}"/>
    <cellStyle name="Moneda 9 19" xfId="30271" xr:uid="{00000000-0005-0000-0000-00000E780000}"/>
    <cellStyle name="Moneda 9 2" xfId="30272" xr:uid="{00000000-0005-0000-0000-00000F780000}"/>
    <cellStyle name="Moneda 9 2 2" xfId="30273" xr:uid="{00000000-0005-0000-0000-000010780000}"/>
    <cellStyle name="Moneda 9 2 2 2" xfId="30274" xr:uid="{00000000-0005-0000-0000-000011780000}"/>
    <cellStyle name="Moneda 9 2 2 3" xfId="30275" xr:uid="{00000000-0005-0000-0000-000012780000}"/>
    <cellStyle name="Moneda 9 2 2 4" xfId="30276" xr:uid="{00000000-0005-0000-0000-000013780000}"/>
    <cellStyle name="Moneda 9 2 3" xfId="30277" xr:uid="{00000000-0005-0000-0000-000014780000}"/>
    <cellStyle name="Moneda 9 2 4" xfId="30278" xr:uid="{00000000-0005-0000-0000-000015780000}"/>
    <cellStyle name="Moneda 9 2 5" xfId="30279" xr:uid="{00000000-0005-0000-0000-000016780000}"/>
    <cellStyle name="Moneda 9 20" xfId="30280" xr:uid="{00000000-0005-0000-0000-000017780000}"/>
    <cellStyle name="Moneda 9 21" xfId="30281" xr:uid="{00000000-0005-0000-0000-000018780000}"/>
    <cellStyle name="Moneda 9 22" xfId="30282" xr:uid="{00000000-0005-0000-0000-000019780000}"/>
    <cellStyle name="Moneda 9 23" xfId="30283" xr:uid="{00000000-0005-0000-0000-00001A780000}"/>
    <cellStyle name="Moneda 9 3" xfId="30284" xr:uid="{00000000-0005-0000-0000-00001B780000}"/>
    <cellStyle name="Moneda 9 3 2" xfId="30285" xr:uid="{00000000-0005-0000-0000-00001C780000}"/>
    <cellStyle name="Moneda 9 4" xfId="30286" xr:uid="{00000000-0005-0000-0000-00001D780000}"/>
    <cellStyle name="Moneda 9 4 2" xfId="30287" xr:uid="{00000000-0005-0000-0000-00001E780000}"/>
    <cellStyle name="Moneda 9 5" xfId="30288" xr:uid="{00000000-0005-0000-0000-00001F780000}"/>
    <cellStyle name="Moneda 9 6" xfId="30289" xr:uid="{00000000-0005-0000-0000-000020780000}"/>
    <cellStyle name="Moneda 9 7" xfId="30290" xr:uid="{00000000-0005-0000-0000-000021780000}"/>
    <cellStyle name="Moneda 9 8" xfId="30291" xr:uid="{00000000-0005-0000-0000-000022780000}"/>
    <cellStyle name="Moneda 9 9" xfId="30292" xr:uid="{00000000-0005-0000-0000-000023780000}"/>
    <cellStyle name="Moneda 9_P T  BG MASDEL al 30 de junio de 2009" xfId="30293" xr:uid="{00000000-0005-0000-0000-000024780000}"/>
    <cellStyle name="Moneda0" xfId="221" xr:uid="{00000000-0005-0000-0000-000025780000}"/>
    <cellStyle name="Moneda0 10" xfId="30294" xr:uid="{00000000-0005-0000-0000-000026780000}"/>
    <cellStyle name="Moneda0 11" xfId="30295" xr:uid="{00000000-0005-0000-0000-000027780000}"/>
    <cellStyle name="Moneda0 12" xfId="30296" xr:uid="{00000000-0005-0000-0000-000028780000}"/>
    <cellStyle name="Moneda0 13" xfId="30297" xr:uid="{00000000-0005-0000-0000-000029780000}"/>
    <cellStyle name="Moneda0 14" xfId="30298" xr:uid="{00000000-0005-0000-0000-00002A780000}"/>
    <cellStyle name="Moneda0 15" xfId="30299" xr:uid="{00000000-0005-0000-0000-00002B780000}"/>
    <cellStyle name="Moneda0 16" xfId="30300" xr:uid="{00000000-0005-0000-0000-00002C780000}"/>
    <cellStyle name="Moneda0 17" xfId="30301" xr:uid="{00000000-0005-0000-0000-00002D780000}"/>
    <cellStyle name="Moneda0 18" xfId="30302" xr:uid="{00000000-0005-0000-0000-00002E780000}"/>
    <cellStyle name="Moneda0 19" xfId="30303" xr:uid="{00000000-0005-0000-0000-00002F780000}"/>
    <cellStyle name="Moneda0 2" xfId="30304" xr:uid="{00000000-0005-0000-0000-000030780000}"/>
    <cellStyle name="Moneda0 2 2" xfId="30305" xr:uid="{00000000-0005-0000-0000-000031780000}"/>
    <cellStyle name="Moneda0 2 2 2" xfId="30306" xr:uid="{00000000-0005-0000-0000-000032780000}"/>
    <cellStyle name="Moneda0 2 2 2 2" xfId="30307" xr:uid="{00000000-0005-0000-0000-000033780000}"/>
    <cellStyle name="Moneda0 2 2 3" xfId="30308" xr:uid="{00000000-0005-0000-0000-000034780000}"/>
    <cellStyle name="Moneda0 2 2 3 2" xfId="30309" xr:uid="{00000000-0005-0000-0000-000035780000}"/>
    <cellStyle name="Moneda0 2 2 4" xfId="30310" xr:uid="{00000000-0005-0000-0000-000036780000}"/>
    <cellStyle name="Moneda0 2 2 5" xfId="30311" xr:uid="{00000000-0005-0000-0000-000037780000}"/>
    <cellStyle name="Moneda0 2 3" xfId="30312" xr:uid="{00000000-0005-0000-0000-000038780000}"/>
    <cellStyle name="Moneda0 2 3 2" xfId="30313" xr:uid="{00000000-0005-0000-0000-000039780000}"/>
    <cellStyle name="Moneda0 2 4" xfId="30314" xr:uid="{00000000-0005-0000-0000-00003A780000}"/>
    <cellStyle name="Moneda0 2 4 2" xfId="30315" xr:uid="{00000000-0005-0000-0000-00003B780000}"/>
    <cellStyle name="Moneda0 2 5" xfId="30316" xr:uid="{00000000-0005-0000-0000-00003C780000}"/>
    <cellStyle name="Moneda0 2 5 2" xfId="30317" xr:uid="{00000000-0005-0000-0000-00003D780000}"/>
    <cellStyle name="Moneda0 2 6" xfId="30318" xr:uid="{00000000-0005-0000-0000-00003E780000}"/>
    <cellStyle name="Moneda0 2 7" xfId="30319" xr:uid="{00000000-0005-0000-0000-00003F780000}"/>
    <cellStyle name="Moneda0 20" xfId="30320" xr:uid="{00000000-0005-0000-0000-000040780000}"/>
    <cellStyle name="Moneda0 21" xfId="30321" xr:uid="{00000000-0005-0000-0000-000041780000}"/>
    <cellStyle name="Moneda0 3" xfId="30322" xr:uid="{00000000-0005-0000-0000-000042780000}"/>
    <cellStyle name="Moneda0 3 2" xfId="30323" xr:uid="{00000000-0005-0000-0000-000043780000}"/>
    <cellStyle name="Moneda0 4" xfId="30324" xr:uid="{00000000-0005-0000-0000-000044780000}"/>
    <cellStyle name="Moneda0 4 2" xfId="30325" xr:uid="{00000000-0005-0000-0000-000045780000}"/>
    <cellStyle name="Moneda0 5" xfId="30326" xr:uid="{00000000-0005-0000-0000-000046780000}"/>
    <cellStyle name="Moneda0 5 2" xfId="30327" xr:uid="{00000000-0005-0000-0000-000047780000}"/>
    <cellStyle name="Moneda0 6" xfId="30328" xr:uid="{00000000-0005-0000-0000-000048780000}"/>
    <cellStyle name="Moneda0 6 2" xfId="30329" xr:uid="{00000000-0005-0000-0000-000049780000}"/>
    <cellStyle name="Moneda0 7" xfId="30330" xr:uid="{00000000-0005-0000-0000-00004A780000}"/>
    <cellStyle name="Moneda0 7 2" xfId="30331" xr:uid="{00000000-0005-0000-0000-00004B780000}"/>
    <cellStyle name="Moneda0 8" xfId="30332" xr:uid="{00000000-0005-0000-0000-00004C780000}"/>
    <cellStyle name="Moneda0 8 2" xfId="30333" xr:uid="{00000000-0005-0000-0000-00004D780000}"/>
    <cellStyle name="Moneda0 9" xfId="30334" xr:uid="{00000000-0005-0000-0000-00004E780000}"/>
    <cellStyle name="Moneda0_P T  BG MASDEL al 30 de junio de 2009" xfId="30335" xr:uid="{00000000-0005-0000-0000-00004F780000}"/>
    <cellStyle name="Monétaire [0]_mk" xfId="33" xr:uid="{00000000-0005-0000-0000-000050780000}"/>
    <cellStyle name="Monétaire_mk" xfId="34" xr:uid="{00000000-0005-0000-0000-000051780000}"/>
    <cellStyle name="Neutral" xfId="43781" builtinId="28"/>
    <cellStyle name="Neutral 10" xfId="1879" xr:uid="{00000000-0005-0000-0000-000052780000}"/>
    <cellStyle name="Neutral 10 2" xfId="41940" xr:uid="{00000000-0005-0000-0000-000053780000}"/>
    <cellStyle name="Neutral 11" xfId="1880" xr:uid="{00000000-0005-0000-0000-000054780000}"/>
    <cellStyle name="Neutral 11 2" xfId="41941" xr:uid="{00000000-0005-0000-0000-000055780000}"/>
    <cellStyle name="Neutral 12" xfId="1881" xr:uid="{00000000-0005-0000-0000-000056780000}"/>
    <cellStyle name="Neutral 12 2" xfId="41942" xr:uid="{00000000-0005-0000-0000-000057780000}"/>
    <cellStyle name="Neutral 13" xfId="1882" xr:uid="{00000000-0005-0000-0000-000058780000}"/>
    <cellStyle name="Neutral 13 2" xfId="41943" xr:uid="{00000000-0005-0000-0000-000059780000}"/>
    <cellStyle name="Neutral 14" xfId="1883" xr:uid="{00000000-0005-0000-0000-00005A780000}"/>
    <cellStyle name="Neutral 15" xfId="1884" xr:uid="{00000000-0005-0000-0000-00005B780000}"/>
    <cellStyle name="Neutral 16" xfId="1885" xr:uid="{00000000-0005-0000-0000-00005C780000}"/>
    <cellStyle name="Neutral 17" xfId="1886" xr:uid="{00000000-0005-0000-0000-00005D780000}"/>
    <cellStyle name="Neutral 18" xfId="1887" xr:uid="{00000000-0005-0000-0000-00005E780000}"/>
    <cellStyle name="Neutral 19" xfId="1888" xr:uid="{00000000-0005-0000-0000-00005F780000}"/>
    <cellStyle name="Neutral 2" xfId="1889" xr:uid="{00000000-0005-0000-0000-000060780000}"/>
    <cellStyle name="Neutral 2 2" xfId="1890" xr:uid="{00000000-0005-0000-0000-000061780000}"/>
    <cellStyle name="Neutral 2 3" xfId="1891" xr:uid="{00000000-0005-0000-0000-000062780000}"/>
    <cellStyle name="Neutral 2 4" xfId="1892" xr:uid="{00000000-0005-0000-0000-000063780000}"/>
    <cellStyle name="Neutral 2 5" xfId="1893" xr:uid="{00000000-0005-0000-0000-000064780000}"/>
    <cellStyle name="Neutral 20" xfId="1894" xr:uid="{00000000-0005-0000-0000-000065780000}"/>
    <cellStyle name="Neutral 21" xfId="1895" xr:uid="{00000000-0005-0000-0000-000066780000}"/>
    <cellStyle name="Neutral 22" xfId="1896" xr:uid="{00000000-0005-0000-0000-000067780000}"/>
    <cellStyle name="Neutral 23" xfId="1897" xr:uid="{00000000-0005-0000-0000-000068780000}"/>
    <cellStyle name="Neutral 24" xfId="1898" xr:uid="{00000000-0005-0000-0000-000069780000}"/>
    <cellStyle name="Neutral 25" xfId="1899" xr:uid="{00000000-0005-0000-0000-00006A780000}"/>
    <cellStyle name="Neutral 26" xfId="1900" xr:uid="{00000000-0005-0000-0000-00006B780000}"/>
    <cellStyle name="Neutral 27" xfId="1901" xr:uid="{00000000-0005-0000-0000-00006C780000}"/>
    <cellStyle name="Neutral 28" xfId="1902" xr:uid="{00000000-0005-0000-0000-00006D780000}"/>
    <cellStyle name="Neutral 29" xfId="1903" xr:uid="{00000000-0005-0000-0000-00006E780000}"/>
    <cellStyle name="Neutral 3" xfId="1904" xr:uid="{00000000-0005-0000-0000-00006F780000}"/>
    <cellStyle name="Neutral 3 2" xfId="1905" xr:uid="{00000000-0005-0000-0000-000070780000}"/>
    <cellStyle name="Neutral 3 3" xfId="1906" xr:uid="{00000000-0005-0000-0000-000071780000}"/>
    <cellStyle name="Neutral 3 4" xfId="30336" xr:uid="{00000000-0005-0000-0000-000072780000}"/>
    <cellStyle name="Neutral 30" xfId="1907" xr:uid="{00000000-0005-0000-0000-000073780000}"/>
    <cellStyle name="Neutral 31" xfId="1908" xr:uid="{00000000-0005-0000-0000-000074780000}"/>
    <cellStyle name="Neutral 32" xfId="1909" xr:uid="{00000000-0005-0000-0000-000075780000}"/>
    <cellStyle name="Neutral 33" xfId="1910" xr:uid="{00000000-0005-0000-0000-000076780000}"/>
    <cellStyle name="Neutral 34" xfId="1911" xr:uid="{00000000-0005-0000-0000-000077780000}"/>
    <cellStyle name="Neutral 35" xfId="1912" xr:uid="{00000000-0005-0000-0000-000078780000}"/>
    <cellStyle name="Neutral 36" xfId="1913" xr:uid="{00000000-0005-0000-0000-000079780000}"/>
    <cellStyle name="Neutral 37" xfId="1914" xr:uid="{00000000-0005-0000-0000-00007A780000}"/>
    <cellStyle name="Neutral 38" xfId="1915" xr:uid="{00000000-0005-0000-0000-00007B780000}"/>
    <cellStyle name="Neutral 39" xfId="1916" xr:uid="{00000000-0005-0000-0000-00007C780000}"/>
    <cellStyle name="Neutral 4" xfId="1917" xr:uid="{00000000-0005-0000-0000-00007D780000}"/>
    <cellStyle name="Neutral 4 2" xfId="1918" xr:uid="{00000000-0005-0000-0000-00007E780000}"/>
    <cellStyle name="Neutral 4 3" xfId="1919" xr:uid="{00000000-0005-0000-0000-00007F780000}"/>
    <cellStyle name="Neutral 40" xfId="1920" xr:uid="{00000000-0005-0000-0000-000080780000}"/>
    <cellStyle name="Neutral 41" xfId="1921" xr:uid="{00000000-0005-0000-0000-000081780000}"/>
    <cellStyle name="Neutral 5" xfId="1922" xr:uid="{00000000-0005-0000-0000-000082780000}"/>
    <cellStyle name="Neutral 5 2" xfId="41944" xr:uid="{00000000-0005-0000-0000-000083780000}"/>
    <cellStyle name="Neutral 6" xfId="1923" xr:uid="{00000000-0005-0000-0000-000084780000}"/>
    <cellStyle name="Neutral 6 2" xfId="41945" xr:uid="{00000000-0005-0000-0000-000085780000}"/>
    <cellStyle name="Neutral 7" xfId="1924" xr:uid="{00000000-0005-0000-0000-000086780000}"/>
    <cellStyle name="Neutral 7 2" xfId="41946" xr:uid="{00000000-0005-0000-0000-000087780000}"/>
    <cellStyle name="Neutral 8" xfId="1925" xr:uid="{00000000-0005-0000-0000-000088780000}"/>
    <cellStyle name="Neutral 8 2" xfId="41947" xr:uid="{00000000-0005-0000-0000-000089780000}"/>
    <cellStyle name="Neutral 9" xfId="1926" xr:uid="{00000000-0005-0000-0000-00008A780000}"/>
    <cellStyle name="Neutral 9 2" xfId="41948" xr:uid="{00000000-0005-0000-0000-00008B780000}"/>
    <cellStyle name="no dec" xfId="35" xr:uid="{00000000-0005-0000-0000-00008C780000}"/>
    <cellStyle name="no dec 2" xfId="30337" xr:uid="{00000000-0005-0000-0000-00008D780000}"/>
    <cellStyle name="no dec 3" xfId="30338" xr:uid="{00000000-0005-0000-0000-00008E780000}"/>
    <cellStyle name="no dec 4" xfId="30339" xr:uid="{00000000-0005-0000-0000-00008F780000}"/>
    <cellStyle name="no dec_sueldoDASA" xfId="30340" xr:uid="{00000000-0005-0000-0000-000090780000}"/>
    <cellStyle name="Normal" xfId="0" builtinId="0"/>
    <cellStyle name="Normal - Style1" xfId="36" xr:uid="{00000000-0005-0000-0000-000092780000}"/>
    <cellStyle name="Normal - Style1 10" xfId="30341" xr:uid="{00000000-0005-0000-0000-000093780000}"/>
    <cellStyle name="Normal - Style1 10 2" xfId="30342" xr:uid="{00000000-0005-0000-0000-000094780000}"/>
    <cellStyle name="Normal - Style1 11" xfId="30343" xr:uid="{00000000-0005-0000-0000-000095780000}"/>
    <cellStyle name="Normal - Style1 12" xfId="30344" xr:uid="{00000000-0005-0000-0000-000096780000}"/>
    <cellStyle name="Normal - Style1 13" xfId="30345" xr:uid="{00000000-0005-0000-0000-000097780000}"/>
    <cellStyle name="Normal - Style1 14" xfId="30346" xr:uid="{00000000-0005-0000-0000-000098780000}"/>
    <cellStyle name="Normal - Style1 15" xfId="30347" xr:uid="{00000000-0005-0000-0000-000099780000}"/>
    <cellStyle name="Normal - Style1 16" xfId="30348" xr:uid="{00000000-0005-0000-0000-00009A780000}"/>
    <cellStyle name="Normal - Style1 17" xfId="30349" xr:uid="{00000000-0005-0000-0000-00009B780000}"/>
    <cellStyle name="Normal - Style1 18" xfId="30350" xr:uid="{00000000-0005-0000-0000-00009C780000}"/>
    <cellStyle name="Normal - Style1 19" xfId="30351" xr:uid="{00000000-0005-0000-0000-00009D780000}"/>
    <cellStyle name="Normal - Style1 2" xfId="223" xr:uid="{00000000-0005-0000-0000-00009E780000}"/>
    <cellStyle name="Normal - Style1 2 10" xfId="30352" xr:uid="{00000000-0005-0000-0000-00009F780000}"/>
    <cellStyle name="Normal - Style1 2 11" xfId="30353" xr:uid="{00000000-0005-0000-0000-0000A0780000}"/>
    <cellStyle name="Normal - Style1 2 12" xfId="30354" xr:uid="{00000000-0005-0000-0000-0000A1780000}"/>
    <cellStyle name="Normal - Style1 2 13" xfId="30355" xr:uid="{00000000-0005-0000-0000-0000A2780000}"/>
    <cellStyle name="Normal - Style1 2 14" xfId="30356" xr:uid="{00000000-0005-0000-0000-0000A3780000}"/>
    <cellStyle name="Normal - Style1 2 15" xfId="30357" xr:uid="{00000000-0005-0000-0000-0000A4780000}"/>
    <cellStyle name="Normal - Style1 2 16" xfId="30358" xr:uid="{00000000-0005-0000-0000-0000A5780000}"/>
    <cellStyle name="Normal - Style1 2 17" xfId="30359" xr:uid="{00000000-0005-0000-0000-0000A6780000}"/>
    <cellStyle name="Normal - Style1 2 18" xfId="30360" xr:uid="{00000000-0005-0000-0000-0000A7780000}"/>
    <cellStyle name="Normal - Style1 2 19" xfId="30361" xr:uid="{00000000-0005-0000-0000-0000A8780000}"/>
    <cellStyle name="Normal - Style1 2 2" xfId="30362" xr:uid="{00000000-0005-0000-0000-0000A9780000}"/>
    <cellStyle name="Normal - Style1 2 2 2" xfId="30363" xr:uid="{00000000-0005-0000-0000-0000AA780000}"/>
    <cellStyle name="Normal - Style1 2 2 3" xfId="30364" xr:uid="{00000000-0005-0000-0000-0000AB780000}"/>
    <cellStyle name="Normal - Style1 2 20" xfId="30365" xr:uid="{00000000-0005-0000-0000-0000AC780000}"/>
    <cellStyle name="Normal - Style1 2 21" xfId="30366" xr:uid="{00000000-0005-0000-0000-0000AD780000}"/>
    <cellStyle name="Normal - Style1 2 22" xfId="30367" xr:uid="{00000000-0005-0000-0000-0000AE780000}"/>
    <cellStyle name="Normal - Style1 2 23" xfId="30368" xr:uid="{00000000-0005-0000-0000-0000AF780000}"/>
    <cellStyle name="Normal - Style1 2 3" xfId="30369" xr:uid="{00000000-0005-0000-0000-0000B0780000}"/>
    <cellStyle name="Normal - Style1 2 3 2" xfId="30370" xr:uid="{00000000-0005-0000-0000-0000B1780000}"/>
    <cellStyle name="Normal - Style1 2 4" xfId="30371" xr:uid="{00000000-0005-0000-0000-0000B2780000}"/>
    <cellStyle name="Normal - Style1 2 4 2" xfId="30372" xr:uid="{00000000-0005-0000-0000-0000B3780000}"/>
    <cellStyle name="Normal - Style1 2 5" xfId="30373" xr:uid="{00000000-0005-0000-0000-0000B4780000}"/>
    <cellStyle name="Normal - Style1 2 6" xfId="30374" xr:uid="{00000000-0005-0000-0000-0000B5780000}"/>
    <cellStyle name="Normal - Style1 2 7" xfId="30375" xr:uid="{00000000-0005-0000-0000-0000B6780000}"/>
    <cellStyle name="Normal - Style1 2 8" xfId="30376" xr:uid="{00000000-0005-0000-0000-0000B7780000}"/>
    <cellStyle name="Normal - Style1 2 9" xfId="30377" xr:uid="{00000000-0005-0000-0000-0000B8780000}"/>
    <cellStyle name="Normal - Style1 2_PT BG 31-12-07 TORREDELVALLE" xfId="30378" xr:uid="{00000000-0005-0000-0000-0000B9780000}"/>
    <cellStyle name="Normal - Style1 20" xfId="30379" xr:uid="{00000000-0005-0000-0000-0000BA780000}"/>
    <cellStyle name="Normal - Style1 21" xfId="30380" xr:uid="{00000000-0005-0000-0000-0000BB780000}"/>
    <cellStyle name="Normal - Style1 22" xfId="30381" xr:uid="{00000000-0005-0000-0000-0000BC780000}"/>
    <cellStyle name="Normal - Style1 23" xfId="30382" xr:uid="{00000000-0005-0000-0000-0000BD780000}"/>
    <cellStyle name="Normal - Style1 24" xfId="30383" xr:uid="{00000000-0005-0000-0000-0000BE780000}"/>
    <cellStyle name="Normal - Style1 25" xfId="30384" xr:uid="{00000000-0005-0000-0000-0000BF780000}"/>
    <cellStyle name="Normal - Style1 3" xfId="2694" xr:uid="{00000000-0005-0000-0000-0000C0780000}"/>
    <cellStyle name="Normal - Style1 3 10" xfId="3005" xr:uid="{00000000-0005-0000-0000-0000C1780000}"/>
    <cellStyle name="Normal - Style1 3 11" xfId="30385" xr:uid="{00000000-0005-0000-0000-0000C2780000}"/>
    <cellStyle name="Normal - Style1 3 12" xfId="30386" xr:uid="{00000000-0005-0000-0000-0000C3780000}"/>
    <cellStyle name="Normal - Style1 3 13" xfId="30387" xr:uid="{00000000-0005-0000-0000-0000C4780000}"/>
    <cellStyle name="Normal - Style1 3 14" xfId="30388" xr:uid="{00000000-0005-0000-0000-0000C5780000}"/>
    <cellStyle name="Normal - Style1 3 15" xfId="30389" xr:uid="{00000000-0005-0000-0000-0000C6780000}"/>
    <cellStyle name="Normal - Style1 3 16" xfId="30390" xr:uid="{00000000-0005-0000-0000-0000C7780000}"/>
    <cellStyle name="Normal - Style1 3 17" xfId="30391" xr:uid="{00000000-0005-0000-0000-0000C8780000}"/>
    <cellStyle name="Normal - Style1 3 18" xfId="30392" xr:uid="{00000000-0005-0000-0000-0000C9780000}"/>
    <cellStyle name="Normal - Style1 3 19" xfId="30393" xr:uid="{00000000-0005-0000-0000-0000CA780000}"/>
    <cellStyle name="Normal - Style1 3 2" xfId="2855" xr:uid="{00000000-0005-0000-0000-0000CB780000}"/>
    <cellStyle name="Normal - Style1 3 2 2" xfId="30394" xr:uid="{00000000-0005-0000-0000-0000CC780000}"/>
    <cellStyle name="Normal - Style1 3 20" xfId="30395" xr:uid="{00000000-0005-0000-0000-0000CD780000}"/>
    <cellStyle name="Normal - Style1 3 21" xfId="30396" xr:uid="{00000000-0005-0000-0000-0000CE780000}"/>
    <cellStyle name="Normal - Style1 3 22" xfId="30397" xr:uid="{00000000-0005-0000-0000-0000CF780000}"/>
    <cellStyle name="Normal - Style1 3 23" xfId="30398" xr:uid="{00000000-0005-0000-0000-0000D0780000}"/>
    <cellStyle name="Normal - Style1 3 3" xfId="30399" xr:uid="{00000000-0005-0000-0000-0000D1780000}"/>
    <cellStyle name="Normal - Style1 3 3 2" xfId="30400" xr:uid="{00000000-0005-0000-0000-0000D2780000}"/>
    <cellStyle name="Normal - Style1 3 4" xfId="30401" xr:uid="{00000000-0005-0000-0000-0000D3780000}"/>
    <cellStyle name="Normal - Style1 3 4 2" xfId="30402" xr:uid="{00000000-0005-0000-0000-0000D4780000}"/>
    <cellStyle name="Normal - Style1 3 5" xfId="30403" xr:uid="{00000000-0005-0000-0000-0000D5780000}"/>
    <cellStyle name="Normal - Style1 3 6" xfId="30404" xr:uid="{00000000-0005-0000-0000-0000D6780000}"/>
    <cellStyle name="Normal - Style1 3 7" xfId="30405" xr:uid="{00000000-0005-0000-0000-0000D7780000}"/>
    <cellStyle name="Normal - Style1 3 8" xfId="30406" xr:uid="{00000000-0005-0000-0000-0000D8780000}"/>
    <cellStyle name="Normal - Style1 3 9" xfId="30407" xr:uid="{00000000-0005-0000-0000-0000D9780000}"/>
    <cellStyle name="Normal - Style1 4" xfId="222" xr:uid="{00000000-0005-0000-0000-0000DA780000}"/>
    <cellStyle name="Normal - Style1 4 2" xfId="30408" xr:uid="{00000000-0005-0000-0000-0000DB780000}"/>
    <cellStyle name="Normal - Style1 5" xfId="30409" xr:uid="{00000000-0005-0000-0000-0000DC780000}"/>
    <cellStyle name="Normal - Style1 5 2" xfId="30410" xr:uid="{00000000-0005-0000-0000-0000DD780000}"/>
    <cellStyle name="Normal - Style1 6" xfId="30411" xr:uid="{00000000-0005-0000-0000-0000DE780000}"/>
    <cellStyle name="Normal - Style1 6 2" xfId="30412" xr:uid="{00000000-0005-0000-0000-0000DF780000}"/>
    <cellStyle name="Normal - Style1 7" xfId="30413" xr:uid="{00000000-0005-0000-0000-0000E0780000}"/>
    <cellStyle name="Normal - Style1 7 2" xfId="30414" xr:uid="{00000000-0005-0000-0000-0000E1780000}"/>
    <cellStyle name="Normal - Style1 8" xfId="30415" xr:uid="{00000000-0005-0000-0000-0000E2780000}"/>
    <cellStyle name="Normal - Style1 8 2" xfId="30416" xr:uid="{00000000-0005-0000-0000-0000E3780000}"/>
    <cellStyle name="Normal - Style1 9" xfId="30417" xr:uid="{00000000-0005-0000-0000-0000E4780000}"/>
    <cellStyle name="Normal - Style1 9 2" xfId="30418" xr:uid="{00000000-0005-0000-0000-0000E5780000}"/>
    <cellStyle name="Normal - Style1_(MCH) PT ER al 31-08-08 CORREGIDO 2" xfId="30419" xr:uid="{00000000-0005-0000-0000-0000E6780000}"/>
    <cellStyle name="Normal 10" xfId="83" xr:uid="{00000000-0005-0000-0000-0000E7780000}"/>
    <cellStyle name="Normal 10 10" xfId="30420" xr:uid="{00000000-0005-0000-0000-0000E8780000}"/>
    <cellStyle name="Normal 10 10 2" xfId="30421" xr:uid="{00000000-0005-0000-0000-0000E9780000}"/>
    <cellStyle name="Normal 10 10 3" xfId="30422" xr:uid="{00000000-0005-0000-0000-0000EA780000}"/>
    <cellStyle name="Normal 10 10 4" xfId="30423" xr:uid="{00000000-0005-0000-0000-0000EB780000}"/>
    <cellStyle name="Normal 10 10 5" xfId="30424" xr:uid="{00000000-0005-0000-0000-0000EC780000}"/>
    <cellStyle name="Normal 10 10 6" xfId="30425" xr:uid="{00000000-0005-0000-0000-0000ED780000}"/>
    <cellStyle name="Normal 10 11" xfId="30426" xr:uid="{00000000-0005-0000-0000-0000EE780000}"/>
    <cellStyle name="Normal 10 11 2" xfId="30427" xr:uid="{00000000-0005-0000-0000-0000EF780000}"/>
    <cellStyle name="Normal 10 11 3" xfId="30428" xr:uid="{00000000-0005-0000-0000-0000F0780000}"/>
    <cellStyle name="Normal 10 11 4" xfId="30429" xr:uid="{00000000-0005-0000-0000-0000F1780000}"/>
    <cellStyle name="Normal 10 11 5" xfId="30430" xr:uid="{00000000-0005-0000-0000-0000F2780000}"/>
    <cellStyle name="Normal 10 11 6" xfId="30431" xr:uid="{00000000-0005-0000-0000-0000F3780000}"/>
    <cellStyle name="Normal 10 12" xfId="30432" xr:uid="{00000000-0005-0000-0000-0000F4780000}"/>
    <cellStyle name="Normal 10 12 2" xfId="30433" xr:uid="{00000000-0005-0000-0000-0000F5780000}"/>
    <cellStyle name="Normal 10 12 3" xfId="30434" xr:uid="{00000000-0005-0000-0000-0000F6780000}"/>
    <cellStyle name="Normal 10 12 4" xfId="30435" xr:uid="{00000000-0005-0000-0000-0000F7780000}"/>
    <cellStyle name="Normal 10 12 5" xfId="30436" xr:uid="{00000000-0005-0000-0000-0000F8780000}"/>
    <cellStyle name="Normal 10 12 6" xfId="30437" xr:uid="{00000000-0005-0000-0000-0000F9780000}"/>
    <cellStyle name="Normal 10 13" xfId="30438" xr:uid="{00000000-0005-0000-0000-0000FA780000}"/>
    <cellStyle name="Normal 10 13 2" xfId="30439" xr:uid="{00000000-0005-0000-0000-0000FB780000}"/>
    <cellStyle name="Normal 10 13 3" xfId="30440" xr:uid="{00000000-0005-0000-0000-0000FC780000}"/>
    <cellStyle name="Normal 10 13 4" xfId="30441" xr:uid="{00000000-0005-0000-0000-0000FD780000}"/>
    <cellStyle name="Normal 10 13 5" xfId="30442" xr:uid="{00000000-0005-0000-0000-0000FE780000}"/>
    <cellStyle name="Normal 10 13 6" xfId="30443" xr:uid="{00000000-0005-0000-0000-0000FF780000}"/>
    <cellStyle name="Normal 10 14" xfId="30444" xr:uid="{00000000-0005-0000-0000-000000790000}"/>
    <cellStyle name="Normal 10 14 2" xfId="30445" xr:uid="{00000000-0005-0000-0000-000001790000}"/>
    <cellStyle name="Normal 10 14 3" xfId="30446" xr:uid="{00000000-0005-0000-0000-000002790000}"/>
    <cellStyle name="Normal 10 14 4" xfId="30447" xr:uid="{00000000-0005-0000-0000-000003790000}"/>
    <cellStyle name="Normal 10 14 5" xfId="30448" xr:uid="{00000000-0005-0000-0000-000004790000}"/>
    <cellStyle name="Normal 10 14 6" xfId="30449" xr:uid="{00000000-0005-0000-0000-000005790000}"/>
    <cellStyle name="Normal 10 15" xfId="30450" xr:uid="{00000000-0005-0000-0000-000006790000}"/>
    <cellStyle name="Normal 10 16" xfId="30451" xr:uid="{00000000-0005-0000-0000-000007790000}"/>
    <cellStyle name="Normal 10 17" xfId="30452" xr:uid="{00000000-0005-0000-0000-000008790000}"/>
    <cellStyle name="Normal 10 18" xfId="30453" xr:uid="{00000000-0005-0000-0000-000009790000}"/>
    <cellStyle name="Normal 10 19" xfId="30454" xr:uid="{00000000-0005-0000-0000-00000A790000}"/>
    <cellStyle name="Normal 10 2" xfId="1928" xr:uid="{00000000-0005-0000-0000-00000B790000}"/>
    <cellStyle name="Normal 10 2 2" xfId="30455" xr:uid="{00000000-0005-0000-0000-00000C790000}"/>
    <cellStyle name="Normal 10 2 3" xfId="30456" xr:uid="{00000000-0005-0000-0000-00000D790000}"/>
    <cellStyle name="Normal 10 2 4" xfId="30457" xr:uid="{00000000-0005-0000-0000-00000E790000}"/>
    <cellStyle name="Normal 10 2 5" xfId="30458" xr:uid="{00000000-0005-0000-0000-00000F790000}"/>
    <cellStyle name="Normal 10 2_Hoja3" xfId="30459" xr:uid="{00000000-0005-0000-0000-000010790000}"/>
    <cellStyle name="Normal 10 20" xfId="30460" xr:uid="{00000000-0005-0000-0000-000011790000}"/>
    <cellStyle name="Normal 10 21" xfId="30461" xr:uid="{00000000-0005-0000-0000-000012790000}"/>
    <cellStyle name="Normal 10 22" xfId="30462" xr:uid="{00000000-0005-0000-0000-000013790000}"/>
    <cellStyle name="Normal 10 23" xfId="30463" xr:uid="{00000000-0005-0000-0000-000014790000}"/>
    <cellStyle name="Normal 10 24" xfId="30464" xr:uid="{00000000-0005-0000-0000-000015790000}"/>
    <cellStyle name="Normal 10 25" xfId="30465" xr:uid="{00000000-0005-0000-0000-000016790000}"/>
    <cellStyle name="Normal 10 26" xfId="30466" xr:uid="{00000000-0005-0000-0000-000017790000}"/>
    <cellStyle name="Normal 10 27" xfId="30467" xr:uid="{00000000-0005-0000-0000-000018790000}"/>
    <cellStyle name="Normal 10 28" xfId="30468" xr:uid="{00000000-0005-0000-0000-000019790000}"/>
    <cellStyle name="Normal 10 29" xfId="30469" xr:uid="{00000000-0005-0000-0000-00001A790000}"/>
    <cellStyle name="Normal 10 3" xfId="1927" xr:uid="{00000000-0005-0000-0000-00001B790000}"/>
    <cellStyle name="Normal 10 3 2" xfId="30470" xr:uid="{00000000-0005-0000-0000-00001C790000}"/>
    <cellStyle name="Normal 10 30" xfId="30471" xr:uid="{00000000-0005-0000-0000-00001D790000}"/>
    <cellStyle name="Normal 10 31" xfId="2930" xr:uid="{00000000-0005-0000-0000-00001E790000}"/>
    <cellStyle name="Normal 10 31 2" xfId="30472" xr:uid="{00000000-0005-0000-0000-00001F790000}"/>
    <cellStyle name="Normal 10 31 2 2" xfId="3002" xr:uid="{00000000-0005-0000-0000-000020790000}"/>
    <cellStyle name="Normal 10 31 2 2 2" xfId="30473" xr:uid="{00000000-0005-0000-0000-000021790000}"/>
    <cellStyle name="Normal 10 31 2 3" xfId="30474" xr:uid="{00000000-0005-0000-0000-000022790000}"/>
    <cellStyle name="Normal 10 31 3" xfId="30475" xr:uid="{00000000-0005-0000-0000-000023790000}"/>
    <cellStyle name="Normal 10 31 3 2" xfId="30476" xr:uid="{00000000-0005-0000-0000-000024790000}"/>
    <cellStyle name="Normal 10 31 6" xfId="43742" xr:uid="{00000000-0005-0000-0000-000025790000}"/>
    <cellStyle name="Normal 10 32" xfId="30477" xr:uid="{00000000-0005-0000-0000-000026790000}"/>
    <cellStyle name="Normal 10 32 2" xfId="30478" xr:uid="{00000000-0005-0000-0000-000027790000}"/>
    <cellStyle name="Normal 10 33" xfId="2931" xr:uid="{00000000-0005-0000-0000-000028790000}"/>
    <cellStyle name="Normal 10 4" xfId="2932" xr:uid="{00000000-0005-0000-0000-000029790000}"/>
    <cellStyle name="Normal 10 4 2" xfId="30479" xr:uid="{00000000-0005-0000-0000-00002A790000}"/>
    <cellStyle name="Normal 10 5" xfId="2994" xr:uid="{00000000-0005-0000-0000-00002B790000}"/>
    <cellStyle name="Normal 10 6" xfId="30480" xr:uid="{00000000-0005-0000-0000-00002C790000}"/>
    <cellStyle name="Normal 10 7" xfId="30481" xr:uid="{00000000-0005-0000-0000-00002D790000}"/>
    <cellStyle name="Normal 10 7 2" xfId="30482" xr:uid="{00000000-0005-0000-0000-00002E790000}"/>
    <cellStyle name="Normal 10 7 3" xfId="30483" xr:uid="{00000000-0005-0000-0000-00002F790000}"/>
    <cellStyle name="Normal 10 7 4" xfId="30484" xr:uid="{00000000-0005-0000-0000-000030790000}"/>
    <cellStyle name="Normal 10 7 5" xfId="30485" xr:uid="{00000000-0005-0000-0000-000031790000}"/>
    <cellStyle name="Normal 10 7 6" xfId="30486" xr:uid="{00000000-0005-0000-0000-000032790000}"/>
    <cellStyle name="Normal 10 8" xfId="30487" xr:uid="{00000000-0005-0000-0000-000033790000}"/>
    <cellStyle name="Normal 10 8 2" xfId="30488" xr:uid="{00000000-0005-0000-0000-000034790000}"/>
    <cellStyle name="Normal 10 8 3" xfId="30489" xr:uid="{00000000-0005-0000-0000-000035790000}"/>
    <cellStyle name="Normal 10 8 4" xfId="30490" xr:uid="{00000000-0005-0000-0000-000036790000}"/>
    <cellStyle name="Normal 10 8 5" xfId="30491" xr:uid="{00000000-0005-0000-0000-000037790000}"/>
    <cellStyle name="Normal 10 8 6" xfId="30492" xr:uid="{00000000-0005-0000-0000-000038790000}"/>
    <cellStyle name="Normal 10 9" xfId="30493" xr:uid="{00000000-0005-0000-0000-000039790000}"/>
    <cellStyle name="Normal 10 9 2" xfId="30494" xr:uid="{00000000-0005-0000-0000-00003A790000}"/>
    <cellStyle name="Normal 10 9 3" xfId="30495" xr:uid="{00000000-0005-0000-0000-00003B790000}"/>
    <cellStyle name="Normal 10 9 4" xfId="30496" xr:uid="{00000000-0005-0000-0000-00003C790000}"/>
    <cellStyle name="Normal 10 9 5" xfId="30497" xr:uid="{00000000-0005-0000-0000-00003D790000}"/>
    <cellStyle name="Normal 10 9 6" xfId="30498" xr:uid="{00000000-0005-0000-0000-00003E790000}"/>
    <cellStyle name="Normal 10_Cedula de Seguros" xfId="30499" xr:uid="{00000000-0005-0000-0000-00003F790000}"/>
    <cellStyle name="Normal 100" xfId="2657" xr:uid="{00000000-0005-0000-0000-000040790000}"/>
    <cellStyle name="Normal 101" xfId="2560" xr:uid="{00000000-0005-0000-0000-000041790000}"/>
    <cellStyle name="Normal 102" xfId="2561" xr:uid="{00000000-0005-0000-0000-000042790000}"/>
    <cellStyle name="Normal 103" xfId="2563" xr:uid="{00000000-0005-0000-0000-000043790000}"/>
    <cellStyle name="Normal 103 2" xfId="30500" xr:uid="{00000000-0005-0000-0000-000044790000}"/>
    <cellStyle name="Normal 104" xfId="2562" xr:uid="{00000000-0005-0000-0000-000045790000}"/>
    <cellStyle name="Normal 105" xfId="2598" xr:uid="{00000000-0005-0000-0000-000046790000}"/>
    <cellStyle name="Normal 106" xfId="2597" xr:uid="{00000000-0005-0000-0000-000047790000}"/>
    <cellStyle name="Normal 107" xfId="2596" xr:uid="{00000000-0005-0000-0000-000048790000}"/>
    <cellStyle name="Normal 108" xfId="2599" xr:uid="{00000000-0005-0000-0000-000049790000}"/>
    <cellStyle name="Normal 109" xfId="2565" xr:uid="{00000000-0005-0000-0000-00004A790000}"/>
    <cellStyle name="Normal 11" xfId="85" xr:uid="{00000000-0005-0000-0000-00004B790000}"/>
    <cellStyle name="Normal 11 10" xfId="30501" xr:uid="{00000000-0005-0000-0000-00004C790000}"/>
    <cellStyle name="Normal 11 10 2" xfId="30502" xr:uid="{00000000-0005-0000-0000-00004D790000}"/>
    <cellStyle name="Normal 11 10 3" xfId="30503" xr:uid="{00000000-0005-0000-0000-00004E790000}"/>
    <cellStyle name="Normal 11 10 4" xfId="30504" xr:uid="{00000000-0005-0000-0000-00004F790000}"/>
    <cellStyle name="Normal 11 10 5" xfId="30505" xr:uid="{00000000-0005-0000-0000-000050790000}"/>
    <cellStyle name="Normal 11 10 6" xfId="30506" xr:uid="{00000000-0005-0000-0000-000051790000}"/>
    <cellStyle name="Normal 11 11" xfId="30507" xr:uid="{00000000-0005-0000-0000-000052790000}"/>
    <cellStyle name="Normal 11 11 2" xfId="30508" xr:uid="{00000000-0005-0000-0000-000053790000}"/>
    <cellStyle name="Normal 11 11 3" xfId="30509" xr:uid="{00000000-0005-0000-0000-000054790000}"/>
    <cellStyle name="Normal 11 11 4" xfId="30510" xr:uid="{00000000-0005-0000-0000-000055790000}"/>
    <cellStyle name="Normal 11 11 5" xfId="30511" xr:uid="{00000000-0005-0000-0000-000056790000}"/>
    <cellStyle name="Normal 11 11 6" xfId="30512" xr:uid="{00000000-0005-0000-0000-000057790000}"/>
    <cellStyle name="Normal 11 12" xfId="30513" xr:uid="{00000000-0005-0000-0000-000058790000}"/>
    <cellStyle name="Normal 11 12 2" xfId="30514" xr:uid="{00000000-0005-0000-0000-000059790000}"/>
    <cellStyle name="Normal 11 12 3" xfId="30515" xr:uid="{00000000-0005-0000-0000-00005A790000}"/>
    <cellStyle name="Normal 11 12 4" xfId="30516" xr:uid="{00000000-0005-0000-0000-00005B790000}"/>
    <cellStyle name="Normal 11 12 5" xfId="30517" xr:uid="{00000000-0005-0000-0000-00005C790000}"/>
    <cellStyle name="Normal 11 12 6" xfId="30518" xr:uid="{00000000-0005-0000-0000-00005D790000}"/>
    <cellStyle name="Normal 11 13" xfId="30519" xr:uid="{00000000-0005-0000-0000-00005E790000}"/>
    <cellStyle name="Normal 11 14" xfId="30520" xr:uid="{00000000-0005-0000-0000-00005F790000}"/>
    <cellStyle name="Normal 11 15" xfId="30521" xr:uid="{00000000-0005-0000-0000-000060790000}"/>
    <cellStyle name="Normal 11 16" xfId="30522" xr:uid="{00000000-0005-0000-0000-000061790000}"/>
    <cellStyle name="Normal 11 17" xfId="30523" xr:uid="{00000000-0005-0000-0000-000062790000}"/>
    <cellStyle name="Normal 11 18" xfId="30524" xr:uid="{00000000-0005-0000-0000-000063790000}"/>
    <cellStyle name="Normal 11 19" xfId="30525" xr:uid="{00000000-0005-0000-0000-000064790000}"/>
    <cellStyle name="Normal 11 2" xfId="1929" xr:uid="{00000000-0005-0000-0000-000065790000}"/>
    <cellStyle name="Normal 11 2 2" xfId="30526" xr:uid="{00000000-0005-0000-0000-000066790000}"/>
    <cellStyle name="Normal 11 20" xfId="30527" xr:uid="{00000000-0005-0000-0000-000067790000}"/>
    <cellStyle name="Normal 11 21" xfId="30528" xr:uid="{00000000-0005-0000-0000-000068790000}"/>
    <cellStyle name="Normal 11 22" xfId="30529" xr:uid="{00000000-0005-0000-0000-000069790000}"/>
    <cellStyle name="Normal 11 23" xfId="30530" xr:uid="{00000000-0005-0000-0000-00006A790000}"/>
    <cellStyle name="Normal 11 24" xfId="30531" xr:uid="{00000000-0005-0000-0000-00006B790000}"/>
    <cellStyle name="Normal 11 25" xfId="30532" xr:uid="{00000000-0005-0000-0000-00006C790000}"/>
    <cellStyle name="Normal 11 26" xfId="30533" xr:uid="{00000000-0005-0000-0000-00006D790000}"/>
    <cellStyle name="Normal 11 27" xfId="30534" xr:uid="{00000000-0005-0000-0000-00006E790000}"/>
    <cellStyle name="Normal 11 28" xfId="30535" xr:uid="{00000000-0005-0000-0000-00006F790000}"/>
    <cellStyle name="Normal 11 29" xfId="30536" xr:uid="{00000000-0005-0000-0000-000070790000}"/>
    <cellStyle name="Normal 11 3" xfId="2933" xr:uid="{00000000-0005-0000-0000-000071790000}"/>
    <cellStyle name="Normal 11 30" xfId="41949" xr:uid="{00000000-0005-0000-0000-000072790000}"/>
    <cellStyle name="Normal 11 30 2" xfId="41950" xr:uid="{00000000-0005-0000-0000-000073790000}"/>
    <cellStyle name="Normal 11 4" xfId="30537" xr:uid="{00000000-0005-0000-0000-000074790000}"/>
    <cellStyle name="Normal 11 5" xfId="30538" xr:uid="{00000000-0005-0000-0000-000075790000}"/>
    <cellStyle name="Normal 11 5 2" xfId="30539" xr:uid="{00000000-0005-0000-0000-000076790000}"/>
    <cellStyle name="Normal 11 5 3" xfId="30540" xr:uid="{00000000-0005-0000-0000-000077790000}"/>
    <cellStyle name="Normal 11 5 4" xfId="30541" xr:uid="{00000000-0005-0000-0000-000078790000}"/>
    <cellStyle name="Normal 11 5 5" xfId="30542" xr:uid="{00000000-0005-0000-0000-000079790000}"/>
    <cellStyle name="Normal 11 5 6" xfId="30543" xr:uid="{00000000-0005-0000-0000-00007A790000}"/>
    <cellStyle name="Normal 11 6" xfId="30544" xr:uid="{00000000-0005-0000-0000-00007B790000}"/>
    <cellStyle name="Normal 11 6 2" xfId="30545" xr:uid="{00000000-0005-0000-0000-00007C790000}"/>
    <cellStyle name="Normal 11 6 3" xfId="30546" xr:uid="{00000000-0005-0000-0000-00007D790000}"/>
    <cellStyle name="Normal 11 6 4" xfId="30547" xr:uid="{00000000-0005-0000-0000-00007E790000}"/>
    <cellStyle name="Normal 11 6 5" xfId="30548" xr:uid="{00000000-0005-0000-0000-00007F790000}"/>
    <cellStyle name="Normal 11 6 6" xfId="30549" xr:uid="{00000000-0005-0000-0000-000080790000}"/>
    <cellStyle name="Normal 11 7" xfId="30550" xr:uid="{00000000-0005-0000-0000-000081790000}"/>
    <cellStyle name="Normal 11 7 2" xfId="30551" xr:uid="{00000000-0005-0000-0000-000082790000}"/>
    <cellStyle name="Normal 11 7 3" xfId="30552" xr:uid="{00000000-0005-0000-0000-000083790000}"/>
    <cellStyle name="Normal 11 7 4" xfId="30553" xr:uid="{00000000-0005-0000-0000-000084790000}"/>
    <cellStyle name="Normal 11 7 5" xfId="30554" xr:uid="{00000000-0005-0000-0000-000085790000}"/>
    <cellStyle name="Normal 11 7 6" xfId="30555" xr:uid="{00000000-0005-0000-0000-000086790000}"/>
    <cellStyle name="Normal 11 8" xfId="30556" xr:uid="{00000000-0005-0000-0000-000087790000}"/>
    <cellStyle name="Normal 11 8 2" xfId="30557" xr:uid="{00000000-0005-0000-0000-000088790000}"/>
    <cellStyle name="Normal 11 8 3" xfId="30558" xr:uid="{00000000-0005-0000-0000-000089790000}"/>
    <cellStyle name="Normal 11 8 4" xfId="30559" xr:uid="{00000000-0005-0000-0000-00008A790000}"/>
    <cellStyle name="Normal 11 8 5" xfId="30560" xr:uid="{00000000-0005-0000-0000-00008B790000}"/>
    <cellStyle name="Normal 11 8 6" xfId="30561" xr:uid="{00000000-0005-0000-0000-00008C790000}"/>
    <cellStyle name="Normal 11 9" xfId="30562" xr:uid="{00000000-0005-0000-0000-00008D790000}"/>
    <cellStyle name="Normal 11 9 2" xfId="30563" xr:uid="{00000000-0005-0000-0000-00008E790000}"/>
    <cellStyle name="Normal 11 9 3" xfId="30564" xr:uid="{00000000-0005-0000-0000-00008F790000}"/>
    <cellStyle name="Normal 11 9 4" xfId="30565" xr:uid="{00000000-0005-0000-0000-000090790000}"/>
    <cellStyle name="Normal 11 9 5" xfId="30566" xr:uid="{00000000-0005-0000-0000-000091790000}"/>
    <cellStyle name="Normal 11 9 6" xfId="30567" xr:uid="{00000000-0005-0000-0000-000092790000}"/>
    <cellStyle name="Normal 110" xfId="2564" xr:uid="{00000000-0005-0000-0000-000093790000}"/>
    <cellStyle name="Normal 111" xfId="2542" xr:uid="{00000000-0005-0000-0000-000094790000}"/>
    <cellStyle name="Normal 112" xfId="2658" xr:uid="{00000000-0005-0000-0000-000095790000}"/>
    <cellStyle name="Normal 113" xfId="2547" xr:uid="{00000000-0005-0000-0000-000096790000}"/>
    <cellStyle name="Normal 114" xfId="2546" xr:uid="{00000000-0005-0000-0000-000097790000}"/>
    <cellStyle name="Normal 115" xfId="2534" xr:uid="{00000000-0005-0000-0000-000098790000}"/>
    <cellStyle name="Normal 116" xfId="2538" xr:uid="{00000000-0005-0000-0000-000099790000}"/>
    <cellStyle name="Normal 117" xfId="2566" xr:uid="{00000000-0005-0000-0000-00009A790000}"/>
    <cellStyle name="Normal 118" xfId="2567" xr:uid="{00000000-0005-0000-0000-00009B790000}"/>
    <cellStyle name="Normal 119" xfId="2568" xr:uid="{00000000-0005-0000-0000-00009C790000}"/>
    <cellStyle name="Normal 12" xfId="87" xr:uid="{00000000-0005-0000-0000-00009D790000}"/>
    <cellStyle name="Normal 12 10" xfId="30568" xr:uid="{00000000-0005-0000-0000-00009E790000}"/>
    <cellStyle name="Normal 12 10 2" xfId="30569" xr:uid="{00000000-0005-0000-0000-00009F790000}"/>
    <cellStyle name="Normal 12 10 3" xfId="30570" xr:uid="{00000000-0005-0000-0000-0000A0790000}"/>
    <cellStyle name="Normal 12 10 4" xfId="30571" xr:uid="{00000000-0005-0000-0000-0000A1790000}"/>
    <cellStyle name="Normal 12 10 5" xfId="30572" xr:uid="{00000000-0005-0000-0000-0000A2790000}"/>
    <cellStyle name="Normal 12 10 6" xfId="30573" xr:uid="{00000000-0005-0000-0000-0000A3790000}"/>
    <cellStyle name="Normal 12 11" xfId="30574" xr:uid="{00000000-0005-0000-0000-0000A4790000}"/>
    <cellStyle name="Normal 12 11 2" xfId="30575" xr:uid="{00000000-0005-0000-0000-0000A5790000}"/>
    <cellStyle name="Normal 12 11 3" xfId="30576" xr:uid="{00000000-0005-0000-0000-0000A6790000}"/>
    <cellStyle name="Normal 12 11 4" xfId="30577" xr:uid="{00000000-0005-0000-0000-0000A7790000}"/>
    <cellStyle name="Normal 12 11 5" xfId="30578" xr:uid="{00000000-0005-0000-0000-0000A8790000}"/>
    <cellStyle name="Normal 12 11 6" xfId="30579" xr:uid="{00000000-0005-0000-0000-0000A9790000}"/>
    <cellStyle name="Normal 12 12" xfId="30580" xr:uid="{00000000-0005-0000-0000-0000AA790000}"/>
    <cellStyle name="Normal 12 12 2" xfId="30581" xr:uid="{00000000-0005-0000-0000-0000AB790000}"/>
    <cellStyle name="Normal 12 12 3" xfId="30582" xr:uid="{00000000-0005-0000-0000-0000AC790000}"/>
    <cellStyle name="Normal 12 12 4" xfId="30583" xr:uid="{00000000-0005-0000-0000-0000AD790000}"/>
    <cellStyle name="Normal 12 12 5" xfId="30584" xr:uid="{00000000-0005-0000-0000-0000AE790000}"/>
    <cellStyle name="Normal 12 12 6" xfId="30585" xr:uid="{00000000-0005-0000-0000-0000AF790000}"/>
    <cellStyle name="Normal 12 13" xfId="30586" xr:uid="{00000000-0005-0000-0000-0000B0790000}"/>
    <cellStyle name="Normal 12 14" xfId="30587" xr:uid="{00000000-0005-0000-0000-0000B1790000}"/>
    <cellStyle name="Normal 12 15" xfId="30588" xr:uid="{00000000-0005-0000-0000-0000B2790000}"/>
    <cellStyle name="Normal 12 16" xfId="30589" xr:uid="{00000000-0005-0000-0000-0000B3790000}"/>
    <cellStyle name="Normal 12 17" xfId="30590" xr:uid="{00000000-0005-0000-0000-0000B4790000}"/>
    <cellStyle name="Normal 12 18" xfId="30591" xr:uid="{00000000-0005-0000-0000-0000B5790000}"/>
    <cellStyle name="Normal 12 19" xfId="30592" xr:uid="{00000000-0005-0000-0000-0000B6790000}"/>
    <cellStyle name="Normal 12 2" xfId="1931" xr:uid="{00000000-0005-0000-0000-0000B7790000}"/>
    <cellStyle name="Normal 12 2 2" xfId="30593" xr:uid="{00000000-0005-0000-0000-0000B8790000}"/>
    <cellStyle name="Normal 12 2 3" xfId="41951" xr:uid="{00000000-0005-0000-0000-0000B9790000}"/>
    <cellStyle name="Normal 12 20" xfId="30594" xr:uid="{00000000-0005-0000-0000-0000BA790000}"/>
    <cellStyle name="Normal 12 21" xfId="30595" xr:uid="{00000000-0005-0000-0000-0000BB790000}"/>
    <cellStyle name="Normal 12 22" xfId="30596" xr:uid="{00000000-0005-0000-0000-0000BC790000}"/>
    <cellStyle name="Normal 12 23" xfId="30597" xr:uid="{00000000-0005-0000-0000-0000BD790000}"/>
    <cellStyle name="Normal 12 24" xfId="30598" xr:uid="{00000000-0005-0000-0000-0000BE790000}"/>
    <cellStyle name="Normal 12 25" xfId="30599" xr:uid="{00000000-0005-0000-0000-0000BF790000}"/>
    <cellStyle name="Normal 12 26" xfId="30600" xr:uid="{00000000-0005-0000-0000-0000C0790000}"/>
    <cellStyle name="Normal 12 27" xfId="30601" xr:uid="{00000000-0005-0000-0000-0000C1790000}"/>
    <cellStyle name="Normal 12 28" xfId="30602" xr:uid="{00000000-0005-0000-0000-0000C2790000}"/>
    <cellStyle name="Normal 12 29" xfId="2934" xr:uid="{00000000-0005-0000-0000-0000C3790000}"/>
    <cellStyle name="Normal 12 3" xfId="1932" xr:uid="{00000000-0005-0000-0000-0000C4790000}"/>
    <cellStyle name="Normal 12 3 2" xfId="30603" xr:uid="{00000000-0005-0000-0000-0000C5790000}"/>
    <cellStyle name="Normal 12 3 3" xfId="41952" xr:uid="{00000000-0005-0000-0000-0000C6790000}"/>
    <cellStyle name="Normal 12 4" xfId="1933" xr:uid="{00000000-0005-0000-0000-0000C7790000}"/>
    <cellStyle name="Normal 12 4 2" xfId="30604" xr:uid="{00000000-0005-0000-0000-0000C8790000}"/>
    <cellStyle name="Normal 12 4 3" xfId="41953" xr:uid="{00000000-0005-0000-0000-0000C9790000}"/>
    <cellStyle name="Normal 12 5" xfId="1930" xr:uid="{00000000-0005-0000-0000-0000CA790000}"/>
    <cellStyle name="Normal 12 5 2" xfId="30605" xr:uid="{00000000-0005-0000-0000-0000CB790000}"/>
    <cellStyle name="Normal 12 5 3" xfId="30606" xr:uid="{00000000-0005-0000-0000-0000CC790000}"/>
    <cellStyle name="Normal 12 5 4" xfId="30607" xr:uid="{00000000-0005-0000-0000-0000CD790000}"/>
    <cellStyle name="Normal 12 5 5" xfId="30608" xr:uid="{00000000-0005-0000-0000-0000CE790000}"/>
    <cellStyle name="Normal 12 5 6" xfId="30609" xr:uid="{00000000-0005-0000-0000-0000CF790000}"/>
    <cellStyle name="Normal 12 6" xfId="30610" xr:uid="{00000000-0005-0000-0000-0000D0790000}"/>
    <cellStyle name="Normal 12 6 2" xfId="30611" xr:uid="{00000000-0005-0000-0000-0000D1790000}"/>
    <cellStyle name="Normal 12 6 3" xfId="30612" xr:uid="{00000000-0005-0000-0000-0000D2790000}"/>
    <cellStyle name="Normal 12 6 4" xfId="30613" xr:uid="{00000000-0005-0000-0000-0000D3790000}"/>
    <cellStyle name="Normal 12 6 5" xfId="30614" xr:uid="{00000000-0005-0000-0000-0000D4790000}"/>
    <cellStyle name="Normal 12 6 6" xfId="30615" xr:uid="{00000000-0005-0000-0000-0000D5790000}"/>
    <cellStyle name="Normal 12 7" xfId="30616" xr:uid="{00000000-0005-0000-0000-0000D6790000}"/>
    <cellStyle name="Normal 12 7 2" xfId="30617" xr:uid="{00000000-0005-0000-0000-0000D7790000}"/>
    <cellStyle name="Normal 12 7 3" xfId="30618" xr:uid="{00000000-0005-0000-0000-0000D8790000}"/>
    <cellStyle name="Normal 12 7 4" xfId="30619" xr:uid="{00000000-0005-0000-0000-0000D9790000}"/>
    <cellStyle name="Normal 12 7 5" xfId="30620" xr:uid="{00000000-0005-0000-0000-0000DA790000}"/>
    <cellStyle name="Normal 12 7 6" xfId="30621" xr:uid="{00000000-0005-0000-0000-0000DB790000}"/>
    <cellStyle name="Normal 12 8" xfId="30622" xr:uid="{00000000-0005-0000-0000-0000DC790000}"/>
    <cellStyle name="Normal 12 8 2" xfId="30623" xr:uid="{00000000-0005-0000-0000-0000DD790000}"/>
    <cellStyle name="Normal 12 8 3" xfId="30624" xr:uid="{00000000-0005-0000-0000-0000DE790000}"/>
    <cellStyle name="Normal 12 8 4" xfId="30625" xr:uid="{00000000-0005-0000-0000-0000DF790000}"/>
    <cellStyle name="Normal 12 8 5" xfId="30626" xr:uid="{00000000-0005-0000-0000-0000E0790000}"/>
    <cellStyle name="Normal 12 8 6" xfId="30627" xr:uid="{00000000-0005-0000-0000-0000E1790000}"/>
    <cellStyle name="Normal 12 9" xfId="30628" xr:uid="{00000000-0005-0000-0000-0000E2790000}"/>
    <cellStyle name="Normal 12 9 2" xfId="30629" xr:uid="{00000000-0005-0000-0000-0000E3790000}"/>
    <cellStyle name="Normal 12 9 3" xfId="30630" xr:uid="{00000000-0005-0000-0000-0000E4790000}"/>
    <cellStyle name="Normal 12 9 4" xfId="30631" xr:uid="{00000000-0005-0000-0000-0000E5790000}"/>
    <cellStyle name="Normal 12 9 5" xfId="30632" xr:uid="{00000000-0005-0000-0000-0000E6790000}"/>
    <cellStyle name="Normal 12 9 6" xfId="30633" xr:uid="{00000000-0005-0000-0000-0000E7790000}"/>
    <cellStyle name="Normal 120" xfId="2604" xr:uid="{00000000-0005-0000-0000-0000E8790000}"/>
    <cellStyle name="Normal 121" xfId="2600" xr:uid="{00000000-0005-0000-0000-0000E9790000}"/>
    <cellStyle name="Normal 122" xfId="2601" xr:uid="{00000000-0005-0000-0000-0000EA790000}"/>
    <cellStyle name="Normal 123" xfId="2603" xr:uid="{00000000-0005-0000-0000-0000EB790000}"/>
    <cellStyle name="Normal 124" xfId="2602" xr:uid="{00000000-0005-0000-0000-0000EC790000}"/>
    <cellStyle name="Normal 125" xfId="2569" xr:uid="{00000000-0005-0000-0000-0000ED790000}"/>
    <cellStyle name="Normal 126" xfId="2570" xr:uid="{00000000-0005-0000-0000-0000EE790000}"/>
    <cellStyle name="Normal 127" xfId="2608" xr:uid="{00000000-0005-0000-0000-0000EF790000}"/>
    <cellStyle name="Normal 128" xfId="2605" xr:uid="{00000000-0005-0000-0000-0000F0790000}"/>
    <cellStyle name="Normal 129" xfId="2606" xr:uid="{00000000-0005-0000-0000-0000F1790000}"/>
    <cellStyle name="Normal 13" xfId="89" xr:uid="{00000000-0005-0000-0000-0000F2790000}"/>
    <cellStyle name="Normal 13 10" xfId="30634" xr:uid="{00000000-0005-0000-0000-0000F3790000}"/>
    <cellStyle name="Normal 13 10 2" xfId="30635" xr:uid="{00000000-0005-0000-0000-0000F4790000}"/>
    <cellStyle name="Normal 13 10 3" xfId="30636" xr:uid="{00000000-0005-0000-0000-0000F5790000}"/>
    <cellStyle name="Normal 13 10 4" xfId="30637" xr:uid="{00000000-0005-0000-0000-0000F6790000}"/>
    <cellStyle name="Normal 13 10 5" xfId="30638" xr:uid="{00000000-0005-0000-0000-0000F7790000}"/>
    <cellStyle name="Normal 13 10 6" xfId="30639" xr:uid="{00000000-0005-0000-0000-0000F8790000}"/>
    <cellStyle name="Normal 13 11" xfId="30640" xr:uid="{00000000-0005-0000-0000-0000F9790000}"/>
    <cellStyle name="Normal 13 11 2" xfId="30641" xr:uid="{00000000-0005-0000-0000-0000FA790000}"/>
    <cellStyle name="Normal 13 11 3" xfId="30642" xr:uid="{00000000-0005-0000-0000-0000FB790000}"/>
    <cellStyle name="Normal 13 11 4" xfId="30643" xr:uid="{00000000-0005-0000-0000-0000FC790000}"/>
    <cellStyle name="Normal 13 11 5" xfId="30644" xr:uid="{00000000-0005-0000-0000-0000FD790000}"/>
    <cellStyle name="Normal 13 11 6" xfId="30645" xr:uid="{00000000-0005-0000-0000-0000FE790000}"/>
    <cellStyle name="Normal 13 12" xfId="30646" xr:uid="{00000000-0005-0000-0000-0000FF790000}"/>
    <cellStyle name="Normal 13 12 2" xfId="30647" xr:uid="{00000000-0005-0000-0000-0000007A0000}"/>
    <cellStyle name="Normal 13 12 3" xfId="30648" xr:uid="{00000000-0005-0000-0000-0000017A0000}"/>
    <cellStyle name="Normal 13 12 4" xfId="30649" xr:uid="{00000000-0005-0000-0000-0000027A0000}"/>
    <cellStyle name="Normal 13 12 5" xfId="30650" xr:uid="{00000000-0005-0000-0000-0000037A0000}"/>
    <cellStyle name="Normal 13 12 6" xfId="30651" xr:uid="{00000000-0005-0000-0000-0000047A0000}"/>
    <cellStyle name="Normal 13 13" xfId="30652" xr:uid="{00000000-0005-0000-0000-0000057A0000}"/>
    <cellStyle name="Normal 13 14" xfId="30653" xr:uid="{00000000-0005-0000-0000-0000067A0000}"/>
    <cellStyle name="Normal 13 15" xfId="30654" xr:uid="{00000000-0005-0000-0000-0000077A0000}"/>
    <cellStyle name="Normal 13 16" xfId="30655" xr:uid="{00000000-0005-0000-0000-0000087A0000}"/>
    <cellStyle name="Normal 13 17" xfId="30656" xr:uid="{00000000-0005-0000-0000-0000097A0000}"/>
    <cellStyle name="Normal 13 18" xfId="30657" xr:uid="{00000000-0005-0000-0000-00000A7A0000}"/>
    <cellStyle name="Normal 13 19" xfId="30658" xr:uid="{00000000-0005-0000-0000-00000B7A0000}"/>
    <cellStyle name="Normal 13 2" xfId="1935" xr:uid="{00000000-0005-0000-0000-00000C7A0000}"/>
    <cellStyle name="Normal 13 2 2" xfId="30659" xr:uid="{00000000-0005-0000-0000-00000D7A0000}"/>
    <cellStyle name="Normal 13 2 3" xfId="30660" xr:uid="{00000000-0005-0000-0000-00000E7A0000}"/>
    <cellStyle name="Normal 13 2 4" xfId="30661" xr:uid="{00000000-0005-0000-0000-00000F7A0000}"/>
    <cellStyle name="Normal 13 2 5" xfId="30662" xr:uid="{00000000-0005-0000-0000-0000107A0000}"/>
    <cellStyle name="Normal 13 20" xfId="30663" xr:uid="{00000000-0005-0000-0000-0000117A0000}"/>
    <cellStyle name="Normal 13 21" xfId="30664" xr:uid="{00000000-0005-0000-0000-0000127A0000}"/>
    <cellStyle name="Normal 13 22" xfId="30665" xr:uid="{00000000-0005-0000-0000-0000137A0000}"/>
    <cellStyle name="Normal 13 23" xfId="30666" xr:uid="{00000000-0005-0000-0000-0000147A0000}"/>
    <cellStyle name="Normal 13 24" xfId="30667" xr:uid="{00000000-0005-0000-0000-0000157A0000}"/>
    <cellStyle name="Normal 13 25" xfId="30668" xr:uid="{00000000-0005-0000-0000-0000167A0000}"/>
    <cellStyle name="Normal 13 26" xfId="30669" xr:uid="{00000000-0005-0000-0000-0000177A0000}"/>
    <cellStyle name="Normal 13 27" xfId="30670" xr:uid="{00000000-0005-0000-0000-0000187A0000}"/>
    <cellStyle name="Normal 13 28" xfId="30671" xr:uid="{00000000-0005-0000-0000-0000197A0000}"/>
    <cellStyle name="Normal 13 29" xfId="41954" xr:uid="{00000000-0005-0000-0000-00001A7A0000}"/>
    <cellStyle name="Normal 13 3" xfId="1936" xr:uid="{00000000-0005-0000-0000-00001B7A0000}"/>
    <cellStyle name="Normal 13 3 2" xfId="41955" xr:uid="{00000000-0005-0000-0000-00001C7A0000}"/>
    <cellStyle name="Normal 13 4" xfId="1937" xr:uid="{00000000-0005-0000-0000-00001D7A0000}"/>
    <cellStyle name="Normal 13 4 2" xfId="41956" xr:uid="{00000000-0005-0000-0000-00001E7A0000}"/>
    <cellStyle name="Normal 13 5" xfId="1934" xr:uid="{00000000-0005-0000-0000-00001F7A0000}"/>
    <cellStyle name="Normal 13 5 2" xfId="30672" xr:uid="{00000000-0005-0000-0000-0000207A0000}"/>
    <cellStyle name="Normal 13 5 3" xfId="30673" xr:uid="{00000000-0005-0000-0000-0000217A0000}"/>
    <cellStyle name="Normal 13 5 4" xfId="30674" xr:uid="{00000000-0005-0000-0000-0000227A0000}"/>
    <cellStyle name="Normal 13 5 5" xfId="30675" xr:uid="{00000000-0005-0000-0000-0000237A0000}"/>
    <cellStyle name="Normal 13 5 6" xfId="30676" xr:uid="{00000000-0005-0000-0000-0000247A0000}"/>
    <cellStyle name="Normal 13 6" xfId="30677" xr:uid="{00000000-0005-0000-0000-0000257A0000}"/>
    <cellStyle name="Normal 13 6 2" xfId="30678" xr:uid="{00000000-0005-0000-0000-0000267A0000}"/>
    <cellStyle name="Normal 13 6 3" xfId="30679" xr:uid="{00000000-0005-0000-0000-0000277A0000}"/>
    <cellStyle name="Normal 13 6 4" xfId="30680" xr:uid="{00000000-0005-0000-0000-0000287A0000}"/>
    <cellStyle name="Normal 13 6 5" xfId="30681" xr:uid="{00000000-0005-0000-0000-0000297A0000}"/>
    <cellStyle name="Normal 13 6 6" xfId="30682" xr:uid="{00000000-0005-0000-0000-00002A7A0000}"/>
    <cellStyle name="Normal 13 7" xfId="30683" xr:uid="{00000000-0005-0000-0000-00002B7A0000}"/>
    <cellStyle name="Normal 13 7 2" xfId="30684" xr:uid="{00000000-0005-0000-0000-00002C7A0000}"/>
    <cellStyle name="Normal 13 7 3" xfId="30685" xr:uid="{00000000-0005-0000-0000-00002D7A0000}"/>
    <cellStyle name="Normal 13 7 4" xfId="30686" xr:uid="{00000000-0005-0000-0000-00002E7A0000}"/>
    <cellStyle name="Normal 13 7 5" xfId="30687" xr:uid="{00000000-0005-0000-0000-00002F7A0000}"/>
    <cellStyle name="Normal 13 7 6" xfId="30688" xr:uid="{00000000-0005-0000-0000-0000307A0000}"/>
    <cellStyle name="Normal 13 8" xfId="30689" xr:uid="{00000000-0005-0000-0000-0000317A0000}"/>
    <cellStyle name="Normal 13 8 2" xfId="30690" xr:uid="{00000000-0005-0000-0000-0000327A0000}"/>
    <cellStyle name="Normal 13 8 3" xfId="30691" xr:uid="{00000000-0005-0000-0000-0000337A0000}"/>
    <cellStyle name="Normal 13 8 4" xfId="30692" xr:uid="{00000000-0005-0000-0000-0000347A0000}"/>
    <cellStyle name="Normal 13 8 5" xfId="30693" xr:uid="{00000000-0005-0000-0000-0000357A0000}"/>
    <cellStyle name="Normal 13 8 6" xfId="30694" xr:uid="{00000000-0005-0000-0000-0000367A0000}"/>
    <cellStyle name="Normal 13 9" xfId="30695" xr:uid="{00000000-0005-0000-0000-0000377A0000}"/>
    <cellStyle name="Normal 13 9 2" xfId="30696" xr:uid="{00000000-0005-0000-0000-0000387A0000}"/>
    <cellStyle name="Normal 13 9 3" xfId="30697" xr:uid="{00000000-0005-0000-0000-0000397A0000}"/>
    <cellStyle name="Normal 13 9 4" xfId="30698" xr:uid="{00000000-0005-0000-0000-00003A7A0000}"/>
    <cellStyle name="Normal 13 9 5" xfId="30699" xr:uid="{00000000-0005-0000-0000-00003B7A0000}"/>
    <cellStyle name="Normal 13 9 6" xfId="30700" xr:uid="{00000000-0005-0000-0000-00003C7A0000}"/>
    <cellStyle name="Normal 130" xfId="2607" xr:uid="{00000000-0005-0000-0000-00003D7A0000}"/>
    <cellStyle name="Normal 131" xfId="2642" xr:uid="{00000000-0005-0000-0000-00003E7A0000}"/>
    <cellStyle name="Normal 132" xfId="2571" xr:uid="{00000000-0005-0000-0000-00003F7A0000}"/>
    <cellStyle name="Normal 133" xfId="2573" xr:uid="{00000000-0005-0000-0000-0000407A0000}"/>
    <cellStyle name="Normal 134" xfId="2572" xr:uid="{00000000-0005-0000-0000-0000417A0000}"/>
    <cellStyle name="Normal 135" xfId="2574" xr:uid="{00000000-0005-0000-0000-0000427A0000}"/>
    <cellStyle name="Normal 136" xfId="2575" xr:uid="{00000000-0005-0000-0000-0000437A0000}"/>
    <cellStyle name="Normal 137" xfId="2543" xr:uid="{00000000-0005-0000-0000-0000447A0000}"/>
    <cellStyle name="Normal 138" xfId="2609" xr:uid="{00000000-0005-0000-0000-0000457A0000}"/>
    <cellStyle name="Normal 139" xfId="2548" xr:uid="{00000000-0005-0000-0000-0000467A0000}"/>
    <cellStyle name="Normal 14" xfId="69" xr:uid="{00000000-0005-0000-0000-0000477A0000}"/>
    <cellStyle name="Normal 14 10" xfId="30701" xr:uid="{00000000-0005-0000-0000-0000487A0000}"/>
    <cellStyle name="Normal 14 10 2" xfId="30702" xr:uid="{00000000-0005-0000-0000-0000497A0000}"/>
    <cellStyle name="Normal 14 10 3" xfId="30703" xr:uid="{00000000-0005-0000-0000-00004A7A0000}"/>
    <cellStyle name="Normal 14 10 4" xfId="30704" xr:uid="{00000000-0005-0000-0000-00004B7A0000}"/>
    <cellStyle name="Normal 14 10 5" xfId="30705" xr:uid="{00000000-0005-0000-0000-00004C7A0000}"/>
    <cellStyle name="Normal 14 10 6" xfId="30706" xr:uid="{00000000-0005-0000-0000-00004D7A0000}"/>
    <cellStyle name="Normal 14 11" xfId="30707" xr:uid="{00000000-0005-0000-0000-00004E7A0000}"/>
    <cellStyle name="Normal 14 11 2" xfId="30708" xr:uid="{00000000-0005-0000-0000-00004F7A0000}"/>
    <cellStyle name="Normal 14 11 3" xfId="30709" xr:uid="{00000000-0005-0000-0000-0000507A0000}"/>
    <cellStyle name="Normal 14 11 4" xfId="30710" xr:uid="{00000000-0005-0000-0000-0000517A0000}"/>
    <cellStyle name="Normal 14 11 5" xfId="30711" xr:uid="{00000000-0005-0000-0000-0000527A0000}"/>
    <cellStyle name="Normal 14 11 6" xfId="30712" xr:uid="{00000000-0005-0000-0000-0000537A0000}"/>
    <cellStyle name="Normal 14 12" xfId="30713" xr:uid="{00000000-0005-0000-0000-0000547A0000}"/>
    <cellStyle name="Normal 14 12 2" xfId="30714" xr:uid="{00000000-0005-0000-0000-0000557A0000}"/>
    <cellStyle name="Normal 14 12 3" xfId="30715" xr:uid="{00000000-0005-0000-0000-0000567A0000}"/>
    <cellStyle name="Normal 14 12 4" xfId="30716" xr:uid="{00000000-0005-0000-0000-0000577A0000}"/>
    <cellStyle name="Normal 14 12 5" xfId="30717" xr:uid="{00000000-0005-0000-0000-0000587A0000}"/>
    <cellStyle name="Normal 14 12 6" xfId="30718" xr:uid="{00000000-0005-0000-0000-0000597A0000}"/>
    <cellStyle name="Normal 14 13" xfId="30719" xr:uid="{00000000-0005-0000-0000-00005A7A0000}"/>
    <cellStyle name="Normal 14 14" xfId="30720" xr:uid="{00000000-0005-0000-0000-00005B7A0000}"/>
    <cellStyle name="Normal 14 15" xfId="30721" xr:uid="{00000000-0005-0000-0000-00005C7A0000}"/>
    <cellStyle name="Normal 14 16" xfId="30722" xr:uid="{00000000-0005-0000-0000-00005D7A0000}"/>
    <cellStyle name="Normal 14 17" xfId="30723" xr:uid="{00000000-0005-0000-0000-00005E7A0000}"/>
    <cellStyle name="Normal 14 18" xfId="30724" xr:uid="{00000000-0005-0000-0000-00005F7A0000}"/>
    <cellStyle name="Normal 14 19" xfId="30725" xr:uid="{00000000-0005-0000-0000-0000607A0000}"/>
    <cellStyle name="Normal 14 2" xfId="76" xr:uid="{00000000-0005-0000-0000-0000617A0000}"/>
    <cellStyle name="Normal 14 2 2" xfId="1939" xr:uid="{00000000-0005-0000-0000-0000627A0000}"/>
    <cellStyle name="Normal 14 20" xfId="30726" xr:uid="{00000000-0005-0000-0000-0000637A0000}"/>
    <cellStyle name="Normal 14 21" xfId="30727" xr:uid="{00000000-0005-0000-0000-0000647A0000}"/>
    <cellStyle name="Normal 14 22" xfId="30728" xr:uid="{00000000-0005-0000-0000-0000657A0000}"/>
    <cellStyle name="Normal 14 23" xfId="30729" xr:uid="{00000000-0005-0000-0000-0000667A0000}"/>
    <cellStyle name="Normal 14 24" xfId="30730" xr:uid="{00000000-0005-0000-0000-0000677A0000}"/>
    <cellStyle name="Normal 14 25" xfId="30731" xr:uid="{00000000-0005-0000-0000-0000687A0000}"/>
    <cellStyle name="Normal 14 26" xfId="30732" xr:uid="{00000000-0005-0000-0000-0000697A0000}"/>
    <cellStyle name="Normal 14 27" xfId="30733" xr:uid="{00000000-0005-0000-0000-00006A7A0000}"/>
    <cellStyle name="Normal 14 28" xfId="30734" xr:uid="{00000000-0005-0000-0000-00006B7A0000}"/>
    <cellStyle name="Normal 14 29" xfId="41957" xr:uid="{00000000-0005-0000-0000-00006C7A0000}"/>
    <cellStyle name="Normal 14 3" xfId="1940" xr:uid="{00000000-0005-0000-0000-00006D7A0000}"/>
    <cellStyle name="Normal 14 3 2" xfId="41958" xr:uid="{00000000-0005-0000-0000-00006E7A0000}"/>
    <cellStyle name="Normal 14 30" xfId="43788" xr:uid="{60832471-F824-4897-8835-D063EE82AF98}"/>
    <cellStyle name="Normal 14 4" xfId="1941" xr:uid="{00000000-0005-0000-0000-00006F7A0000}"/>
    <cellStyle name="Normal 14 4 2" xfId="41959" xr:uid="{00000000-0005-0000-0000-0000707A0000}"/>
    <cellStyle name="Normal 14 5" xfId="1938" xr:uid="{00000000-0005-0000-0000-0000717A0000}"/>
    <cellStyle name="Normal 14 5 2" xfId="30735" xr:uid="{00000000-0005-0000-0000-0000727A0000}"/>
    <cellStyle name="Normal 14 5 3" xfId="30736" xr:uid="{00000000-0005-0000-0000-0000737A0000}"/>
    <cellStyle name="Normal 14 5 4" xfId="30737" xr:uid="{00000000-0005-0000-0000-0000747A0000}"/>
    <cellStyle name="Normal 14 5 5" xfId="30738" xr:uid="{00000000-0005-0000-0000-0000757A0000}"/>
    <cellStyle name="Normal 14 5 6" xfId="30739" xr:uid="{00000000-0005-0000-0000-0000767A0000}"/>
    <cellStyle name="Normal 14 6" xfId="30740" xr:uid="{00000000-0005-0000-0000-0000777A0000}"/>
    <cellStyle name="Normal 14 6 2" xfId="30741" xr:uid="{00000000-0005-0000-0000-0000787A0000}"/>
    <cellStyle name="Normal 14 6 3" xfId="30742" xr:uid="{00000000-0005-0000-0000-0000797A0000}"/>
    <cellStyle name="Normal 14 6 4" xfId="30743" xr:uid="{00000000-0005-0000-0000-00007A7A0000}"/>
    <cellStyle name="Normal 14 6 5" xfId="30744" xr:uid="{00000000-0005-0000-0000-00007B7A0000}"/>
    <cellStyle name="Normal 14 6 6" xfId="30745" xr:uid="{00000000-0005-0000-0000-00007C7A0000}"/>
    <cellStyle name="Normal 14 7" xfId="30746" xr:uid="{00000000-0005-0000-0000-00007D7A0000}"/>
    <cellStyle name="Normal 14 7 2" xfId="30747" xr:uid="{00000000-0005-0000-0000-00007E7A0000}"/>
    <cellStyle name="Normal 14 7 3" xfId="30748" xr:uid="{00000000-0005-0000-0000-00007F7A0000}"/>
    <cellStyle name="Normal 14 7 4" xfId="30749" xr:uid="{00000000-0005-0000-0000-0000807A0000}"/>
    <cellStyle name="Normal 14 7 5" xfId="30750" xr:uid="{00000000-0005-0000-0000-0000817A0000}"/>
    <cellStyle name="Normal 14 7 6" xfId="30751" xr:uid="{00000000-0005-0000-0000-0000827A0000}"/>
    <cellStyle name="Normal 14 8" xfId="30752" xr:uid="{00000000-0005-0000-0000-0000837A0000}"/>
    <cellStyle name="Normal 14 8 2" xfId="30753" xr:uid="{00000000-0005-0000-0000-0000847A0000}"/>
    <cellStyle name="Normal 14 8 3" xfId="30754" xr:uid="{00000000-0005-0000-0000-0000857A0000}"/>
    <cellStyle name="Normal 14 8 4" xfId="30755" xr:uid="{00000000-0005-0000-0000-0000867A0000}"/>
    <cellStyle name="Normal 14 8 5" xfId="30756" xr:uid="{00000000-0005-0000-0000-0000877A0000}"/>
    <cellStyle name="Normal 14 8 6" xfId="30757" xr:uid="{00000000-0005-0000-0000-0000887A0000}"/>
    <cellStyle name="Normal 14 9" xfId="30758" xr:uid="{00000000-0005-0000-0000-0000897A0000}"/>
    <cellStyle name="Normal 14 9 2" xfId="30759" xr:uid="{00000000-0005-0000-0000-00008A7A0000}"/>
    <cellStyle name="Normal 14 9 3" xfId="30760" xr:uid="{00000000-0005-0000-0000-00008B7A0000}"/>
    <cellStyle name="Normal 14 9 4" xfId="30761" xr:uid="{00000000-0005-0000-0000-00008C7A0000}"/>
    <cellStyle name="Normal 14 9 5" xfId="30762" xr:uid="{00000000-0005-0000-0000-00008D7A0000}"/>
    <cellStyle name="Normal 14 9 6" xfId="30763" xr:uid="{00000000-0005-0000-0000-00008E7A0000}"/>
    <cellStyle name="Normal 140" xfId="2535" xr:uid="{00000000-0005-0000-0000-00008F7A0000}"/>
    <cellStyle name="Normal 141" xfId="2539" xr:uid="{00000000-0005-0000-0000-0000907A0000}"/>
    <cellStyle name="Normal 142" xfId="2576" xr:uid="{00000000-0005-0000-0000-0000917A0000}"/>
    <cellStyle name="Normal 143" xfId="2577" xr:uid="{00000000-0005-0000-0000-0000927A0000}"/>
    <cellStyle name="Normal 144" xfId="2578" xr:uid="{00000000-0005-0000-0000-0000937A0000}"/>
    <cellStyle name="Normal 145" xfId="2612" xr:uid="{00000000-0005-0000-0000-0000947A0000}"/>
    <cellStyle name="Normal 146" xfId="2611" xr:uid="{00000000-0005-0000-0000-0000957A0000}"/>
    <cellStyle name="Normal 147" xfId="2610" xr:uid="{00000000-0005-0000-0000-0000967A0000}"/>
    <cellStyle name="Normal 148" xfId="2613" xr:uid="{00000000-0005-0000-0000-0000977A0000}"/>
    <cellStyle name="Normal 149" xfId="2579" xr:uid="{00000000-0005-0000-0000-0000987A0000}"/>
    <cellStyle name="Normal 15" xfId="91" xr:uid="{00000000-0005-0000-0000-0000997A0000}"/>
    <cellStyle name="Normal 15 10" xfId="30764" xr:uid="{00000000-0005-0000-0000-00009A7A0000}"/>
    <cellStyle name="Normal 15 10 2" xfId="30765" xr:uid="{00000000-0005-0000-0000-00009B7A0000}"/>
    <cellStyle name="Normal 15 10 3" xfId="30766" xr:uid="{00000000-0005-0000-0000-00009C7A0000}"/>
    <cellStyle name="Normal 15 10 4" xfId="30767" xr:uid="{00000000-0005-0000-0000-00009D7A0000}"/>
    <cellStyle name="Normal 15 10 5" xfId="30768" xr:uid="{00000000-0005-0000-0000-00009E7A0000}"/>
    <cellStyle name="Normal 15 10 6" xfId="30769" xr:uid="{00000000-0005-0000-0000-00009F7A0000}"/>
    <cellStyle name="Normal 15 11" xfId="30770" xr:uid="{00000000-0005-0000-0000-0000A07A0000}"/>
    <cellStyle name="Normal 15 11 2" xfId="30771" xr:uid="{00000000-0005-0000-0000-0000A17A0000}"/>
    <cellStyle name="Normal 15 11 3" xfId="30772" xr:uid="{00000000-0005-0000-0000-0000A27A0000}"/>
    <cellStyle name="Normal 15 11 4" xfId="30773" xr:uid="{00000000-0005-0000-0000-0000A37A0000}"/>
    <cellStyle name="Normal 15 11 5" xfId="30774" xr:uid="{00000000-0005-0000-0000-0000A47A0000}"/>
    <cellStyle name="Normal 15 11 6" xfId="30775" xr:uid="{00000000-0005-0000-0000-0000A57A0000}"/>
    <cellStyle name="Normal 15 12" xfId="30776" xr:uid="{00000000-0005-0000-0000-0000A67A0000}"/>
    <cellStyle name="Normal 15 12 2" xfId="30777" xr:uid="{00000000-0005-0000-0000-0000A77A0000}"/>
    <cellStyle name="Normal 15 12 3" xfId="30778" xr:uid="{00000000-0005-0000-0000-0000A87A0000}"/>
    <cellStyle name="Normal 15 12 4" xfId="30779" xr:uid="{00000000-0005-0000-0000-0000A97A0000}"/>
    <cellStyle name="Normal 15 12 5" xfId="30780" xr:uid="{00000000-0005-0000-0000-0000AA7A0000}"/>
    <cellStyle name="Normal 15 12 6" xfId="30781" xr:uid="{00000000-0005-0000-0000-0000AB7A0000}"/>
    <cellStyle name="Normal 15 13" xfId="30782" xr:uid="{00000000-0005-0000-0000-0000AC7A0000}"/>
    <cellStyle name="Normal 15 14" xfId="30783" xr:uid="{00000000-0005-0000-0000-0000AD7A0000}"/>
    <cellStyle name="Normal 15 15" xfId="30784" xr:uid="{00000000-0005-0000-0000-0000AE7A0000}"/>
    <cellStyle name="Normal 15 16" xfId="30785" xr:uid="{00000000-0005-0000-0000-0000AF7A0000}"/>
    <cellStyle name="Normal 15 17" xfId="30786" xr:uid="{00000000-0005-0000-0000-0000B07A0000}"/>
    <cellStyle name="Normal 15 18" xfId="30787" xr:uid="{00000000-0005-0000-0000-0000B17A0000}"/>
    <cellStyle name="Normal 15 19" xfId="30788" xr:uid="{00000000-0005-0000-0000-0000B27A0000}"/>
    <cellStyle name="Normal 15 2" xfId="1943" xr:uid="{00000000-0005-0000-0000-0000B37A0000}"/>
    <cellStyle name="Normal 15 2 2" xfId="30789" xr:uid="{00000000-0005-0000-0000-0000B47A0000}"/>
    <cellStyle name="Normal 15 2 3" xfId="30790" xr:uid="{00000000-0005-0000-0000-0000B57A0000}"/>
    <cellStyle name="Normal 15 2 4" xfId="30791" xr:uid="{00000000-0005-0000-0000-0000B67A0000}"/>
    <cellStyle name="Normal 15 2 5" xfId="30792" xr:uid="{00000000-0005-0000-0000-0000B77A0000}"/>
    <cellStyle name="Normal 15 2 6" xfId="41960" xr:uid="{00000000-0005-0000-0000-0000B87A0000}"/>
    <cellStyle name="Normal 15 20" xfId="30793" xr:uid="{00000000-0005-0000-0000-0000B97A0000}"/>
    <cellStyle name="Normal 15 21" xfId="30794" xr:uid="{00000000-0005-0000-0000-0000BA7A0000}"/>
    <cellStyle name="Normal 15 22" xfId="30795" xr:uid="{00000000-0005-0000-0000-0000BB7A0000}"/>
    <cellStyle name="Normal 15 23" xfId="30796" xr:uid="{00000000-0005-0000-0000-0000BC7A0000}"/>
    <cellStyle name="Normal 15 24" xfId="30797" xr:uid="{00000000-0005-0000-0000-0000BD7A0000}"/>
    <cellStyle name="Normal 15 25" xfId="30798" xr:uid="{00000000-0005-0000-0000-0000BE7A0000}"/>
    <cellStyle name="Normal 15 26" xfId="30799" xr:uid="{00000000-0005-0000-0000-0000BF7A0000}"/>
    <cellStyle name="Normal 15 27" xfId="30800" xr:uid="{00000000-0005-0000-0000-0000C07A0000}"/>
    <cellStyle name="Normal 15 28" xfId="30801" xr:uid="{00000000-0005-0000-0000-0000C17A0000}"/>
    <cellStyle name="Normal 15 3" xfId="1944" xr:uid="{00000000-0005-0000-0000-0000C27A0000}"/>
    <cellStyle name="Normal 15 3 2" xfId="41961" xr:uid="{00000000-0005-0000-0000-0000C37A0000}"/>
    <cellStyle name="Normal 15 4" xfId="1945" xr:uid="{00000000-0005-0000-0000-0000C47A0000}"/>
    <cellStyle name="Normal 15 4 2" xfId="41962" xr:uid="{00000000-0005-0000-0000-0000C57A0000}"/>
    <cellStyle name="Normal 15 5" xfId="1942" xr:uid="{00000000-0005-0000-0000-0000C67A0000}"/>
    <cellStyle name="Normal 15 5 2" xfId="30802" xr:uid="{00000000-0005-0000-0000-0000C77A0000}"/>
    <cellStyle name="Normal 15 5 3" xfId="30803" xr:uid="{00000000-0005-0000-0000-0000C87A0000}"/>
    <cellStyle name="Normal 15 5 4" xfId="30804" xr:uid="{00000000-0005-0000-0000-0000C97A0000}"/>
    <cellStyle name="Normal 15 5 5" xfId="30805" xr:uid="{00000000-0005-0000-0000-0000CA7A0000}"/>
    <cellStyle name="Normal 15 5 6" xfId="30806" xr:uid="{00000000-0005-0000-0000-0000CB7A0000}"/>
    <cellStyle name="Normal 15 6" xfId="30807" xr:uid="{00000000-0005-0000-0000-0000CC7A0000}"/>
    <cellStyle name="Normal 15 6 2" xfId="30808" xr:uid="{00000000-0005-0000-0000-0000CD7A0000}"/>
    <cellStyle name="Normal 15 6 3" xfId="30809" xr:uid="{00000000-0005-0000-0000-0000CE7A0000}"/>
    <cellStyle name="Normal 15 6 4" xfId="30810" xr:uid="{00000000-0005-0000-0000-0000CF7A0000}"/>
    <cellStyle name="Normal 15 6 5" xfId="30811" xr:uid="{00000000-0005-0000-0000-0000D07A0000}"/>
    <cellStyle name="Normal 15 6 6" xfId="30812" xr:uid="{00000000-0005-0000-0000-0000D17A0000}"/>
    <cellStyle name="Normal 15 7" xfId="30813" xr:uid="{00000000-0005-0000-0000-0000D27A0000}"/>
    <cellStyle name="Normal 15 7 2" xfId="30814" xr:uid="{00000000-0005-0000-0000-0000D37A0000}"/>
    <cellStyle name="Normal 15 7 3" xfId="30815" xr:uid="{00000000-0005-0000-0000-0000D47A0000}"/>
    <cellStyle name="Normal 15 7 4" xfId="30816" xr:uid="{00000000-0005-0000-0000-0000D57A0000}"/>
    <cellStyle name="Normal 15 7 5" xfId="30817" xr:uid="{00000000-0005-0000-0000-0000D67A0000}"/>
    <cellStyle name="Normal 15 7 6" xfId="30818" xr:uid="{00000000-0005-0000-0000-0000D77A0000}"/>
    <cellStyle name="Normal 15 8" xfId="30819" xr:uid="{00000000-0005-0000-0000-0000D87A0000}"/>
    <cellStyle name="Normal 15 8 2" xfId="30820" xr:uid="{00000000-0005-0000-0000-0000D97A0000}"/>
    <cellStyle name="Normal 15 8 3" xfId="30821" xr:uid="{00000000-0005-0000-0000-0000DA7A0000}"/>
    <cellStyle name="Normal 15 8 4" xfId="30822" xr:uid="{00000000-0005-0000-0000-0000DB7A0000}"/>
    <cellStyle name="Normal 15 8 5" xfId="30823" xr:uid="{00000000-0005-0000-0000-0000DC7A0000}"/>
    <cellStyle name="Normal 15 8 6" xfId="30824" xr:uid="{00000000-0005-0000-0000-0000DD7A0000}"/>
    <cellStyle name="Normal 15 9" xfId="30825" xr:uid="{00000000-0005-0000-0000-0000DE7A0000}"/>
    <cellStyle name="Normal 15 9 2" xfId="30826" xr:uid="{00000000-0005-0000-0000-0000DF7A0000}"/>
    <cellStyle name="Normal 15 9 3" xfId="30827" xr:uid="{00000000-0005-0000-0000-0000E07A0000}"/>
    <cellStyle name="Normal 15 9 4" xfId="30828" xr:uid="{00000000-0005-0000-0000-0000E17A0000}"/>
    <cellStyle name="Normal 15 9 5" xfId="30829" xr:uid="{00000000-0005-0000-0000-0000E27A0000}"/>
    <cellStyle name="Normal 15 9 6" xfId="30830" xr:uid="{00000000-0005-0000-0000-0000E37A0000}"/>
    <cellStyle name="Normal 150" xfId="2659" xr:uid="{00000000-0005-0000-0000-0000E47A0000}"/>
    <cellStyle name="Normal 151" xfId="2580" xr:uid="{00000000-0005-0000-0000-0000E57A0000}"/>
    <cellStyle name="Normal 152" xfId="2581" xr:uid="{00000000-0005-0000-0000-0000E67A0000}"/>
    <cellStyle name="Normal 153" xfId="2544" xr:uid="{00000000-0005-0000-0000-0000E77A0000}"/>
    <cellStyle name="Normal 154" xfId="2549" xr:uid="{00000000-0005-0000-0000-0000E87A0000}"/>
    <cellStyle name="Normal 155" xfId="2536" xr:uid="{00000000-0005-0000-0000-0000E97A0000}"/>
    <cellStyle name="Normal 156" xfId="2540" xr:uid="{00000000-0005-0000-0000-0000EA7A0000}"/>
    <cellStyle name="Normal 157" xfId="2582" xr:uid="{00000000-0005-0000-0000-0000EB7A0000}"/>
    <cellStyle name="Normal 158" xfId="2583" xr:uid="{00000000-0005-0000-0000-0000EC7A0000}"/>
    <cellStyle name="Normal 159" xfId="2545" xr:uid="{00000000-0005-0000-0000-0000ED7A0000}"/>
    <cellStyle name="Normal 16" xfId="93" xr:uid="{00000000-0005-0000-0000-0000EE7A0000}"/>
    <cellStyle name="Normal 16 10" xfId="30831" xr:uid="{00000000-0005-0000-0000-0000EF7A0000}"/>
    <cellStyle name="Normal 16 10 2" xfId="30832" xr:uid="{00000000-0005-0000-0000-0000F07A0000}"/>
    <cellStyle name="Normal 16 10 3" xfId="30833" xr:uid="{00000000-0005-0000-0000-0000F17A0000}"/>
    <cellStyle name="Normal 16 10 4" xfId="30834" xr:uid="{00000000-0005-0000-0000-0000F27A0000}"/>
    <cellStyle name="Normal 16 10 5" xfId="30835" xr:uid="{00000000-0005-0000-0000-0000F37A0000}"/>
    <cellStyle name="Normal 16 10 6" xfId="30836" xr:uid="{00000000-0005-0000-0000-0000F47A0000}"/>
    <cellStyle name="Normal 16 11" xfId="30837" xr:uid="{00000000-0005-0000-0000-0000F57A0000}"/>
    <cellStyle name="Normal 16 11 2" xfId="30838" xr:uid="{00000000-0005-0000-0000-0000F67A0000}"/>
    <cellStyle name="Normal 16 11 3" xfId="30839" xr:uid="{00000000-0005-0000-0000-0000F77A0000}"/>
    <cellStyle name="Normal 16 11 4" xfId="30840" xr:uid="{00000000-0005-0000-0000-0000F87A0000}"/>
    <cellStyle name="Normal 16 11 5" xfId="30841" xr:uid="{00000000-0005-0000-0000-0000F97A0000}"/>
    <cellStyle name="Normal 16 11 6" xfId="30842" xr:uid="{00000000-0005-0000-0000-0000FA7A0000}"/>
    <cellStyle name="Normal 16 12" xfId="30843" xr:uid="{00000000-0005-0000-0000-0000FB7A0000}"/>
    <cellStyle name="Normal 16 12 2" xfId="30844" xr:uid="{00000000-0005-0000-0000-0000FC7A0000}"/>
    <cellStyle name="Normal 16 12 3" xfId="30845" xr:uid="{00000000-0005-0000-0000-0000FD7A0000}"/>
    <cellStyle name="Normal 16 12 4" xfId="30846" xr:uid="{00000000-0005-0000-0000-0000FE7A0000}"/>
    <cellStyle name="Normal 16 12 5" xfId="30847" xr:uid="{00000000-0005-0000-0000-0000FF7A0000}"/>
    <cellStyle name="Normal 16 12 6" xfId="30848" xr:uid="{00000000-0005-0000-0000-0000007B0000}"/>
    <cellStyle name="Normal 16 13" xfId="30849" xr:uid="{00000000-0005-0000-0000-0000017B0000}"/>
    <cellStyle name="Normal 16 14" xfId="30850" xr:uid="{00000000-0005-0000-0000-0000027B0000}"/>
    <cellStyle name="Normal 16 15" xfId="30851" xr:uid="{00000000-0005-0000-0000-0000037B0000}"/>
    <cellStyle name="Normal 16 16" xfId="30852" xr:uid="{00000000-0005-0000-0000-0000047B0000}"/>
    <cellStyle name="Normal 16 17" xfId="30853" xr:uid="{00000000-0005-0000-0000-0000057B0000}"/>
    <cellStyle name="Normal 16 18" xfId="30854" xr:uid="{00000000-0005-0000-0000-0000067B0000}"/>
    <cellStyle name="Normal 16 19" xfId="30855" xr:uid="{00000000-0005-0000-0000-0000077B0000}"/>
    <cellStyle name="Normal 16 2" xfId="141" xr:uid="{00000000-0005-0000-0000-0000087B0000}"/>
    <cellStyle name="Normal 16 2 2" xfId="41963" xr:uid="{00000000-0005-0000-0000-0000097B0000}"/>
    <cellStyle name="Normal 16 20" xfId="30856" xr:uid="{00000000-0005-0000-0000-00000A7B0000}"/>
    <cellStyle name="Normal 16 21" xfId="30857" xr:uid="{00000000-0005-0000-0000-00000B7B0000}"/>
    <cellStyle name="Normal 16 22" xfId="30858" xr:uid="{00000000-0005-0000-0000-00000C7B0000}"/>
    <cellStyle name="Normal 16 23" xfId="30859" xr:uid="{00000000-0005-0000-0000-00000D7B0000}"/>
    <cellStyle name="Normal 16 24" xfId="30860" xr:uid="{00000000-0005-0000-0000-00000E7B0000}"/>
    <cellStyle name="Normal 16 25" xfId="30861" xr:uid="{00000000-0005-0000-0000-00000F7B0000}"/>
    <cellStyle name="Normal 16 26" xfId="30862" xr:uid="{00000000-0005-0000-0000-0000107B0000}"/>
    <cellStyle name="Normal 16 27" xfId="30863" xr:uid="{00000000-0005-0000-0000-0000117B0000}"/>
    <cellStyle name="Normal 16 28" xfId="30864" xr:uid="{00000000-0005-0000-0000-0000127B0000}"/>
    <cellStyle name="Normal 16 3" xfId="1947" xr:uid="{00000000-0005-0000-0000-0000137B0000}"/>
    <cellStyle name="Normal 16 3 2" xfId="41964" xr:uid="{00000000-0005-0000-0000-0000147B0000}"/>
    <cellStyle name="Normal 16 4" xfId="1948" xr:uid="{00000000-0005-0000-0000-0000157B0000}"/>
    <cellStyle name="Normal 16 4 2" xfId="41965" xr:uid="{00000000-0005-0000-0000-0000167B0000}"/>
    <cellStyle name="Normal 16 5" xfId="1946" xr:uid="{00000000-0005-0000-0000-0000177B0000}"/>
    <cellStyle name="Normal 16 5 2" xfId="30865" xr:uid="{00000000-0005-0000-0000-0000187B0000}"/>
    <cellStyle name="Normal 16 5 3" xfId="30866" xr:uid="{00000000-0005-0000-0000-0000197B0000}"/>
    <cellStyle name="Normal 16 5 4" xfId="30867" xr:uid="{00000000-0005-0000-0000-00001A7B0000}"/>
    <cellStyle name="Normal 16 5 5" xfId="30868" xr:uid="{00000000-0005-0000-0000-00001B7B0000}"/>
    <cellStyle name="Normal 16 5 6" xfId="30869" xr:uid="{00000000-0005-0000-0000-00001C7B0000}"/>
    <cellStyle name="Normal 16 6" xfId="30870" xr:uid="{00000000-0005-0000-0000-00001D7B0000}"/>
    <cellStyle name="Normal 16 6 2" xfId="30871" xr:uid="{00000000-0005-0000-0000-00001E7B0000}"/>
    <cellStyle name="Normal 16 6 3" xfId="30872" xr:uid="{00000000-0005-0000-0000-00001F7B0000}"/>
    <cellStyle name="Normal 16 6 4" xfId="30873" xr:uid="{00000000-0005-0000-0000-0000207B0000}"/>
    <cellStyle name="Normal 16 6 5" xfId="30874" xr:uid="{00000000-0005-0000-0000-0000217B0000}"/>
    <cellStyle name="Normal 16 6 6" xfId="30875" xr:uid="{00000000-0005-0000-0000-0000227B0000}"/>
    <cellStyle name="Normal 16 7" xfId="30876" xr:uid="{00000000-0005-0000-0000-0000237B0000}"/>
    <cellStyle name="Normal 16 7 2" xfId="30877" xr:uid="{00000000-0005-0000-0000-0000247B0000}"/>
    <cellStyle name="Normal 16 7 3" xfId="30878" xr:uid="{00000000-0005-0000-0000-0000257B0000}"/>
    <cellStyle name="Normal 16 7 4" xfId="30879" xr:uid="{00000000-0005-0000-0000-0000267B0000}"/>
    <cellStyle name="Normal 16 7 5" xfId="30880" xr:uid="{00000000-0005-0000-0000-0000277B0000}"/>
    <cellStyle name="Normal 16 7 6" xfId="30881" xr:uid="{00000000-0005-0000-0000-0000287B0000}"/>
    <cellStyle name="Normal 16 8" xfId="30882" xr:uid="{00000000-0005-0000-0000-0000297B0000}"/>
    <cellStyle name="Normal 16 8 2" xfId="30883" xr:uid="{00000000-0005-0000-0000-00002A7B0000}"/>
    <cellStyle name="Normal 16 8 3" xfId="30884" xr:uid="{00000000-0005-0000-0000-00002B7B0000}"/>
    <cellStyle name="Normal 16 8 4" xfId="30885" xr:uid="{00000000-0005-0000-0000-00002C7B0000}"/>
    <cellStyle name="Normal 16 8 5" xfId="30886" xr:uid="{00000000-0005-0000-0000-00002D7B0000}"/>
    <cellStyle name="Normal 16 8 6" xfId="30887" xr:uid="{00000000-0005-0000-0000-00002E7B0000}"/>
    <cellStyle name="Normal 16 9" xfId="30888" xr:uid="{00000000-0005-0000-0000-00002F7B0000}"/>
    <cellStyle name="Normal 16 9 2" xfId="30889" xr:uid="{00000000-0005-0000-0000-0000307B0000}"/>
    <cellStyle name="Normal 16 9 3" xfId="30890" xr:uid="{00000000-0005-0000-0000-0000317B0000}"/>
    <cellStyle name="Normal 16 9 4" xfId="30891" xr:uid="{00000000-0005-0000-0000-0000327B0000}"/>
    <cellStyle name="Normal 16 9 5" xfId="30892" xr:uid="{00000000-0005-0000-0000-0000337B0000}"/>
    <cellStyle name="Normal 16 9 6" xfId="30893" xr:uid="{00000000-0005-0000-0000-0000347B0000}"/>
    <cellStyle name="Normal 16_ER RC Dic, 1er trim y abril, con cambio de precios,   al 10  de Mayo" xfId="30894" xr:uid="{00000000-0005-0000-0000-0000357B0000}"/>
    <cellStyle name="Normal 160" xfId="2550" xr:uid="{00000000-0005-0000-0000-0000367B0000}"/>
    <cellStyle name="Normal 161" xfId="2537" xr:uid="{00000000-0005-0000-0000-0000377B0000}"/>
    <cellStyle name="Normal 162" xfId="2541" xr:uid="{00000000-0005-0000-0000-0000387B0000}"/>
    <cellStyle name="Normal 163" xfId="2584" xr:uid="{00000000-0005-0000-0000-0000397B0000}"/>
    <cellStyle name="Normal 164" xfId="2585" xr:uid="{00000000-0005-0000-0000-00003A7B0000}"/>
    <cellStyle name="Normal 165" xfId="2614" xr:uid="{00000000-0005-0000-0000-00003B7B0000}"/>
    <cellStyle name="Normal 166" xfId="2615" xr:uid="{00000000-0005-0000-0000-00003C7B0000}"/>
    <cellStyle name="Normal 167" xfId="2616" xr:uid="{00000000-0005-0000-0000-00003D7B0000}"/>
    <cellStyle name="Normal 168" xfId="2617" xr:uid="{00000000-0005-0000-0000-00003E7B0000}"/>
    <cellStyle name="Normal 169" xfId="2586" xr:uid="{00000000-0005-0000-0000-00003F7B0000}"/>
    <cellStyle name="Normal 17" xfId="95" xr:uid="{00000000-0005-0000-0000-0000407B0000}"/>
    <cellStyle name="Normal 17 10" xfId="30895" xr:uid="{00000000-0005-0000-0000-0000417B0000}"/>
    <cellStyle name="Normal 17 10 2" xfId="30896" xr:uid="{00000000-0005-0000-0000-0000427B0000}"/>
    <cellStyle name="Normal 17 10 3" xfId="30897" xr:uid="{00000000-0005-0000-0000-0000437B0000}"/>
    <cellStyle name="Normal 17 10 4" xfId="30898" xr:uid="{00000000-0005-0000-0000-0000447B0000}"/>
    <cellStyle name="Normal 17 10 5" xfId="30899" xr:uid="{00000000-0005-0000-0000-0000457B0000}"/>
    <cellStyle name="Normal 17 10 6" xfId="30900" xr:uid="{00000000-0005-0000-0000-0000467B0000}"/>
    <cellStyle name="Normal 17 11" xfId="30901" xr:uid="{00000000-0005-0000-0000-0000477B0000}"/>
    <cellStyle name="Normal 17 11 2" xfId="30902" xr:uid="{00000000-0005-0000-0000-0000487B0000}"/>
    <cellStyle name="Normal 17 11 3" xfId="30903" xr:uid="{00000000-0005-0000-0000-0000497B0000}"/>
    <cellStyle name="Normal 17 11 4" xfId="30904" xr:uid="{00000000-0005-0000-0000-00004A7B0000}"/>
    <cellStyle name="Normal 17 11 5" xfId="30905" xr:uid="{00000000-0005-0000-0000-00004B7B0000}"/>
    <cellStyle name="Normal 17 11 6" xfId="30906" xr:uid="{00000000-0005-0000-0000-00004C7B0000}"/>
    <cellStyle name="Normal 17 12" xfId="30907" xr:uid="{00000000-0005-0000-0000-00004D7B0000}"/>
    <cellStyle name="Normal 17 12 2" xfId="30908" xr:uid="{00000000-0005-0000-0000-00004E7B0000}"/>
    <cellStyle name="Normal 17 12 3" xfId="30909" xr:uid="{00000000-0005-0000-0000-00004F7B0000}"/>
    <cellStyle name="Normal 17 12 4" xfId="30910" xr:uid="{00000000-0005-0000-0000-0000507B0000}"/>
    <cellStyle name="Normal 17 12 5" xfId="30911" xr:uid="{00000000-0005-0000-0000-0000517B0000}"/>
    <cellStyle name="Normal 17 12 6" xfId="30912" xr:uid="{00000000-0005-0000-0000-0000527B0000}"/>
    <cellStyle name="Normal 17 13" xfId="30913" xr:uid="{00000000-0005-0000-0000-0000537B0000}"/>
    <cellStyle name="Normal 17 14" xfId="30914" xr:uid="{00000000-0005-0000-0000-0000547B0000}"/>
    <cellStyle name="Normal 17 15" xfId="30915" xr:uid="{00000000-0005-0000-0000-0000557B0000}"/>
    <cellStyle name="Normal 17 16" xfId="30916" xr:uid="{00000000-0005-0000-0000-0000567B0000}"/>
    <cellStyle name="Normal 17 17" xfId="30917" xr:uid="{00000000-0005-0000-0000-0000577B0000}"/>
    <cellStyle name="Normal 17 18" xfId="30918" xr:uid="{00000000-0005-0000-0000-0000587B0000}"/>
    <cellStyle name="Normal 17 19" xfId="30919" xr:uid="{00000000-0005-0000-0000-0000597B0000}"/>
    <cellStyle name="Normal 17 2" xfId="143" xr:uid="{00000000-0005-0000-0000-00005A7B0000}"/>
    <cellStyle name="Normal 17 2 2" xfId="43790" xr:uid="{60BD1C59-7E62-41B6-8F9A-91715B7DD520}"/>
    <cellStyle name="Normal 17 20" xfId="30920" xr:uid="{00000000-0005-0000-0000-00005B7B0000}"/>
    <cellStyle name="Normal 17 21" xfId="30921" xr:uid="{00000000-0005-0000-0000-00005C7B0000}"/>
    <cellStyle name="Normal 17 22" xfId="30922" xr:uid="{00000000-0005-0000-0000-00005D7B0000}"/>
    <cellStyle name="Normal 17 23" xfId="30923" xr:uid="{00000000-0005-0000-0000-00005E7B0000}"/>
    <cellStyle name="Normal 17 24" xfId="30924" xr:uid="{00000000-0005-0000-0000-00005F7B0000}"/>
    <cellStyle name="Normal 17 25" xfId="30925" xr:uid="{00000000-0005-0000-0000-0000607B0000}"/>
    <cellStyle name="Normal 17 26" xfId="30926" xr:uid="{00000000-0005-0000-0000-0000617B0000}"/>
    <cellStyle name="Normal 17 27" xfId="30927" xr:uid="{00000000-0005-0000-0000-0000627B0000}"/>
    <cellStyle name="Normal 17 28" xfId="30928" xr:uid="{00000000-0005-0000-0000-0000637B0000}"/>
    <cellStyle name="Normal 17 29" xfId="43774" xr:uid="{695187A3-9C74-4A24-86AD-2A340385591E}"/>
    <cellStyle name="Normal 17 3" xfId="1949" xr:uid="{00000000-0005-0000-0000-0000647B0000}"/>
    <cellStyle name="Normal 17 4" xfId="30929" xr:uid="{00000000-0005-0000-0000-0000657B0000}"/>
    <cellStyle name="Normal 17 5" xfId="30930" xr:uid="{00000000-0005-0000-0000-0000667B0000}"/>
    <cellStyle name="Normal 17 5 2" xfId="30931" xr:uid="{00000000-0005-0000-0000-0000677B0000}"/>
    <cellStyle name="Normal 17 5 3" xfId="30932" xr:uid="{00000000-0005-0000-0000-0000687B0000}"/>
    <cellStyle name="Normal 17 5 4" xfId="30933" xr:uid="{00000000-0005-0000-0000-0000697B0000}"/>
    <cellStyle name="Normal 17 5 5" xfId="30934" xr:uid="{00000000-0005-0000-0000-00006A7B0000}"/>
    <cellStyle name="Normal 17 5 6" xfId="30935" xr:uid="{00000000-0005-0000-0000-00006B7B0000}"/>
    <cellStyle name="Normal 17 6" xfId="30936" xr:uid="{00000000-0005-0000-0000-00006C7B0000}"/>
    <cellStyle name="Normal 17 6 2" xfId="30937" xr:uid="{00000000-0005-0000-0000-00006D7B0000}"/>
    <cellStyle name="Normal 17 6 3" xfId="30938" xr:uid="{00000000-0005-0000-0000-00006E7B0000}"/>
    <cellStyle name="Normal 17 6 4" xfId="30939" xr:uid="{00000000-0005-0000-0000-00006F7B0000}"/>
    <cellStyle name="Normal 17 6 5" xfId="30940" xr:uid="{00000000-0005-0000-0000-0000707B0000}"/>
    <cellStyle name="Normal 17 6 6" xfId="30941" xr:uid="{00000000-0005-0000-0000-0000717B0000}"/>
    <cellStyle name="Normal 17 7" xfId="30942" xr:uid="{00000000-0005-0000-0000-0000727B0000}"/>
    <cellStyle name="Normal 17 7 2" xfId="30943" xr:uid="{00000000-0005-0000-0000-0000737B0000}"/>
    <cellStyle name="Normal 17 7 3" xfId="30944" xr:uid="{00000000-0005-0000-0000-0000747B0000}"/>
    <cellStyle name="Normal 17 7 4" xfId="30945" xr:uid="{00000000-0005-0000-0000-0000757B0000}"/>
    <cellStyle name="Normal 17 7 5" xfId="30946" xr:uid="{00000000-0005-0000-0000-0000767B0000}"/>
    <cellStyle name="Normal 17 7 6" xfId="30947" xr:uid="{00000000-0005-0000-0000-0000777B0000}"/>
    <cellStyle name="Normal 17 8" xfId="30948" xr:uid="{00000000-0005-0000-0000-0000787B0000}"/>
    <cellStyle name="Normal 17 8 2" xfId="30949" xr:uid="{00000000-0005-0000-0000-0000797B0000}"/>
    <cellStyle name="Normal 17 8 3" xfId="30950" xr:uid="{00000000-0005-0000-0000-00007A7B0000}"/>
    <cellStyle name="Normal 17 8 4" xfId="30951" xr:uid="{00000000-0005-0000-0000-00007B7B0000}"/>
    <cellStyle name="Normal 17 8 5" xfId="30952" xr:uid="{00000000-0005-0000-0000-00007C7B0000}"/>
    <cellStyle name="Normal 17 8 6" xfId="30953" xr:uid="{00000000-0005-0000-0000-00007D7B0000}"/>
    <cellStyle name="Normal 17 9" xfId="30954" xr:uid="{00000000-0005-0000-0000-00007E7B0000}"/>
    <cellStyle name="Normal 17 9 2" xfId="30955" xr:uid="{00000000-0005-0000-0000-00007F7B0000}"/>
    <cellStyle name="Normal 17 9 3" xfId="30956" xr:uid="{00000000-0005-0000-0000-0000807B0000}"/>
    <cellStyle name="Normal 17 9 4" xfId="30957" xr:uid="{00000000-0005-0000-0000-0000817B0000}"/>
    <cellStyle name="Normal 17 9 5" xfId="30958" xr:uid="{00000000-0005-0000-0000-0000827B0000}"/>
    <cellStyle name="Normal 17 9 6" xfId="30959" xr:uid="{00000000-0005-0000-0000-0000837B0000}"/>
    <cellStyle name="Normal 170" xfId="2587" xr:uid="{00000000-0005-0000-0000-0000847B0000}"/>
    <cellStyle name="Normal 171" xfId="2660" xr:uid="{00000000-0005-0000-0000-0000857B0000}"/>
    <cellStyle name="Normal 172" xfId="2618" xr:uid="{00000000-0005-0000-0000-0000867B0000}"/>
    <cellStyle name="Normal 173" xfId="2619" xr:uid="{00000000-0005-0000-0000-0000877B0000}"/>
    <cellStyle name="Normal 174" xfId="2661" xr:uid="{00000000-0005-0000-0000-0000887B0000}"/>
    <cellStyle name="Normal 175" xfId="2620" xr:uid="{00000000-0005-0000-0000-0000897B0000}"/>
    <cellStyle name="Normal 176" xfId="2621" xr:uid="{00000000-0005-0000-0000-00008A7B0000}"/>
    <cellStyle name="Normal 177" xfId="2662" xr:uid="{00000000-0005-0000-0000-00008B7B0000}"/>
    <cellStyle name="Normal 178" xfId="2663" xr:uid="{00000000-0005-0000-0000-00008C7B0000}"/>
    <cellStyle name="Normal 179" xfId="2622" xr:uid="{00000000-0005-0000-0000-00008D7B0000}"/>
    <cellStyle name="Normal 18" xfId="97" xr:uid="{00000000-0005-0000-0000-00008E7B0000}"/>
    <cellStyle name="Normal 18 10" xfId="30960" xr:uid="{00000000-0005-0000-0000-00008F7B0000}"/>
    <cellStyle name="Normal 18 10 2" xfId="30961" xr:uid="{00000000-0005-0000-0000-0000907B0000}"/>
    <cellStyle name="Normal 18 10 3" xfId="30962" xr:uid="{00000000-0005-0000-0000-0000917B0000}"/>
    <cellStyle name="Normal 18 10 4" xfId="30963" xr:uid="{00000000-0005-0000-0000-0000927B0000}"/>
    <cellStyle name="Normal 18 10 5" xfId="30964" xr:uid="{00000000-0005-0000-0000-0000937B0000}"/>
    <cellStyle name="Normal 18 10 6" xfId="30965" xr:uid="{00000000-0005-0000-0000-0000947B0000}"/>
    <cellStyle name="Normal 18 11" xfId="30966" xr:uid="{00000000-0005-0000-0000-0000957B0000}"/>
    <cellStyle name="Normal 18 11 2" xfId="30967" xr:uid="{00000000-0005-0000-0000-0000967B0000}"/>
    <cellStyle name="Normal 18 11 3" xfId="30968" xr:uid="{00000000-0005-0000-0000-0000977B0000}"/>
    <cellStyle name="Normal 18 11 4" xfId="30969" xr:uid="{00000000-0005-0000-0000-0000987B0000}"/>
    <cellStyle name="Normal 18 11 5" xfId="30970" xr:uid="{00000000-0005-0000-0000-0000997B0000}"/>
    <cellStyle name="Normal 18 11 6" xfId="30971" xr:uid="{00000000-0005-0000-0000-00009A7B0000}"/>
    <cellStyle name="Normal 18 12" xfId="30972" xr:uid="{00000000-0005-0000-0000-00009B7B0000}"/>
    <cellStyle name="Normal 18 12 2" xfId="30973" xr:uid="{00000000-0005-0000-0000-00009C7B0000}"/>
    <cellStyle name="Normal 18 12 3" xfId="30974" xr:uid="{00000000-0005-0000-0000-00009D7B0000}"/>
    <cellStyle name="Normal 18 12 4" xfId="30975" xr:uid="{00000000-0005-0000-0000-00009E7B0000}"/>
    <cellStyle name="Normal 18 12 5" xfId="30976" xr:uid="{00000000-0005-0000-0000-00009F7B0000}"/>
    <cellStyle name="Normal 18 12 6" xfId="30977" xr:uid="{00000000-0005-0000-0000-0000A07B0000}"/>
    <cellStyle name="Normal 18 13" xfId="30978" xr:uid="{00000000-0005-0000-0000-0000A17B0000}"/>
    <cellStyle name="Normal 18 13 2" xfId="30979" xr:uid="{00000000-0005-0000-0000-0000A27B0000}"/>
    <cellStyle name="Normal 18 13 3" xfId="30980" xr:uid="{00000000-0005-0000-0000-0000A37B0000}"/>
    <cellStyle name="Normal 18 13 4" xfId="30981" xr:uid="{00000000-0005-0000-0000-0000A47B0000}"/>
    <cellStyle name="Normal 18 13 5" xfId="30982" xr:uid="{00000000-0005-0000-0000-0000A57B0000}"/>
    <cellStyle name="Normal 18 13 6" xfId="30983" xr:uid="{00000000-0005-0000-0000-0000A67B0000}"/>
    <cellStyle name="Normal 18 14" xfId="30984" xr:uid="{00000000-0005-0000-0000-0000A77B0000}"/>
    <cellStyle name="Normal 18 14 2" xfId="30985" xr:uid="{00000000-0005-0000-0000-0000A87B0000}"/>
    <cellStyle name="Normal 18 14 3" xfId="30986" xr:uid="{00000000-0005-0000-0000-0000A97B0000}"/>
    <cellStyle name="Normal 18 14 4" xfId="30987" xr:uid="{00000000-0005-0000-0000-0000AA7B0000}"/>
    <cellStyle name="Normal 18 14 5" xfId="30988" xr:uid="{00000000-0005-0000-0000-0000AB7B0000}"/>
    <cellStyle name="Normal 18 14 6" xfId="30989" xr:uid="{00000000-0005-0000-0000-0000AC7B0000}"/>
    <cellStyle name="Normal 18 15" xfId="30990" xr:uid="{00000000-0005-0000-0000-0000AD7B0000}"/>
    <cellStyle name="Normal 18 15 2" xfId="30991" xr:uid="{00000000-0005-0000-0000-0000AE7B0000}"/>
    <cellStyle name="Normal 18 15 3" xfId="30992" xr:uid="{00000000-0005-0000-0000-0000AF7B0000}"/>
    <cellStyle name="Normal 18 15 4" xfId="30993" xr:uid="{00000000-0005-0000-0000-0000B07B0000}"/>
    <cellStyle name="Normal 18 15 5" xfId="30994" xr:uid="{00000000-0005-0000-0000-0000B17B0000}"/>
    <cellStyle name="Normal 18 15 6" xfId="30995" xr:uid="{00000000-0005-0000-0000-0000B27B0000}"/>
    <cellStyle name="Normal 18 16" xfId="30996" xr:uid="{00000000-0005-0000-0000-0000B37B0000}"/>
    <cellStyle name="Normal 18 17" xfId="30997" xr:uid="{00000000-0005-0000-0000-0000B47B0000}"/>
    <cellStyle name="Normal 18 18" xfId="30998" xr:uid="{00000000-0005-0000-0000-0000B57B0000}"/>
    <cellStyle name="Normal 18 19" xfId="30999" xr:uid="{00000000-0005-0000-0000-0000B67B0000}"/>
    <cellStyle name="Normal 18 2" xfId="1950" xr:uid="{00000000-0005-0000-0000-0000B77B0000}"/>
    <cellStyle name="Normal 18 2 10" xfId="31000" xr:uid="{00000000-0005-0000-0000-0000B87B0000}"/>
    <cellStyle name="Normal 18 2 10 2" xfId="31001" xr:uid="{00000000-0005-0000-0000-0000B97B0000}"/>
    <cellStyle name="Normal 18 2 10 3" xfId="31002" xr:uid="{00000000-0005-0000-0000-0000BA7B0000}"/>
    <cellStyle name="Normal 18 2 10 4" xfId="31003" xr:uid="{00000000-0005-0000-0000-0000BB7B0000}"/>
    <cellStyle name="Normal 18 2 10 5" xfId="31004" xr:uid="{00000000-0005-0000-0000-0000BC7B0000}"/>
    <cellStyle name="Normal 18 2 10 6" xfId="31005" xr:uid="{00000000-0005-0000-0000-0000BD7B0000}"/>
    <cellStyle name="Normal 18 2 11" xfId="31006" xr:uid="{00000000-0005-0000-0000-0000BE7B0000}"/>
    <cellStyle name="Normal 18 2 11 2" xfId="31007" xr:uid="{00000000-0005-0000-0000-0000BF7B0000}"/>
    <cellStyle name="Normal 18 2 11 3" xfId="31008" xr:uid="{00000000-0005-0000-0000-0000C07B0000}"/>
    <cellStyle name="Normal 18 2 11 4" xfId="31009" xr:uid="{00000000-0005-0000-0000-0000C17B0000}"/>
    <cellStyle name="Normal 18 2 11 5" xfId="31010" xr:uid="{00000000-0005-0000-0000-0000C27B0000}"/>
    <cellStyle name="Normal 18 2 11 6" xfId="31011" xr:uid="{00000000-0005-0000-0000-0000C37B0000}"/>
    <cellStyle name="Normal 18 2 12" xfId="31012" xr:uid="{00000000-0005-0000-0000-0000C47B0000}"/>
    <cellStyle name="Normal 18 2 12 2" xfId="31013" xr:uid="{00000000-0005-0000-0000-0000C57B0000}"/>
    <cellStyle name="Normal 18 2 12 3" xfId="31014" xr:uid="{00000000-0005-0000-0000-0000C67B0000}"/>
    <cellStyle name="Normal 18 2 12 4" xfId="31015" xr:uid="{00000000-0005-0000-0000-0000C77B0000}"/>
    <cellStyle name="Normal 18 2 12 5" xfId="31016" xr:uid="{00000000-0005-0000-0000-0000C87B0000}"/>
    <cellStyle name="Normal 18 2 12 6" xfId="31017" xr:uid="{00000000-0005-0000-0000-0000C97B0000}"/>
    <cellStyle name="Normal 18 2 13" xfId="31018" xr:uid="{00000000-0005-0000-0000-0000CA7B0000}"/>
    <cellStyle name="Normal 18 2 14" xfId="31019" xr:uid="{00000000-0005-0000-0000-0000CB7B0000}"/>
    <cellStyle name="Normal 18 2 15" xfId="31020" xr:uid="{00000000-0005-0000-0000-0000CC7B0000}"/>
    <cellStyle name="Normal 18 2 16" xfId="31021" xr:uid="{00000000-0005-0000-0000-0000CD7B0000}"/>
    <cellStyle name="Normal 18 2 17" xfId="31022" xr:uid="{00000000-0005-0000-0000-0000CE7B0000}"/>
    <cellStyle name="Normal 18 2 18" xfId="31023" xr:uid="{00000000-0005-0000-0000-0000CF7B0000}"/>
    <cellStyle name="Normal 18 2 19" xfId="31024" xr:uid="{00000000-0005-0000-0000-0000D07B0000}"/>
    <cellStyle name="Normal 18 2 2" xfId="31025" xr:uid="{00000000-0005-0000-0000-0000D17B0000}"/>
    <cellStyle name="Normal 18 2 20" xfId="31026" xr:uid="{00000000-0005-0000-0000-0000D27B0000}"/>
    <cellStyle name="Normal 18 2 21" xfId="31027" xr:uid="{00000000-0005-0000-0000-0000D37B0000}"/>
    <cellStyle name="Normal 18 2 22" xfId="31028" xr:uid="{00000000-0005-0000-0000-0000D47B0000}"/>
    <cellStyle name="Normal 18 2 23" xfId="31029" xr:uid="{00000000-0005-0000-0000-0000D57B0000}"/>
    <cellStyle name="Normal 18 2 24" xfId="31030" xr:uid="{00000000-0005-0000-0000-0000D67B0000}"/>
    <cellStyle name="Normal 18 2 25" xfId="31031" xr:uid="{00000000-0005-0000-0000-0000D77B0000}"/>
    <cellStyle name="Normal 18 2 26" xfId="31032" xr:uid="{00000000-0005-0000-0000-0000D87B0000}"/>
    <cellStyle name="Normal 18 2 27" xfId="31033" xr:uid="{00000000-0005-0000-0000-0000D97B0000}"/>
    <cellStyle name="Normal 18 2 3" xfId="31034" xr:uid="{00000000-0005-0000-0000-0000DA7B0000}"/>
    <cellStyle name="Normal 18 2 4" xfId="31035" xr:uid="{00000000-0005-0000-0000-0000DB7B0000}"/>
    <cellStyle name="Normal 18 2 5" xfId="31036" xr:uid="{00000000-0005-0000-0000-0000DC7B0000}"/>
    <cellStyle name="Normal 18 2 5 2" xfId="31037" xr:uid="{00000000-0005-0000-0000-0000DD7B0000}"/>
    <cellStyle name="Normal 18 2 5 3" xfId="31038" xr:uid="{00000000-0005-0000-0000-0000DE7B0000}"/>
    <cellStyle name="Normal 18 2 5 4" xfId="31039" xr:uid="{00000000-0005-0000-0000-0000DF7B0000}"/>
    <cellStyle name="Normal 18 2 5 5" xfId="31040" xr:uid="{00000000-0005-0000-0000-0000E07B0000}"/>
    <cellStyle name="Normal 18 2 5 6" xfId="31041" xr:uid="{00000000-0005-0000-0000-0000E17B0000}"/>
    <cellStyle name="Normal 18 2 6" xfId="31042" xr:uid="{00000000-0005-0000-0000-0000E27B0000}"/>
    <cellStyle name="Normal 18 2 6 2" xfId="31043" xr:uid="{00000000-0005-0000-0000-0000E37B0000}"/>
    <cellStyle name="Normal 18 2 6 3" xfId="31044" xr:uid="{00000000-0005-0000-0000-0000E47B0000}"/>
    <cellStyle name="Normal 18 2 6 4" xfId="31045" xr:uid="{00000000-0005-0000-0000-0000E57B0000}"/>
    <cellStyle name="Normal 18 2 6 5" xfId="31046" xr:uid="{00000000-0005-0000-0000-0000E67B0000}"/>
    <cellStyle name="Normal 18 2 6 6" xfId="31047" xr:uid="{00000000-0005-0000-0000-0000E77B0000}"/>
    <cellStyle name="Normal 18 2 7" xfId="31048" xr:uid="{00000000-0005-0000-0000-0000E87B0000}"/>
    <cellStyle name="Normal 18 2 7 2" xfId="31049" xr:uid="{00000000-0005-0000-0000-0000E97B0000}"/>
    <cellStyle name="Normal 18 2 7 3" xfId="31050" xr:uid="{00000000-0005-0000-0000-0000EA7B0000}"/>
    <cellStyle name="Normal 18 2 7 4" xfId="31051" xr:uid="{00000000-0005-0000-0000-0000EB7B0000}"/>
    <cellStyle name="Normal 18 2 7 5" xfId="31052" xr:uid="{00000000-0005-0000-0000-0000EC7B0000}"/>
    <cellStyle name="Normal 18 2 7 6" xfId="31053" xr:uid="{00000000-0005-0000-0000-0000ED7B0000}"/>
    <cellStyle name="Normal 18 2 8" xfId="31054" xr:uid="{00000000-0005-0000-0000-0000EE7B0000}"/>
    <cellStyle name="Normal 18 2 8 2" xfId="31055" xr:uid="{00000000-0005-0000-0000-0000EF7B0000}"/>
    <cellStyle name="Normal 18 2 8 3" xfId="31056" xr:uid="{00000000-0005-0000-0000-0000F07B0000}"/>
    <cellStyle name="Normal 18 2 8 4" xfId="31057" xr:uid="{00000000-0005-0000-0000-0000F17B0000}"/>
    <cellStyle name="Normal 18 2 8 5" xfId="31058" xr:uid="{00000000-0005-0000-0000-0000F27B0000}"/>
    <cellStyle name="Normal 18 2 8 6" xfId="31059" xr:uid="{00000000-0005-0000-0000-0000F37B0000}"/>
    <cellStyle name="Normal 18 2 9" xfId="31060" xr:uid="{00000000-0005-0000-0000-0000F47B0000}"/>
    <cellStyle name="Normal 18 2 9 2" xfId="31061" xr:uid="{00000000-0005-0000-0000-0000F57B0000}"/>
    <cellStyle name="Normal 18 2 9 3" xfId="31062" xr:uid="{00000000-0005-0000-0000-0000F67B0000}"/>
    <cellStyle name="Normal 18 2 9 4" xfId="31063" xr:uid="{00000000-0005-0000-0000-0000F77B0000}"/>
    <cellStyle name="Normal 18 2 9 5" xfId="31064" xr:uid="{00000000-0005-0000-0000-0000F87B0000}"/>
    <cellStyle name="Normal 18 2 9 6" xfId="31065" xr:uid="{00000000-0005-0000-0000-0000F97B0000}"/>
    <cellStyle name="Normal 18 20" xfId="31066" xr:uid="{00000000-0005-0000-0000-0000FA7B0000}"/>
    <cellStyle name="Normal 18 21" xfId="31067" xr:uid="{00000000-0005-0000-0000-0000FB7B0000}"/>
    <cellStyle name="Normal 18 22" xfId="31068" xr:uid="{00000000-0005-0000-0000-0000FC7B0000}"/>
    <cellStyle name="Normal 18 23" xfId="31069" xr:uid="{00000000-0005-0000-0000-0000FD7B0000}"/>
    <cellStyle name="Normal 18 24" xfId="31070" xr:uid="{00000000-0005-0000-0000-0000FE7B0000}"/>
    <cellStyle name="Normal 18 25" xfId="31071" xr:uid="{00000000-0005-0000-0000-0000FF7B0000}"/>
    <cellStyle name="Normal 18 26" xfId="31072" xr:uid="{00000000-0005-0000-0000-0000007C0000}"/>
    <cellStyle name="Normal 18 27" xfId="31073" xr:uid="{00000000-0005-0000-0000-0000017C0000}"/>
    <cellStyle name="Normal 18 28" xfId="31074" xr:uid="{00000000-0005-0000-0000-0000027C0000}"/>
    <cellStyle name="Normal 18 29" xfId="31075" xr:uid="{00000000-0005-0000-0000-0000037C0000}"/>
    <cellStyle name="Normal 18 3" xfId="31076" xr:uid="{00000000-0005-0000-0000-0000047C0000}"/>
    <cellStyle name="Normal 18 3 2" xfId="31077" xr:uid="{00000000-0005-0000-0000-0000057C0000}"/>
    <cellStyle name="Normal 18 30" xfId="31078" xr:uid="{00000000-0005-0000-0000-0000067C0000}"/>
    <cellStyle name="Normal 18 31" xfId="31079" xr:uid="{00000000-0005-0000-0000-0000077C0000}"/>
    <cellStyle name="Normal 18 32" xfId="31080" xr:uid="{00000000-0005-0000-0000-0000087C0000}"/>
    <cellStyle name="Normal 18 4" xfId="31081" xr:uid="{00000000-0005-0000-0000-0000097C0000}"/>
    <cellStyle name="Normal 18 5" xfId="31082" xr:uid="{00000000-0005-0000-0000-00000A7C0000}"/>
    <cellStyle name="Normal 18 5 10" xfId="31083" xr:uid="{00000000-0005-0000-0000-00000B7C0000}"/>
    <cellStyle name="Normal 18 5 11" xfId="31084" xr:uid="{00000000-0005-0000-0000-00000C7C0000}"/>
    <cellStyle name="Normal 18 5 12" xfId="31085" xr:uid="{00000000-0005-0000-0000-00000D7C0000}"/>
    <cellStyle name="Normal 18 5 13" xfId="31086" xr:uid="{00000000-0005-0000-0000-00000E7C0000}"/>
    <cellStyle name="Normal 18 5 14" xfId="31087" xr:uid="{00000000-0005-0000-0000-00000F7C0000}"/>
    <cellStyle name="Normal 18 5 2" xfId="31088" xr:uid="{00000000-0005-0000-0000-0000107C0000}"/>
    <cellStyle name="Normal 18 5 2 2" xfId="31089" xr:uid="{00000000-0005-0000-0000-0000117C0000}"/>
    <cellStyle name="Normal 18 5 2 3" xfId="31090" xr:uid="{00000000-0005-0000-0000-0000127C0000}"/>
    <cellStyle name="Normal 18 5 2 4" xfId="31091" xr:uid="{00000000-0005-0000-0000-0000137C0000}"/>
    <cellStyle name="Normal 18 5 2 5" xfId="31092" xr:uid="{00000000-0005-0000-0000-0000147C0000}"/>
    <cellStyle name="Normal 18 5 2 6" xfId="31093" xr:uid="{00000000-0005-0000-0000-0000157C0000}"/>
    <cellStyle name="Normal 18 5 3" xfId="31094" xr:uid="{00000000-0005-0000-0000-0000167C0000}"/>
    <cellStyle name="Normal 18 5 3 2" xfId="31095" xr:uid="{00000000-0005-0000-0000-0000177C0000}"/>
    <cellStyle name="Normal 18 5 3 3" xfId="31096" xr:uid="{00000000-0005-0000-0000-0000187C0000}"/>
    <cellStyle name="Normal 18 5 3 4" xfId="31097" xr:uid="{00000000-0005-0000-0000-0000197C0000}"/>
    <cellStyle name="Normal 18 5 3 5" xfId="31098" xr:uid="{00000000-0005-0000-0000-00001A7C0000}"/>
    <cellStyle name="Normal 18 5 3 6" xfId="31099" xr:uid="{00000000-0005-0000-0000-00001B7C0000}"/>
    <cellStyle name="Normal 18 5 4" xfId="31100" xr:uid="{00000000-0005-0000-0000-00001C7C0000}"/>
    <cellStyle name="Normal 18 5 4 2" xfId="31101" xr:uid="{00000000-0005-0000-0000-00001D7C0000}"/>
    <cellStyle name="Normal 18 5 4 3" xfId="31102" xr:uid="{00000000-0005-0000-0000-00001E7C0000}"/>
    <cellStyle name="Normal 18 5 4 4" xfId="31103" xr:uid="{00000000-0005-0000-0000-00001F7C0000}"/>
    <cellStyle name="Normal 18 5 4 5" xfId="31104" xr:uid="{00000000-0005-0000-0000-0000207C0000}"/>
    <cellStyle name="Normal 18 5 4 6" xfId="31105" xr:uid="{00000000-0005-0000-0000-0000217C0000}"/>
    <cellStyle name="Normal 18 5 5" xfId="31106" xr:uid="{00000000-0005-0000-0000-0000227C0000}"/>
    <cellStyle name="Normal 18 5 5 2" xfId="31107" xr:uid="{00000000-0005-0000-0000-0000237C0000}"/>
    <cellStyle name="Normal 18 5 5 3" xfId="31108" xr:uid="{00000000-0005-0000-0000-0000247C0000}"/>
    <cellStyle name="Normal 18 5 5 4" xfId="31109" xr:uid="{00000000-0005-0000-0000-0000257C0000}"/>
    <cellStyle name="Normal 18 5 5 5" xfId="31110" xr:uid="{00000000-0005-0000-0000-0000267C0000}"/>
    <cellStyle name="Normal 18 5 5 6" xfId="31111" xr:uid="{00000000-0005-0000-0000-0000277C0000}"/>
    <cellStyle name="Normal 18 5 6" xfId="31112" xr:uid="{00000000-0005-0000-0000-0000287C0000}"/>
    <cellStyle name="Normal 18 5 6 2" xfId="31113" xr:uid="{00000000-0005-0000-0000-0000297C0000}"/>
    <cellStyle name="Normal 18 5 6 3" xfId="31114" xr:uid="{00000000-0005-0000-0000-00002A7C0000}"/>
    <cellStyle name="Normal 18 5 6 4" xfId="31115" xr:uid="{00000000-0005-0000-0000-00002B7C0000}"/>
    <cellStyle name="Normal 18 5 6 5" xfId="31116" xr:uid="{00000000-0005-0000-0000-00002C7C0000}"/>
    <cellStyle name="Normal 18 5 6 6" xfId="31117" xr:uid="{00000000-0005-0000-0000-00002D7C0000}"/>
    <cellStyle name="Normal 18 5 7" xfId="31118" xr:uid="{00000000-0005-0000-0000-00002E7C0000}"/>
    <cellStyle name="Normal 18 5 7 2" xfId="31119" xr:uid="{00000000-0005-0000-0000-00002F7C0000}"/>
    <cellStyle name="Normal 18 5 7 3" xfId="31120" xr:uid="{00000000-0005-0000-0000-0000307C0000}"/>
    <cellStyle name="Normal 18 5 7 4" xfId="31121" xr:uid="{00000000-0005-0000-0000-0000317C0000}"/>
    <cellStyle name="Normal 18 5 7 5" xfId="31122" xr:uid="{00000000-0005-0000-0000-0000327C0000}"/>
    <cellStyle name="Normal 18 5 7 6" xfId="31123" xr:uid="{00000000-0005-0000-0000-0000337C0000}"/>
    <cellStyle name="Normal 18 5 8" xfId="31124" xr:uid="{00000000-0005-0000-0000-0000347C0000}"/>
    <cellStyle name="Normal 18 5 8 2" xfId="31125" xr:uid="{00000000-0005-0000-0000-0000357C0000}"/>
    <cellStyle name="Normal 18 5 8 3" xfId="31126" xr:uid="{00000000-0005-0000-0000-0000367C0000}"/>
    <cellStyle name="Normal 18 5 8 4" xfId="31127" xr:uid="{00000000-0005-0000-0000-0000377C0000}"/>
    <cellStyle name="Normal 18 5 8 5" xfId="31128" xr:uid="{00000000-0005-0000-0000-0000387C0000}"/>
    <cellStyle name="Normal 18 5 8 6" xfId="31129" xr:uid="{00000000-0005-0000-0000-0000397C0000}"/>
    <cellStyle name="Normal 18 5 9" xfId="31130" xr:uid="{00000000-0005-0000-0000-00003A7C0000}"/>
    <cellStyle name="Normal 18 5 9 2" xfId="31131" xr:uid="{00000000-0005-0000-0000-00003B7C0000}"/>
    <cellStyle name="Normal 18 5 9 3" xfId="31132" xr:uid="{00000000-0005-0000-0000-00003C7C0000}"/>
    <cellStyle name="Normal 18 5 9 4" xfId="31133" xr:uid="{00000000-0005-0000-0000-00003D7C0000}"/>
    <cellStyle name="Normal 18 5 9 5" xfId="31134" xr:uid="{00000000-0005-0000-0000-00003E7C0000}"/>
    <cellStyle name="Normal 18 5 9 6" xfId="31135" xr:uid="{00000000-0005-0000-0000-00003F7C0000}"/>
    <cellStyle name="Normal 18 6" xfId="31136" xr:uid="{00000000-0005-0000-0000-0000407C0000}"/>
    <cellStyle name="Normal 18 6 10" xfId="31137" xr:uid="{00000000-0005-0000-0000-0000417C0000}"/>
    <cellStyle name="Normal 18 6 11" xfId="31138" xr:uid="{00000000-0005-0000-0000-0000427C0000}"/>
    <cellStyle name="Normal 18 6 12" xfId="31139" xr:uid="{00000000-0005-0000-0000-0000437C0000}"/>
    <cellStyle name="Normal 18 6 13" xfId="31140" xr:uid="{00000000-0005-0000-0000-0000447C0000}"/>
    <cellStyle name="Normal 18 6 14" xfId="31141" xr:uid="{00000000-0005-0000-0000-0000457C0000}"/>
    <cellStyle name="Normal 18 6 2" xfId="31142" xr:uid="{00000000-0005-0000-0000-0000467C0000}"/>
    <cellStyle name="Normal 18 6 2 2" xfId="31143" xr:uid="{00000000-0005-0000-0000-0000477C0000}"/>
    <cellStyle name="Normal 18 6 2 3" xfId="31144" xr:uid="{00000000-0005-0000-0000-0000487C0000}"/>
    <cellStyle name="Normal 18 6 2 4" xfId="31145" xr:uid="{00000000-0005-0000-0000-0000497C0000}"/>
    <cellStyle name="Normal 18 6 2 5" xfId="31146" xr:uid="{00000000-0005-0000-0000-00004A7C0000}"/>
    <cellStyle name="Normal 18 6 2 6" xfId="31147" xr:uid="{00000000-0005-0000-0000-00004B7C0000}"/>
    <cellStyle name="Normal 18 6 3" xfId="31148" xr:uid="{00000000-0005-0000-0000-00004C7C0000}"/>
    <cellStyle name="Normal 18 6 3 2" xfId="31149" xr:uid="{00000000-0005-0000-0000-00004D7C0000}"/>
    <cellStyle name="Normal 18 6 3 3" xfId="31150" xr:uid="{00000000-0005-0000-0000-00004E7C0000}"/>
    <cellStyle name="Normal 18 6 3 4" xfId="31151" xr:uid="{00000000-0005-0000-0000-00004F7C0000}"/>
    <cellStyle name="Normal 18 6 3 5" xfId="31152" xr:uid="{00000000-0005-0000-0000-0000507C0000}"/>
    <cellStyle name="Normal 18 6 3 6" xfId="31153" xr:uid="{00000000-0005-0000-0000-0000517C0000}"/>
    <cellStyle name="Normal 18 6 4" xfId="31154" xr:uid="{00000000-0005-0000-0000-0000527C0000}"/>
    <cellStyle name="Normal 18 6 4 2" xfId="31155" xr:uid="{00000000-0005-0000-0000-0000537C0000}"/>
    <cellStyle name="Normal 18 6 4 3" xfId="31156" xr:uid="{00000000-0005-0000-0000-0000547C0000}"/>
    <cellStyle name="Normal 18 6 4 4" xfId="31157" xr:uid="{00000000-0005-0000-0000-0000557C0000}"/>
    <cellStyle name="Normal 18 6 4 5" xfId="31158" xr:uid="{00000000-0005-0000-0000-0000567C0000}"/>
    <cellStyle name="Normal 18 6 4 6" xfId="31159" xr:uid="{00000000-0005-0000-0000-0000577C0000}"/>
    <cellStyle name="Normal 18 6 5" xfId="31160" xr:uid="{00000000-0005-0000-0000-0000587C0000}"/>
    <cellStyle name="Normal 18 6 5 2" xfId="31161" xr:uid="{00000000-0005-0000-0000-0000597C0000}"/>
    <cellStyle name="Normal 18 6 5 3" xfId="31162" xr:uid="{00000000-0005-0000-0000-00005A7C0000}"/>
    <cellStyle name="Normal 18 6 5 4" xfId="31163" xr:uid="{00000000-0005-0000-0000-00005B7C0000}"/>
    <cellStyle name="Normal 18 6 5 5" xfId="31164" xr:uid="{00000000-0005-0000-0000-00005C7C0000}"/>
    <cellStyle name="Normal 18 6 5 6" xfId="31165" xr:uid="{00000000-0005-0000-0000-00005D7C0000}"/>
    <cellStyle name="Normal 18 6 6" xfId="31166" xr:uid="{00000000-0005-0000-0000-00005E7C0000}"/>
    <cellStyle name="Normal 18 6 6 2" xfId="31167" xr:uid="{00000000-0005-0000-0000-00005F7C0000}"/>
    <cellStyle name="Normal 18 6 6 3" xfId="31168" xr:uid="{00000000-0005-0000-0000-0000607C0000}"/>
    <cellStyle name="Normal 18 6 6 4" xfId="31169" xr:uid="{00000000-0005-0000-0000-0000617C0000}"/>
    <cellStyle name="Normal 18 6 6 5" xfId="31170" xr:uid="{00000000-0005-0000-0000-0000627C0000}"/>
    <cellStyle name="Normal 18 6 6 6" xfId="31171" xr:uid="{00000000-0005-0000-0000-0000637C0000}"/>
    <cellStyle name="Normal 18 6 7" xfId="31172" xr:uid="{00000000-0005-0000-0000-0000647C0000}"/>
    <cellStyle name="Normal 18 6 7 2" xfId="31173" xr:uid="{00000000-0005-0000-0000-0000657C0000}"/>
    <cellStyle name="Normal 18 6 7 3" xfId="31174" xr:uid="{00000000-0005-0000-0000-0000667C0000}"/>
    <cellStyle name="Normal 18 6 7 4" xfId="31175" xr:uid="{00000000-0005-0000-0000-0000677C0000}"/>
    <cellStyle name="Normal 18 6 7 5" xfId="31176" xr:uid="{00000000-0005-0000-0000-0000687C0000}"/>
    <cellStyle name="Normal 18 6 7 6" xfId="31177" xr:uid="{00000000-0005-0000-0000-0000697C0000}"/>
    <cellStyle name="Normal 18 6 8" xfId="31178" xr:uid="{00000000-0005-0000-0000-00006A7C0000}"/>
    <cellStyle name="Normal 18 6 8 2" xfId="31179" xr:uid="{00000000-0005-0000-0000-00006B7C0000}"/>
    <cellStyle name="Normal 18 6 8 3" xfId="31180" xr:uid="{00000000-0005-0000-0000-00006C7C0000}"/>
    <cellStyle name="Normal 18 6 8 4" xfId="31181" xr:uid="{00000000-0005-0000-0000-00006D7C0000}"/>
    <cellStyle name="Normal 18 6 8 5" xfId="31182" xr:uid="{00000000-0005-0000-0000-00006E7C0000}"/>
    <cellStyle name="Normal 18 6 8 6" xfId="31183" xr:uid="{00000000-0005-0000-0000-00006F7C0000}"/>
    <cellStyle name="Normal 18 6 9" xfId="31184" xr:uid="{00000000-0005-0000-0000-0000707C0000}"/>
    <cellStyle name="Normal 18 6 9 2" xfId="31185" xr:uid="{00000000-0005-0000-0000-0000717C0000}"/>
    <cellStyle name="Normal 18 6 9 3" xfId="31186" xr:uid="{00000000-0005-0000-0000-0000727C0000}"/>
    <cellStyle name="Normal 18 6 9 4" xfId="31187" xr:uid="{00000000-0005-0000-0000-0000737C0000}"/>
    <cellStyle name="Normal 18 6 9 5" xfId="31188" xr:uid="{00000000-0005-0000-0000-0000747C0000}"/>
    <cellStyle name="Normal 18 6 9 6" xfId="31189" xr:uid="{00000000-0005-0000-0000-0000757C0000}"/>
    <cellStyle name="Normal 18 7" xfId="31190" xr:uid="{00000000-0005-0000-0000-0000767C0000}"/>
    <cellStyle name="Normal 18 7 2" xfId="31191" xr:uid="{00000000-0005-0000-0000-0000777C0000}"/>
    <cellStyle name="Normal 18 7 3" xfId="31192" xr:uid="{00000000-0005-0000-0000-0000787C0000}"/>
    <cellStyle name="Normal 18 7 4" xfId="31193" xr:uid="{00000000-0005-0000-0000-0000797C0000}"/>
    <cellStyle name="Normal 18 7 5" xfId="31194" xr:uid="{00000000-0005-0000-0000-00007A7C0000}"/>
    <cellStyle name="Normal 18 7 6" xfId="31195" xr:uid="{00000000-0005-0000-0000-00007B7C0000}"/>
    <cellStyle name="Normal 18 8" xfId="31196" xr:uid="{00000000-0005-0000-0000-00007C7C0000}"/>
    <cellStyle name="Normal 18 8 2" xfId="31197" xr:uid="{00000000-0005-0000-0000-00007D7C0000}"/>
    <cellStyle name="Normal 18 8 3" xfId="31198" xr:uid="{00000000-0005-0000-0000-00007E7C0000}"/>
    <cellStyle name="Normal 18 8 4" xfId="31199" xr:uid="{00000000-0005-0000-0000-00007F7C0000}"/>
    <cellStyle name="Normal 18 8 5" xfId="31200" xr:uid="{00000000-0005-0000-0000-0000807C0000}"/>
    <cellStyle name="Normal 18 8 6" xfId="31201" xr:uid="{00000000-0005-0000-0000-0000817C0000}"/>
    <cellStyle name="Normal 18 9" xfId="31202" xr:uid="{00000000-0005-0000-0000-0000827C0000}"/>
    <cellStyle name="Normal 18 9 2" xfId="31203" xr:uid="{00000000-0005-0000-0000-0000837C0000}"/>
    <cellStyle name="Normal 18 9 3" xfId="31204" xr:uid="{00000000-0005-0000-0000-0000847C0000}"/>
    <cellStyle name="Normal 18 9 4" xfId="31205" xr:uid="{00000000-0005-0000-0000-0000857C0000}"/>
    <cellStyle name="Normal 18 9 5" xfId="31206" xr:uid="{00000000-0005-0000-0000-0000867C0000}"/>
    <cellStyle name="Normal 18 9 6" xfId="31207" xr:uid="{00000000-0005-0000-0000-0000877C0000}"/>
    <cellStyle name="Normal 180" xfId="2623" xr:uid="{00000000-0005-0000-0000-0000887C0000}"/>
    <cellStyle name="Normal 181" xfId="2624" xr:uid="{00000000-0005-0000-0000-0000897C0000}"/>
    <cellStyle name="Normal 182" xfId="2625" xr:uid="{00000000-0005-0000-0000-00008A7C0000}"/>
    <cellStyle name="Normal 183" xfId="2664" xr:uid="{00000000-0005-0000-0000-00008B7C0000}"/>
    <cellStyle name="Normal 183 2" xfId="43731" xr:uid="{00000000-0005-0000-0000-00008C7C0000}"/>
    <cellStyle name="Normal 184" xfId="2626" xr:uid="{00000000-0005-0000-0000-00008D7C0000}"/>
    <cellStyle name="Normal 184 2" xfId="41966" xr:uid="{00000000-0005-0000-0000-00008E7C0000}"/>
    <cellStyle name="Normal 184 3" xfId="41967" xr:uid="{00000000-0005-0000-0000-00008F7C0000}"/>
    <cellStyle name="Normal 184 4" xfId="41968" xr:uid="{00000000-0005-0000-0000-0000907C0000}"/>
    <cellStyle name="Normal 184 5" xfId="41969" xr:uid="{00000000-0005-0000-0000-0000917C0000}"/>
    <cellStyle name="Normal 184 6" xfId="41970" xr:uid="{00000000-0005-0000-0000-0000927C0000}"/>
    <cellStyle name="Normal 185" xfId="2627" xr:uid="{00000000-0005-0000-0000-0000937C0000}"/>
    <cellStyle name="Normal 185 2" xfId="41971" xr:uid="{00000000-0005-0000-0000-0000947C0000}"/>
    <cellStyle name="Normal 185 2 2" xfId="41972" xr:uid="{00000000-0005-0000-0000-0000957C0000}"/>
    <cellStyle name="Normal 185 3" xfId="41973" xr:uid="{00000000-0005-0000-0000-0000967C0000}"/>
    <cellStyle name="Normal 186" xfId="2628" xr:uid="{00000000-0005-0000-0000-0000977C0000}"/>
    <cellStyle name="Normal 186 2" xfId="41974" xr:uid="{00000000-0005-0000-0000-0000987C0000}"/>
    <cellStyle name="Normal 187" xfId="2629" xr:uid="{00000000-0005-0000-0000-0000997C0000}"/>
    <cellStyle name="Normal 187 2" xfId="41975" xr:uid="{00000000-0005-0000-0000-00009A7C0000}"/>
    <cellStyle name="Normal 188" xfId="2665" xr:uid="{00000000-0005-0000-0000-00009B7C0000}"/>
    <cellStyle name="Normal 189" xfId="2630" xr:uid="{00000000-0005-0000-0000-00009C7C0000}"/>
    <cellStyle name="Normal 19" xfId="99" xr:uid="{00000000-0005-0000-0000-00009D7C0000}"/>
    <cellStyle name="Normal 19 10" xfId="31208" xr:uid="{00000000-0005-0000-0000-00009E7C0000}"/>
    <cellStyle name="Normal 19 10 2" xfId="31209" xr:uid="{00000000-0005-0000-0000-00009F7C0000}"/>
    <cellStyle name="Normal 19 10 3" xfId="31210" xr:uid="{00000000-0005-0000-0000-0000A07C0000}"/>
    <cellStyle name="Normal 19 10 4" xfId="31211" xr:uid="{00000000-0005-0000-0000-0000A17C0000}"/>
    <cellStyle name="Normal 19 10 5" xfId="31212" xr:uid="{00000000-0005-0000-0000-0000A27C0000}"/>
    <cellStyle name="Normal 19 10 6" xfId="31213" xr:uid="{00000000-0005-0000-0000-0000A37C0000}"/>
    <cellStyle name="Normal 19 11" xfId="31214" xr:uid="{00000000-0005-0000-0000-0000A47C0000}"/>
    <cellStyle name="Normal 19 11 2" xfId="31215" xr:uid="{00000000-0005-0000-0000-0000A57C0000}"/>
    <cellStyle name="Normal 19 11 3" xfId="31216" xr:uid="{00000000-0005-0000-0000-0000A67C0000}"/>
    <cellStyle name="Normal 19 11 4" xfId="31217" xr:uid="{00000000-0005-0000-0000-0000A77C0000}"/>
    <cellStyle name="Normal 19 11 5" xfId="31218" xr:uid="{00000000-0005-0000-0000-0000A87C0000}"/>
    <cellStyle name="Normal 19 11 6" xfId="31219" xr:uid="{00000000-0005-0000-0000-0000A97C0000}"/>
    <cellStyle name="Normal 19 12" xfId="31220" xr:uid="{00000000-0005-0000-0000-0000AA7C0000}"/>
    <cellStyle name="Normal 19 12 2" xfId="31221" xr:uid="{00000000-0005-0000-0000-0000AB7C0000}"/>
    <cellStyle name="Normal 19 12 3" xfId="31222" xr:uid="{00000000-0005-0000-0000-0000AC7C0000}"/>
    <cellStyle name="Normal 19 12 4" xfId="31223" xr:uid="{00000000-0005-0000-0000-0000AD7C0000}"/>
    <cellStyle name="Normal 19 12 5" xfId="31224" xr:uid="{00000000-0005-0000-0000-0000AE7C0000}"/>
    <cellStyle name="Normal 19 12 6" xfId="31225" xr:uid="{00000000-0005-0000-0000-0000AF7C0000}"/>
    <cellStyle name="Normal 19 13" xfId="31226" xr:uid="{00000000-0005-0000-0000-0000B07C0000}"/>
    <cellStyle name="Normal 19 14" xfId="31227" xr:uid="{00000000-0005-0000-0000-0000B17C0000}"/>
    <cellStyle name="Normal 19 15" xfId="31228" xr:uid="{00000000-0005-0000-0000-0000B27C0000}"/>
    <cellStyle name="Normal 19 16" xfId="31229" xr:uid="{00000000-0005-0000-0000-0000B37C0000}"/>
    <cellStyle name="Normal 19 17" xfId="31230" xr:uid="{00000000-0005-0000-0000-0000B47C0000}"/>
    <cellStyle name="Normal 19 18" xfId="31231" xr:uid="{00000000-0005-0000-0000-0000B57C0000}"/>
    <cellStyle name="Normal 19 19" xfId="31232" xr:uid="{00000000-0005-0000-0000-0000B67C0000}"/>
    <cellStyle name="Normal 19 2" xfId="1951" xr:uid="{00000000-0005-0000-0000-0000B77C0000}"/>
    <cellStyle name="Normal 19 2 10" xfId="31233" xr:uid="{00000000-0005-0000-0000-0000B87C0000}"/>
    <cellStyle name="Normal 19 2 11" xfId="31234" xr:uid="{00000000-0005-0000-0000-0000B97C0000}"/>
    <cellStyle name="Normal 19 2 12" xfId="31235" xr:uid="{00000000-0005-0000-0000-0000BA7C0000}"/>
    <cellStyle name="Normal 19 2 13" xfId="31236" xr:uid="{00000000-0005-0000-0000-0000BB7C0000}"/>
    <cellStyle name="Normal 19 2 14" xfId="31237" xr:uid="{00000000-0005-0000-0000-0000BC7C0000}"/>
    <cellStyle name="Normal 19 2 2" xfId="31238" xr:uid="{00000000-0005-0000-0000-0000BD7C0000}"/>
    <cellStyle name="Normal 19 2 2 2" xfId="31239" xr:uid="{00000000-0005-0000-0000-0000BE7C0000}"/>
    <cellStyle name="Normal 19 2 2 3" xfId="31240" xr:uid="{00000000-0005-0000-0000-0000BF7C0000}"/>
    <cellStyle name="Normal 19 2 2 4" xfId="31241" xr:uid="{00000000-0005-0000-0000-0000C07C0000}"/>
    <cellStyle name="Normal 19 2 2 5" xfId="31242" xr:uid="{00000000-0005-0000-0000-0000C17C0000}"/>
    <cellStyle name="Normal 19 2 2 6" xfId="31243" xr:uid="{00000000-0005-0000-0000-0000C27C0000}"/>
    <cellStyle name="Normal 19 2 3" xfId="31244" xr:uid="{00000000-0005-0000-0000-0000C37C0000}"/>
    <cellStyle name="Normal 19 2 3 2" xfId="31245" xr:uid="{00000000-0005-0000-0000-0000C47C0000}"/>
    <cellStyle name="Normal 19 2 3 3" xfId="31246" xr:uid="{00000000-0005-0000-0000-0000C57C0000}"/>
    <cellStyle name="Normal 19 2 3 4" xfId="31247" xr:uid="{00000000-0005-0000-0000-0000C67C0000}"/>
    <cellStyle name="Normal 19 2 3 5" xfId="31248" xr:uid="{00000000-0005-0000-0000-0000C77C0000}"/>
    <cellStyle name="Normal 19 2 3 6" xfId="31249" xr:uid="{00000000-0005-0000-0000-0000C87C0000}"/>
    <cellStyle name="Normal 19 2 4" xfId="31250" xr:uid="{00000000-0005-0000-0000-0000C97C0000}"/>
    <cellStyle name="Normal 19 2 4 2" xfId="31251" xr:uid="{00000000-0005-0000-0000-0000CA7C0000}"/>
    <cellStyle name="Normal 19 2 4 3" xfId="31252" xr:uid="{00000000-0005-0000-0000-0000CB7C0000}"/>
    <cellStyle name="Normal 19 2 4 4" xfId="31253" xr:uid="{00000000-0005-0000-0000-0000CC7C0000}"/>
    <cellStyle name="Normal 19 2 4 5" xfId="31254" xr:uid="{00000000-0005-0000-0000-0000CD7C0000}"/>
    <cellStyle name="Normal 19 2 4 6" xfId="31255" xr:uid="{00000000-0005-0000-0000-0000CE7C0000}"/>
    <cellStyle name="Normal 19 2 5" xfId="31256" xr:uid="{00000000-0005-0000-0000-0000CF7C0000}"/>
    <cellStyle name="Normal 19 2 5 2" xfId="31257" xr:uid="{00000000-0005-0000-0000-0000D07C0000}"/>
    <cellStyle name="Normal 19 2 5 3" xfId="31258" xr:uid="{00000000-0005-0000-0000-0000D17C0000}"/>
    <cellStyle name="Normal 19 2 5 4" xfId="31259" xr:uid="{00000000-0005-0000-0000-0000D27C0000}"/>
    <cellStyle name="Normal 19 2 5 5" xfId="31260" xr:uid="{00000000-0005-0000-0000-0000D37C0000}"/>
    <cellStyle name="Normal 19 2 5 6" xfId="31261" xr:uid="{00000000-0005-0000-0000-0000D47C0000}"/>
    <cellStyle name="Normal 19 2 6" xfId="31262" xr:uid="{00000000-0005-0000-0000-0000D57C0000}"/>
    <cellStyle name="Normal 19 2 6 2" xfId="31263" xr:uid="{00000000-0005-0000-0000-0000D67C0000}"/>
    <cellStyle name="Normal 19 2 6 3" xfId="31264" xr:uid="{00000000-0005-0000-0000-0000D77C0000}"/>
    <cellStyle name="Normal 19 2 6 4" xfId="31265" xr:uid="{00000000-0005-0000-0000-0000D87C0000}"/>
    <cellStyle name="Normal 19 2 6 5" xfId="31266" xr:uid="{00000000-0005-0000-0000-0000D97C0000}"/>
    <cellStyle name="Normal 19 2 6 6" xfId="31267" xr:uid="{00000000-0005-0000-0000-0000DA7C0000}"/>
    <cellStyle name="Normal 19 2 7" xfId="31268" xr:uid="{00000000-0005-0000-0000-0000DB7C0000}"/>
    <cellStyle name="Normal 19 2 7 2" xfId="31269" xr:uid="{00000000-0005-0000-0000-0000DC7C0000}"/>
    <cellStyle name="Normal 19 2 7 3" xfId="31270" xr:uid="{00000000-0005-0000-0000-0000DD7C0000}"/>
    <cellStyle name="Normal 19 2 7 4" xfId="31271" xr:uid="{00000000-0005-0000-0000-0000DE7C0000}"/>
    <cellStyle name="Normal 19 2 7 5" xfId="31272" xr:uid="{00000000-0005-0000-0000-0000DF7C0000}"/>
    <cellStyle name="Normal 19 2 7 6" xfId="31273" xr:uid="{00000000-0005-0000-0000-0000E07C0000}"/>
    <cellStyle name="Normal 19 2 8" xfId="31274" xr:uid="{00000000-0005-0000-0000-0000E17C0000}"/>
    <cellStyle name="Normal 19 2 8 2" xfId="31275" xr:uid="{00000000-0005-0000-0000-0000E27C0000}"/>
    <cellStyle name="Normal 19 2 8 3" xfId="31276" xr:uid="{00000000-0005-0000-0000-0000E37C0000}"/>
    <cellStyle name="Normal 19 2 8 4" xfId="31277" xr:uid="{00000000-0005-0000-0000-0000E47C0000}"/>
    <cellStyle name="Normal 19 2 8 5" xfId="31278" xr:uid="{00000000-0005-0000-0000-0000E57C0000}"/>
    <cellStyle name="Normal 19 2 8 6" xfId="31279" xr:uid="{00000000-0005-0000-0000-0000E67C0000}"/>
    <cellStyle name="Normal 19 2 9" xfId="31280" xr:uid="{00000000-0005-0000-0000-0000E77C0000}"/>
    <cellStyle name="Normal 19 2 9 2" xfId="31281" xr:uid="{00000000-0005-0000-0000-0000E87C0000}"/>
    <cellStyle name="Normal 19 2 9 3" xfId="31282" xr:uid="{00000000-0005-0000-0000-0000E97C0000}"/>
    <cellStyle name="Normal 19 2 9 4" xfId="31283" xr:uid="{00000000-0005-0000-0000-0000EA7C0000}"/>
    <cellStyle name="Normal 19 2 9 5" xfId="31284" xr:uid="{00000000-0005-0000-0000-0000EB7C0000}"/>
    <cellStyle name="Normal 19 2 9 6" xfId="31285" xr:uid="{00000000-0005-0000-0000-0000EC7C0000}"/>
    <cellStyle name="Normal 19 20" xfId="31286" xr:uid="{00000000-0005-0000-0000-0000ED7C0000}"/>
    <cellStyle name="Normal 19 21" xfId="31287" xr:uid="{00000000-0005-0000-0000-0000EE7C0000}"/>
    <cellStyle name="Normal 19 22" xfId="31288" xr:uid="{00000000-0005-0000-0000-0000EF7C0000}"/>
    <cellStyle name="Normal 19 23" xfId="31289" xr:uid="{00000000-0005-0000-0000-0000F07C0000}"/>
    <cellStyle name="Normal 19 24" xfId="31290" xr:uid="{00000000-0005-0000-0000-0000F17C0000}"/>
    <cellStyle name="Normal 19 25" xfId="31291" xr:uid="{00000000-0005-0000-0000-0000F27C0000}"/>
    <cellStyle name="Normal 19 26" xfId="31292" xr:uid="{00000000-0005-0000-0000-0000F37C0000}"/>
    <cellStyle name="Normal 19 27" xfId="31293" xr:uid="{00000000-0005-0000-0000-0000F47C0000}"/>
    <cellStyle name="Normal 19 28" xfId="31294" xr:uid="{00000000-0005-0000-0000-0000F57C0000}"/>
    <cellStyle name="Normal 19 29" xfId="41976" xr:uid="{00000000-0005-0000-0000-0000F67C0000}"/>
    <cellStyle name="Normal 19 3" xfId="2999" xr:uid="{00000000-0005-0000-0000-0000F77C0000}"/>
    <cellStyle name="Normal 19 3 10" xfId="31295" xr:uid="{00000000-0005-0000-0000-0000F87C0000}"/>
    <cellStyle name="Normal 19 3 11" xfId="31296" xr:uid="{00000000-0005-0000-0000-0000F97C0000}"/>
    <cellStyle name="Normal 19 3 12" xfId="31297" xr:uid="{00000000-0005-0000-0000-0000FA7C0000}"/>
    <cellStyle name="Normal 19 3 13" xfId="31298" xr:uid="{00000000-0005-0000-0000-0000FB7C0000}"/>
    <cellStyle name="Normal 19 3 14" xfId="31299" xr:uid="{00000000-0005-0000-0000-0000FC7C0000}"/>
    <cellStyle name="Normal 19 3 2" xfId="31300" xr:uid="{00000000-0005-0000-0000-0000FD7C0000}"/>
    <cellStyle name="Normal 19 3 2 2" xfId="31301" xr:uid="{00000000-0005-0000-0000-0000FE7C0000}"/>
    <cellStyle name="Normal 19 3 2 3" xfId="31302" xr:uid="{00000000-0005-0000-0000-0000FF7C0000}"/>
    <cellStyle name="Normal 19 3 2 4" xfId="31303" xr:uid="{00000000-0005-0000-0000-0000007D0000}"/>
    <cellStyle name="Normal 19 3 2 5" xfId="31304" xr:uid="{00000000-0005-0000-0000-0000017D0000}"/>
    <cellStyle name="Normal 19 3 2 6" xfId="31305" xr:uid="{00000000-0005-0000-0000-0000027D0000}"/>
    <cellStyle name="Normal 19 3 3" xfId="31306" xr:uid="{00000000-0005-0000-0000-0000037D0000}"/>
    <cellStyle name="Normal 19 3 3 2" xfId="31307" xr:uid="{00000000-0005-0000-0000-0000047D0000}"/>
    <cellStyle name="Normal 19 3 3 3" xfId="31308" xr:uid="{00000000-0005-0000-0000-0000057D0000}"/>
    <cellStyle name="Normal 19 3 3 4" xfId="31309" xr:uid="{00000000-0005-0000-0000-0000067D0000}"/>
    <cellStyle name="Normal 19 3 3 5" xfId="31310" xr:uid="{00000000-0005-0000-0000-0000077D0000}"/>
    <cellStyle name="Normal 19 3 3 6" xfId="31311" xr:uid="{00000000-0005-0000-0000-0000087D0000}"/>
    <cellStyle name="Normal 19 3 4" xfId="31312" xr:uid="{00000000-0005-0000-0000-0000097D0000}"/>
    <cellStyle name="Normal 19 3 4 2" xfId="31313" xr:uid="{00000000-0005-0000-0000-00000A7D0000}"/>
    <cellStyle name="Normal 19 3 4 3" xfId="31314" xr:uid="{00000000-0005-0000-0000-00000B7D0000}"/>
    <cellStyle name="Normal 19 3 4 4" xfId="31315" xr:uid="{00000000-0005-0000-0000-00000C7D0000}"/>
    <cellStyle name="Normal 19 3 4 5" xfId="31316" xr:uid="{00000000-0005-0000-0000-00000D7D0000}"/>
    <cellStyle name="Normal 19 3 4 6" xfId="31317" xr:uid="{00000000-0005-0000-0000-00000E7D0000}"/>
    <cellStyle name="Normal 19 3 5" xfId="31318" xr:uid="{00000000-0005-0000-0000-00000F7D0000}"/>
    <cellStyle name="Normal 19 3 5 2" xfId="31319" xr:uid="{00000000-0005-0000-0000-0000107D0000}"/>
    <cellStyle name="Normal 19 3 5 3" xfId="31320" xr:uid="{00000000-0005-0000-0000-0000117D0000}"/>
    <cellStyle name="Normal 19 3 5 4" xfId="31321" xr:uid="{00000000-0005-0000-0000-0000127D0000}"/>
    <cellStyle name="Normal 19 3 5 5" xfId="31322" xr:uid="{00000000-0005-0000-0000-0000137D0000}"/>
    <cellStyle name="Normal 19 3 5 6" xfId="31323" xr:uid="{00000000-0005-0000-0000-0000147D0000}"/>
    <cellStyle name="Normal 19 3 6" xfId="31324" xr:uid="{00000000-0005-0000-0000-0000157D0000}"/>
    <cellStyle name="Normal 19 3 6 2" xfId="31325" xr:uid="{00000000-0005-0000-0000-0000167D0000}"/>
    <cellStyle name="Normal 19 3 6 3" xfId="31326" xr:uid="{00000000-0005-0000-0000-0000177D0000}"/>
    <cellStyle name="Normal 19 3 6 4" xfId="31327" xr:uid="{00000000-0005-0000-0000-0000187D0000}"/>
    <cellStyle name="Normal 19 3 6 5" xfId="31328" xr:uid="{00000000-0005-0000-0000-0000197D0000}"/>
    <cellStyle name="Normal 19 3 6 6" xfId="31329" xr:uid="{00000000-0005-0000-0000-00001A7D0000}"/>
    <cellStyle name="Normal 19 3 7" xfId="31330" xr:uid="{00000000-0005-0000-0000-00001B7D0000}"/>
    <cellStyle name="Normal 19 3 7 2" xfId="31331" xr:uid="{00000000-0005-0000-0000-00001C7D0000}"/>
    <cellStyle name="Normal 19 3 7 3" xfId="31332" xr:uid="{00000000-0005-0000-0000-00001D7D0000}"/>
    <cellStyle name="Normal 19 3 7 4" xfId="31333" xr:uid="{00000000-0005-0000-0000-00001E7D0000}"/>
    <cellStyle name="Normal 19 3 7 5" xfId="31334" xr:uid="{00000000-0005-0000-0000-00001F7D0000}"/>
    <cellStyle name="Normal 19 3 7 6" xfId="31335" xr:uid="{00000000-0005-0000-0000-0000207D0000}"/>
    <cellStyle name="Normal 19 3 8" xfId="31336" xr:uid="{00000000-0005-0000-0000-0000217D0000}"/>
    <cellStyle name="Normal 19 3 8 2" xfId="31337" xr:uid="{00000000-0005-0000-0000-0000227D0000}"/>
    <cellStyle name="Normal 19 3 8 3" xfId="31338" xr:uid="{00000000-0005-0000-0000-0000237D0000}"/>
    <cellStyle name="Normal 19 3 8 4" xfId="31339" xr:uid="{00000000-0005-0000-0000-0000247D0000}"/>
    <cellStyle name="Normal 19 3 8 5" xfId="31340" xr:uid="{00000000-0005-0000-0000-0000257D0000}"/>
    <cellStyle name="Normal 19 3 8 6" xfId="31341" xr:uid="{00000000-0005-0000-0000-0000267D0000}"/>
    <cellStyle name="Normal 19 3 9" xfId="31342" xr:uid="{00000000-0005-0000-0000-0000277D0000}"/>
    <cellStyle name="Normal 19 3 9 2" xfId="31343" xr:uid="{00000000-0005-0000-0000-0000287D0000}"/>
    <cellStyle name="Normal 19 3 9 3" xfId="31344" xr:uid="{00000000-0005-0000-0000-0000297D0000}"/>
    <cellStyle name="Normal 19 3 9 4" xfId="31345" xr:uid="{00000000-0005-0000-0000-00002A7D0000}"/>
    <cellStyle name="Normal 19 3 9 5" xfId="31346" xr:uid="{00000000-0005-0000-0000-00002B7D0000}"/>
    <cellStyle name="Normal 19 3 9 6" xfId="31347" xr:uid="{00000000-0005-0000-0000-00002C7D0000}"/>
    <cellStyle name="Normal 19 30" xfId="41977" xr:uid="{00000000-0005-0000-0000-00002D7D0000}"/>
    <cellStyle name="Normal 19 4" xfId="31348" xr:uid="{00000000-0005-0000-0000-00002E7D0000}"/>
    <cellStyle name="Normal 19 4 10" xfId="31349" xr:uid="{00000000-0005-0000-0000-00002F7D0000}"/>
    <cellStyle name="Normal 19 4 11" xfId="31350" xr:uid="{00000000-0005-0000-0000-0000307D0000}"/>
    <cellStyle name="Normal 19 4 12" xfId="31351" xr:uid="{00000000-0005-0000-0000-0000317D0000}"/>
    <cellStyle name="Normal 19 4 13" xfId="31352" xr:uid="{00000000-0005-0000-0000-0000327D0000}"/>
    <cellStyle name="Normal 19 4 14" xfId="31353" xr:uid="{00000000-0005-0000-0000-0000337D0000}"/>
    <cellStyle name="Normal 19 4 2" xfId="31354" xr:uid="{00000000-0005-0000-0000-0000347D0000}"/>
    <cellStyle name="Normal 19 4 2 2" xfId="31355" xr:uid="{00000000-0005-0000-0000-0000357D0000}"/>
    <cellStyle name="Normal 19 4 2 3" xfId="31356" xr:uid="{00000000-0005-0000-0000-0000367D0000}"/>
    <cellStyle name="Normal 19 4 2 4" xfId="31357" xr:uid="{00000000-0005-0000-0000-0000377D0000}"/>
    <cellStyle name="Normal 19 4 2 5" xfId="31358" xr:uid="{00000000-0005-0000-0000-0000387D0000}"/>
    <cellStyle name="Normal 19 4 2 6" xfId="31359" xr:uid="{00000000-0005-0000-0000-0000397D0000}"/>
    <cellStyle name="Normal 19 4 3" xfId="31360" xr:uid="{00000000-0005-0000-0000-00003A7D0000}"/>
    <cellStyle name="Normal 19 4 3 2" xfId="31361" xr:uid="{00000000-0005-0000-0000-00003B7D0000}"/>
    <cellStyle name="Normal 19 4 3 3" xfId="31362" xr:uid="{00000000-0005-0000-0000-00003C7D0000}"/>
    <cellStyle name="Normal 19 4 3 4" xfId="31363" xr:uid="{00000000-0005-0000-0000-00003D7D0000}"/>
    <cellStyle name="Normal 19 4 3 5" xfId="31364" xr:uid="{00000000-0005-0000-0000-00003E7D0000}"/>
    <cellStyle name="Normal 19 4 3 6" xfId="31365" xr:uid="{00000000-0005-0000-0000-00003F7D0000}"/>
    <cellStyle name="Normal 19 4 4" xfId="31366" xr:uid="{00000000-0005-0000-0000-0000407D0000}"/>
    <cellStyle name="Normal 19 4 4 2" xfId="31367" xr:uid="{00000000-0005-0000-0000-0000417D0000}"/>
    <cellStyle name="Normal 19 4 4 3" xfId="31368" xr:uid="{00000000-0005-0000-0000-0000427D0000}"/>
    <cellStyle name="Normal 19 4 4 4" xfId="31369" xr:uid="{00000000-0005-0000-0000-0000437D0000}"/>
    <cellStyle name="Normal 19 4 4 5" xfId="31370" xr:uid="{00000000-0005-0000-0000-0000447D0000}"/>
    <cellStyle name="Normal 19 4 4 6" xfId="31371" xr:uid="{00000000-0005-0000-0000-0000457D0000}"/>
    <cellStyle name="Normal 19 4 5" xfId="31372" xr:uid="{00000000-0005-0000-0000-0000467D0000}"/>
    <cellStyle name="Normal 19 4 5 2" xfId="31373" xr:uid="{00000000-0005-0000-0000-0000477D0000}"/>
    <cellStyle name="Normal 19 4 5 3" xfId="31374" xr:uid="{00000000-0005-0000-0000-0000487D0000}"/>
    <cellStyle name="Normal 19 4 5 4" xfId="31375" xr:uid="{00000000-0005-0000-0000-0000497D0000}"/>
    <cellStyle name="Normal 19 4 5 5" xfId="31376" xr:uid="{00000000-0005-0000-0000-00004A7D0000}"/>
    <cellStyle name="Normal 19 4 5 6" xfId="31377" xr:uid="{00000000-0005-0000-0000-00004B7D0000}"/>
    <cellStyle name="Normal 19 4 6" xfId="31378" xr:uid="{00000000-0005-0000-0000-00004C7D0000}"/>
    <cellStyle name="Normal 19 4 6 2" xfId="31379" xr:uid="{00000000-0005-0000-0000-00004D7D0000}"/>
    <cellStyle name="Normal 19 4 6 3" xfId="31380" xr:uid="{00000000-0005-0000-0000-00004E7D0000}"/>
    <cellStyle name="Normal 19 4 6 4" xfId="31381" xr:uid="{00000000-0005-0000-0000-00004F7D0000}"/>
    <cellStyle name="Normal 19 4 6 5" xfId="31382" xr:uid="{00000000-0005-0000-0000-0000507D0000}"/>
    <cellStyle name="Normal 19 4 6 6" xfId="31383" xr:uid="{00000000-0005-0000-0000-0000517D0000}"/>
    <cellStyle name="Normal 19 4 7" xfId="31384" xr:uid="{00000000-0005-0000-0000-0000527D0000}"/>
    <cellStyle name="Normal 19 4 7 2" xfId="31385" xr:uid="{00000000-0005-0000-0000-0000537D0000}"/>
    <cellStyle name="Normal 19 4 7 3" xfId="31386" xr:uid="{00000000-0005-0000-0000-0000547D0000}"/>
    <cellStyle name="Normal 19 4 7 4" xfId="31387" xr:uid="{00000000-0005-0000-0000-0000557D0000}"/>
    <cellStyle name="Normal 19 4 7 5" xfId="31388" xr:uid="{00000000-0005-0000-0000-0000567D0000}"/>
    <cellStyle name="Normal 19 4 7 6" xfId="31389" xr:uid="{00000000-0005-0000-0000-0000577D0000}"/>
    <cellStyle name="Normal 19 4 8" xfId="31390" xr:uid="{00000000-0005-0000-0000-0000587D0000}"/>
    <cellStyle name="Normal 19 4 8 2" xfId="31391" xr:uid="{00000000-0005-0000-0000-0000597D0000}"/>
    <cellStyle name="Normal 19 4 8 3" xfId="31392" xr:uid="{00000000-0005-0000-0000-00005A7D0000}"/>
    <cellStyle name="Normal 19 4 8 4" xfId="31393" xr:uid="{00000000-0005-0000-0000-00005B7D0000}"/>
    <cellStyle name="Normal 19 4 8 5" xfId="31394" xr:uid="{00000000-0005-0000-0000-00005C7D0000}"/>
    <cellStyle name="Normal 19 4 8 6" xfId="31395" xr:uid="{00000000-0005-0000-0000-00005D7D0000}"/>
    <cellStyle name="Normal 19 4 9" xfId="31396" xr:uid="{00000000-0005-0000-0000-00005E7D0000}"/>
    <cellStyle name="Normal 19 4 9 2" xfId="31397" xr:uid="{00000000-0005-0000-0000-00005F7D0000}"/>
    <cellStyle name="Normal 19 4 9 3" xfId="31398" xr:uid="{00000000-0005-0000-0000-0000607D0000}"/>
    <cellStyle name="Normal 19 4 9 4" xfId="31399" xr:uid="{00000000-0005-0000-0000-0000617D0000}"/>
    <cellStyle name="Normal 19 4 9 5" xfId="31400" xr:uid="{00000000-0005-0000-0000-0000627D0000}"/>
    <cellStyle name="Normal 19 4 9 6" xfId="31401" xr:uid="{00000000-0005-0000-0000-0000637D0000}"/>
    <cellStyle name="Normal 19 5" xfId="31402" xr:uid="{00000000-0005-0000-0000-0000647D0000}"/>
    <cellStyle name="Normal 19 5 2" xfId="31403" xr:uid="{00000000-0005-0000-0000-0000657D0000}"/>
    <cellStyle name="Normal 19 5 3" xfId="31404" xr:uid="{00000000-0005-0000-0000-0000667D0000}"/>
    <cellStyle name="Normal 19 5 4" xfId="31405" xr:uid="{00000000-0005-0000-0000-0000677D0000}"/>
    <cellStyle name="Normal 19 5 5" xfId="31406" xr:uid="{00000000-0005-0000-0000-0000687D0000}"/>
    <cellStyle name="Normal 19 5 6" xfId="31407" xr:uid="{00000000-0005-0000-0000-0000697D0000}"/>
    <cellStyle name="Normal 19 6" xfId="31408" xr:uid="{00000000-0005-0000-0000-00006A7D0000}"/>
    <cellStyle name="Normal 19 6 2" xfId="31409" xr:uid="{00000000-0005-0000-0000-00006B7D0000}"/>
    <cellStyle name="Normal 19 6 3" xfId="31410" xr:uid="{00000000-0005-0000-0000-00006C7D0000}"/>
    <cellStyle name="Normal 19 6 4" xfId="31411" xr:uid="{00000000-0005-0000-0000-00006D7D0000}"/>
    <cellStyle name="Normal 19 6 5" xfId="31412" xr:uid="{00000000-0005-0000-0000-00006E7D0000}"/>
    <cellStyle name="Normal 19 6 6" xfId="31413" xr:uid="{00000000-0005-0000-0000-00006F7D0000}"/>
    <cellStyle name="Normal 19 7" xfId="31414" xr:uid="{00000000-0005-0000-0000-0000707D0000}"/>
    <cellStyle name="Normal 19 7 2" xfId="31415" xr:uid="{00000000-0005-0000-0000-0000717D0000}"/>
    <cellStyle name="Normal 19 7 3" xfId="31416" xr:uid="{00000000-0005-0000-0000-0000727D0000}"/>
    <cellStyle name="Normal 19 7 4" xfId="31417" xr:uid="{00000000-0005-0000-0000-0000737D0000}"/>
    <cellStyle name="Normal 19 7 5" xfId="31418" xr:uid="{00000000-0005-0000-0000-0000747D0000}"/>
    <cellStyle name="Normal 19 7 6" xfId="31419" xr:uid="{00000000-0005-0000-0000-0000757D0000}"/>
    <cellStyle name="Normal 19 8" xfId="31420" xr:uid="{00000000-0005-0000-0000-0000767D0000}"/>
    <cellStyle name="Normal 19 8 2" xfId="31421" xr:uid="{00000000-0005-0000-0000-0000777D0000}"/>
    <cellStyle name="Normal 19 8 3" xfId="31422" xr:uid="{00000000-0005-0000-0000-0000787D0000}"/>
    <cellStyle name="Normal 19 8 4" xfId="31423" xr:uid="{00000000-0005-0000-0000-0000797D0000}"/>
    <cellStyle name="Normal 19 8 5" xfId="31424" xr:uid="{00000000-0005-0000-0000-00007A7D0000}"/>
    <cellStyle name="Normal 19 8 6" xfId="31425" xr:uid="{00000000-0005-0000-0000-00007B7D0000}"/>
    <cellStyle name="Normal 19 9" xfId="31426" xr:uid="{00000000-0005-0000-0000-00007C7D0000}"/>
    <cellStyle name="Normal 19 9 2" xfId="31427" xr:uid="{00000000-0005-0000-0000-00007D7D0000}"/>
    <cellStyle name="Normal 19 9 3" xfId="31428" xr:uid="{00000000-0005-0000-0000-00007E7D0000}"/>
    <cellStyle name="Normal 19 9 4" xfId="31429" xr:uid="{00000000-0005-0000-0000-00007F7D0000}"/>
    <cellStyle name="Normal 19 9 5" xfId="31430" xr:uid="{00000000-0005-0000-0000-0000807D0000}"/>
    <cellStyle name="Normal 19 9 6" xfId="31431" xr:uid="{00000000-0005-0000-0000-0000817D0000}"/>
    <cellStyle name="Normal 190" xfId="2631" xr:uid="{00000000-0005-0000-0000-0000827D0000}"/>
    <cellStyle name="Normal 191" xfId="2666" xr:uid="{00000000-0005-0000-0000-0000837D0000}"/>
    <cellStyle name="Normal 192" xfId="2632" xr:uid="{00000000-0005-0000-0000-0000847D0000}"/>
    <cellStyle name="Normal 193" xfId="2667" xr:uid="{00000000-0005-0000-0000-0000857D0000}"/>
    <cellStyle name="Normal 194" xfId="2633" xr:uid="{00000000-0005-0000-0000-0000867D0000}"/>
    <cellStyle name="Normal 195" xfId="2710" xr:uid="{00000000-0005-0000-0000-0000877D0000}"/>
    <cellStyle name="Normal 195 2" xfId="2997" xr:uid="{00000000-0005-0000-0000-0000887D0000}"/>
    <cellStyle name="Normal 195 3" xfId="41978" xr:uid="{00000000-0005-0000-0000-0000897D0000}"/>
    <cellStyle name="Normal 196" xfId="2709" xr:uid="{00000000-0005-0000-0000-00008A7D0000}"/>
    <cellStyle name="Normal 196 2" xfId="2753" xr:uid="{00000000-0005-0000-0000-00008B7D0000}"/>
    <cellStyle name="Normal 196 2 2" xfId="2795" xr:uid="{00000000-0005-0000-0000-00008C7D0000}"/>
    <cellStyle name="Normal 196 3" xfId="2721" xr:uid="{00000000-0005-0000-0000-00008D7D0000}"/>
    <cellStyle name="Normal 196 4" xfId="2792" xr:uid="{00000000-0005-0000-0000-00008E7D0000}"/>
    <cellStyle name="Normal 197" xfId="2722" xr:uid="{00000000-0005-0000-0000-00008F7D0000}"/>
    <cellStyle name="Normal 198" xfId="2723" xr:uid="{00000000-0005-0000-0000-0000907D0000}"/>
    <cellStyle name="Normal 199" xfId="2724" xr:uid="{00000000-0005-0000-0000-0000917D0000}"/>
    <cellStyle name="Normal 2" xfId="37" xr:uid="{00000000-0005-0000-0000-0000927D0000}"/>
    <cellStyle name="Normal 2 10" xfId="2759" xr:uid="{00000000-0005-0000-0000-0000937D0000}"/>
    <cellStyle name="Normal 2 10 2" xfId="3001" xr:uid="{00000000-0005-0000-0000-0000947D0000}"/>
    <cellStyle name="Normal 2 10 3" xfId="31432" xr:uid="{00000000-0005-0000-0000-0000957D0000}"/>
    <cellStyle name="Normal 2 10 4" xfId="31433" xr:uid="{00000000-0005-0000-0000-0000967D0000}"/>
    <cellStyle name="Normal 2 10 5" xfId="31434" xr:uid="{00000000-0005-0000-0000-0000977D0000}"/>
    <cellStyle name="Normal 2 11" xfId="149" xr:uid="{00000000-0005-0000-0000-0000987D0000}"/>
    <cellStyle name="Normal 2 11 2" xfId="31435" xr:uid="{00000000-0005-0000-0000-0000997D0000}"/>
    <cellStyle name="Normal 2 12" xfId="2935" xr:uid="{00000000-0005-0000-0000-00009A7D0000}"/>
    <cellStyle name="Normal 2 12 2" xfId="31436" xr:uid="{00000000-0005-0000-0000-00009B7D0000}"/>
    <cellStyle name="Normal 2 13" xfId="2936" xr:uid="{00000000-0005-0000-0000-00009C7D0000}"/>
    <cellStyle name="Normal 2 13 2" xfId="31437" xr:uid="{00000000-0005-0000-0000-00009D7D0000}"/>
    <cellStyle name="Normal 2 13 3" xfId="31438" xr:uid="{00000000-0005-0000-0000-00009E7D0000}"/>
    <cellStyle name="Normal 2 13 4" xfId="31439" xr:uid="{00000000-0005-0000-0000-00009F7D0000}"/>
    <cellStyle name="Normal 2 14" xfId="2937" xr:uid="{00000000-0005-0000-0000-0000A07D0000}"/>
    <cellStyle name="Normal 2 14 2" xfId="31440" xr:uid="{00000000-0005-0000-0000-0000A17D0000}"/>
    <cellStyle name="Normal 2 14 3" xfId="31441" xr:uid="{00000000-0005-0000-0000-0000A27D0000}"/>
    <cellStyle name="Normal 2 15" xfId="2938" xr:uid="{00000000-0005-0000-0000-0000A37D0000}"/>
    <cellStyle name="Normal 2 15 2" xfId="31442" xr:uid="{00000000-0005-0000-0000-0000A47D0000}"/>
    <cellStyle name="Normal 2 16" xfId="2939" xr:uid="{00000000-0005-0000-0000-0000A57D0000}"/>
    <cellStyle name="Normal 2 16 2" xfId="31443" xr:uid="{00000000-0005-0000-0000-0000A67D0000}"/>
    <cellStyle name="Normal 2 17" xfId="2940" xr:uid="{00000000-0005-0000-0000-0000A77D0000}"/>
    <cellStyle name="Normal 2 18" xfId="2941" xr:uid="{00000000-0005-0000-0000-0000A87D0000}"/>
    <cellStyle name="Normal 2 19" xfId="2942" xr:uid="{00000000-0005-0000-0000-0000A97D0000}"/>
    <cellStyle name="Normal 2 2" xfId="224" xr:uid="{00000000-0005-0000-0000-0000AA7D0000}"/>
    <cellStyle name="Normal 2 2 10" xfId="31444" xr:uid="{00000000-0005-0000-0000-0000AB7D0000}"/>
    <cellStyle name="Normal 2 2 11" xfId="31445" xr:uid="{00000000-0005-0000-0000-0000AC7D0000}"/>
    <cellStyle name="Normal 2 2 12" xfId="31446" xr:uid="{00000000-0005-0000-0000-0000AD7D0000}"/>
    <cellStyle name="Normal 2 2 13" xfId="31447" xr:uid="{00000000-0005-0000-0000-0000AE7D0000}"/>
    <cellStyle name="Normal 2 2 14" xfId="31448" xr:uid="{00000000-0005-0000-0000-0000AF7D0000}"/>
    <cellStyle name="Normal 2 2 15" xfId="31449" xr:uid="{00000000-0005-0000-0000-0000B07D0000}"/>
    <cellStyle name="Normal 2 2 16" xfId="31450" xr:uid="{00000000-0005-0000-0000-0000B17D0000}"/>
    <cellStyle name="Normal 2 2 17" xfId="31451" xr:uid="{00000000-0005-0000-0000-0000B27D0000}"/>
    <cellStyle name="Normal 2 2 18" xfId="31452" xr:uid="{00000000-0005-0000-0000-0000B37D0000}"/>
    <cellStyle name="Normal 2 2 19" xfId="31453" xr:uid="{00000000-0005-0000-0000-0000B47D0000}"/>
    <cellStyle name="Normal 2 2 2" xfId="1952" xr:uid="{00000000-0005-0000-0000-0000B57D0000}"/>
    <cellStyle name="Normal 2 2 2 10" xfId="31454" xr:uid="{00000000-0005-0000-0000-0000B67D0000}"/>
    <cellStyle name="Normal 2 2 2 11" xfId="31455" xr:uid="{00000000-0005-0000-0000-0000B77D0000}"/>
    <cellStyle name="Normal 2 2 2 12" xfId="31456" xr:uid="{00000000-0005-0000-0000-0000B87D0000}"/>
    <cellStyle name="Normal 2 2 2 13" xfId="31457" xr:uid="{00000000-0005-0000-0000-0000B97D0000}"/>
    <cellStyle name="Normal 2 2 2 14" xfId="31458" xr:uid="{00000000-0005-0000-0000-0000BA7D0000}"/>
    <cellStyle name="Normal 2 2 2 2" xfId="1953" xr:uid="{00000000-0005-0000-0000-0000BB7D0000}"/>
    <cellStyle name="Normal 2 2 2 2 2" xfId="31459" xr:uid="{00000000-0005-0000-0000-0000BC7D0000}"/>
    <cellStyle name="Normal 2 2 2 2 2 2" xfId="31460" xr:uid="{00000000-0005-0000-0000-0000BD7D0000}"/>
    <cellStyle name="Normal 2 2 2 2 2 2 2" xfId="31461" xr:uid="{00000000-0005-0000-0000-0000BE7D0000}"/>
    <cellStyle name="Normal 2 2 2 2 2 2_BG GUATEMALA COSMETICOS AL 30-06-08defi" xfId="31462" xr:uid="{00000000-0005-0000-0000-0000BF7D0000}"/>
    <cellStyle name="Normal 2 2 2 2 2_BG GUATEMALA COSMETICOS AL 30-06-08defi" xfId="31463" xr:uid="{00000000-0005-0000-0000-0000C07D0000}"/>
    <cellStyle name="Normal 2 2 2 2 3" xfId="31464" xr:uid="{00000000-0005-0000-0000-0000C17D0000}"/>
    <cellStyle name="Normal 2 2 2 2 4" xfId="31465" xr:uid="{00000000-0005-0000-0000-0000C27D0000}"/>
    <cellStyle name="Normal 2 2 2 2_BG GUATEMALA COSMETICOS AL 30-06-08defi" xfId="31466" xr:uid="{00000000-0005-0000-0000-0000C37D0000}"/>
    <cellStyle name="Normal 2 2 2 3" xfId="31467" xr:uid="{00000000-0005-0000-0000-0000C47D0000}"/>
    <cellStyle name="Normal 2 2 2 3 2" xfId="31468" xr:uid="{00000000-0005-0000-0000-0000C57D0000}"/>
    <cellStyle name="Normal 2 2 2 3_BG GUATEMALA COSMETICOS AL 30-06-08defi" xfId="31469" xr:uid="{00000000-0005-0000-0000-0000C67D0000}"/>
    <cellStyle name="Normal 2 2 2 4" xfId="31470" xr:uid="{00000000-0005-0000-0000-0000C77D0000}"/>
    <cellStyle name="Normal 2 2 2 4 2" xfId="31471" xr:uid="{00000000-0005-0000-0000-0000C87D0000}"/>
    <cellStyle name="Normal 2 2 2 5" xfId="31472" xr:uid="{00000000-0005-0000-0000-0000C97D0000}"/>
    <cellStyle name="Normal 2 2 2 6" xfId="31473" xr:uid="{00000000-0005-0000-0000-0000CA7D0000}"/>
    <cellStyle name="Normal 2 2 2 7" xfId="31474" xr:uid="{00000000-0005-0000-0000-0000CB7D0000}"/>
    <cellStyle name="Normal 2 2 2 8" xfId="31475" xr:uid="{00000000-0005-0000-0000-0000CC7D0000}"/>
    <cellStyle name="Normal 2 2 2 9" xfId="31476" xr:uid="{00000000-0005-0000-0000-0000CD7D0000}"/>
    <cellStyle name="Normal 2 2 2_BG GUATEMALA COSMETICOS AL 30-06-08defi" xfId="31477" xr:uid="{00000000-0005-0000-0000-0000CE7D0000}"/>
    <cellStyle name="Normal 2 2 20" xfId="31478" xr:uid="{00000000-0005-0000-0000-0000CF7D0000}"/>
    <cellStyle name="Normal 2 2 21" xfId="31479" xr:uid="{00000000-0005-0000-0000-0000D07D0000}"/>
    <cellStyle name="Normal 2 2 22" xfId="31480" xr:uid="{00000000-0005-0000-0000-0000D17D0000}"/>
    <cellStyle name="Normal 2 2 23" xfId="31481" xr:uid="{00000000-0005-0000-0000-0000D27D0000}"/>
    <cellStyle name="Normal 2 2 24" xfId="31482" xr:uid="{00000000-0005-0000-0000-0000D37D0000}"/>
    <cellStyle name="Normal 2 2 25" xfId="31483" xr:uid="{00000000-0005-0000-0000-0000D47D0000}"/>
    <cellStyle name="Normal 2 2 26" xfId="31484" xr:uid="{00000000-0005-0000-0000-0000D57D0000}"/>
    <cellStyle name="Normal 2 2 27" xfId="31485" xr:uid="{00000000-0005-0000-0000-0000D67D0000}"/>
    <cellStyle name="Normal 2 2 28" xfId="31486" xr:uid="{00000000-0005-0000-0000-0000D77D0000}"/>
    <cellStyle name="Normal 2 2 29" xfId="31487" xr:uid="{00000000-0005-0000-0000-0000D87D0000}"/>
    <cellStyle name="Normal 2 2 3" xfId="2695" xr:uid="{00000000-0005-0000-0000-0000D97D0000}"/>
    <cellStyle name="Normal 2 2 3 10" xfId="31488" xr:uid="{00000000-0005-0000-0000-0000DA7D0000}"/>
    <cellStyle name="Normal 2 2 3 11" xfId="31489" xr:uid="{00000000-0005-0000-0000-0000DB7D0000}"/>
    <cellStyle name="Normal 2 2 3 12" xfId="31490" xr:uid="{00000000-0005-0000-0000-0000DC7D0000}"/>
    <cellStyle name="Normal 2 2 3 2" xfId="31491" xr:uid="{00000000-0005-0000-0000-0000DD7D0000}"/>
    <cellStyle name="Normal 2 2 3 2 2" xfId="31492" xr:uid="{00000000-0005-0000-0000-0000DE7D0000}"/>
    <cellStyle name="Normal 2 2 3 2_BG GUATEMALA COSMETICOS AL 30-06-08defi" xfId="31493" xr:uid="{00000000-0005-0000-0000-0000DF7D0000}"/>
    <cellStyle name="Normal 2 2 3 3" xfId="31494" xr:uid="{00000000-0005-0000-0000-0000E07D0000}"/>
    <cellStyle name="Normal 2 2 3 4" xfId="31495" xr:uid="{00000000-0005-0000-0000-0000E17D0000}"/>
    <cellStyle name="Normal 2 2 3 5" xfId="31496" xr:uid="{00000000-0005-0000-0000-0000E27D0000}"/>
    <cellStyle name="Normal 2 2 3 6" xfId="31497" xr:uid="{00000000-0005-0000-0000-0000E37D0000}"/>
    <cellStyle name="Normal 2 2 3 7" xfId="31498" xr:uid="{00000000-0005-0000-0000-0000E47D0000}"/>
    <cellStyle name="Normal 2 2 3 8" xfId="31499" xr:uid="{00000000-0005-0000-0000-0000E57D0000}"/>
    <cellStyle name="Normal 2 2 3 9" xfId="31500" xr:uid="{00000000-0005-0000-0000-0000E67D0000}"/>
    <cellStyle name="Normal 2 2 3_(MCH) PT ER al 31-08-08" xfId="31501" xr:uid="{00000000-0005-0000-0000-0000E77D0000}"/>
    <cellStyle name="Normal 2 2 30" xfId="31502" xr:uid="{00000000-0005-0000-0000-0000E87D0000}"/>
    <cellStyle name="Normal 2 2 31" xfId="31503" xr:uid="{00000000-0005-0000-0000-0000E97D0000}"/>
    <cellStyle name="Normal 2 2 32" xfId="31504" xr:uid="{00000000-0005-0000-0000-0000EA7D0000}"/>
    <cellStyle name="Normal 2 2 33" xfId="31505" xr:uid="{00000000-0005-0000-0000-0000EB7D0000}"/>
    <cellStyle name="Normal 2 2 34" xfId="43739" xr:uid="{00000000-0005-0000-0000-0000EC7D0000}"/>
    <cellStyle name="Normal 2 2 35" xfId="43759" xr:uid="{B3240EA6-68A9-4DC9-BE48-AD044EA122C0}"/>
    <cellStyle name="Normal 2 2 4" xfId="2943" xr:uid="{00000000-0005-0000-0000-0000ED7D0000}"/>
    <cellStyle name="Normal 2 2 4 10" xfId="31506" xr:uid="{00000000-0005-0000-0000-0000EE7D0000}"/>
    <cellStyle name="Normal 2 2 4 11" xfId="31507" xr:uid="{00000000-0005-0000-0000-0000EF7D0000}"/>
    <cellStyle name="Normal 2 2 4 12" xfId="31508" xr:uid="{00000000-0005-0000-0000-0000F07D0000}"/>
    <cellStyle name="Normal 2 2 4 2" xfId="31509" xr:uid="{00000000-0005-0000-0000-0000F17D0000}"/>
    <cellStyle name="Normal 2 2 4 3" xfId="31510" xr:uid="{00000000-0005-0000-0000-0000F27D0000}"/>
    <cellStyle name="Normal 2 2 4 4" xfId="31511" xr:uid="{00000000-0005-0000-0000-0000F37D0000}"/>
    <cellStyle name="Normal 2 2 4 5" xfId="31512" xr:uid="{00000000-0005-0000-0000-0000F47D0000}"/>
    <cellStyle name="Normal 2 2 4 6" xfId="31513" xr:uid="{00000000-0005-0000-0000-0000F57D0000}"/>
    <cellStyle name="Normal 2 2 4 7" xfId="31514" xr:uid="{00000000-0005-0000-0000-0000F67D0000}"/>
    <cellStyle name="Normal 2 2 4 8" xfId="31515" xr:uid="{00000000-0005-0000-0000-0000F77D0000}"/>
    <cellStyle name="Normal 2 2 4 9" xfId="31516" xr:uid="{00000000-0005-0000-0000-0000F87D0000}"/>
    <cellStyle name="Normal 2 2 5" xfId="2944" xr:uid="{00000000-0005-0000-0000-0000F97D0000}"/>
    <cellStyle name="Normal 2 2 5 2" xfId="31517" xr:uid="{00000000-0005-0000-0000-0000FA7D0000}"/>
    <cellStyle name="Normal 2 2 6" xfId="2945" xr:uid="{00000000-0005-0000-0000-0000FB7D0000}"/>
    <cellStyle name="Normal 2 2 6 2" xfId="31518" xr:uid="{00000000-0005-0000-0000-0000FC7D0000}"/>
    <cellStyle name="Normal 2 2 7" xfId="2946" xr:uid="{00000000-0005-0000-0000-0000FD7D0000}"/>
    <cellStyle name="Normal 2 2 7 2" xfId="31519" xr:uid="{00000000-0005-0000-0000-0000FE7D0000}"/>
    <cellStyle name="Normal 2 2 8" xfId="31520" xr:uid="{00000000-0005-0000-0000-0000FF7D0000}"/>
    <cellStyle name="Normal 2 2 8 2" xfId="31521" xr:uid="{00000000-0005-0000-0000-0000007E0000}"/>
    <cellStyle name="Normal 2 2 9" xfId="31522" xr:uid="{00000000-0005-0000-0000-0000017E0000}"/>
    <cellStyle name="Normal 2 2_(MCH) PT ER al 31-08-08 CORREGIDO 2" xfId="31523" xr:uid="{00000000-0005-0000-0000-0000027E0000}"/>
    <cellStyle name="Normal 2 20" xfId="2696" xr:uid="{00000000-0005-0000-0000-0000037E0000}"/>
    <cellStyle name="Normal 2 20 2" xfId="2697" xr:uid="{00000000-0005-0000-0000-0000047E0000}"/>
    <cellStyle name="Normal 2 21" xfId="2947" xr:uid="{00000000-0005-0000-0000-0000057E0000}"/>
    <cellStyle name="Normal 2 22" xfId="2948" xr:uid="{00000000-0005-0000-0000-0000067E0000}"/>
    <cellStyle name="Normal 2 23" xfId="2949" xr:uid="{00000000-0005-0000-0000-0000077E0000}"/>
    <cellStyle name="Normal 2 24" xfId="2950" xr:uid="{00000000-0005-0000-0000-0000087E0000}"/>
    <cellStyle name="Normal 2 25" xfId="2951" xr:uid="{00000000-0005-0000-0000-0000097E0000}"/>
    <cellStyle name="Normal 2 26" xfId="2952" xr:uid="{00000000-0005-0000-0000-00000A7E0000}"/>
    <cellStyle name="Normal 2 27" xfId="2953" xr:uid="{00000000-0005-0000-0000-00000B7E0000}"/>
    <cellStyle name="Normal 2 28" xfId="2954" xr:uid="{00000000-0005-0000-0000-00000C7E0000}"/>
    <cellStyle name="Normal 2 29" xfId="2955" xr:uid="{00000000-0005-0000-0000-00000D7E0000}"/>
    <cellStyle name="Normal 2 3" xfId="140" xr:uid="{00000000-0005-0000-0000-00000E7E0000}"/>
    <cellStyle name="Normal 2 3 10" xfId="31524" xr:uid="{00000000-0005-0000-0000-00000F7E0000}"/>
    <cellStyle name="Normal 2 3 11" xfId="31525" xr:uid="{00000000-0005-0000-0000-0000107E0000}"/>
    <cellStyle name="Normal 2 3 12" xfId="31526" xr:uid="{00000000-0005-0000-0000-0000117E0000}"/>
    <cellStyle name="Normal 2 3 2" xfId="2698" xr:uid="{00000000-0005-0000-0000-0000127E0000}"/>
    <cellStyle name="Normal 2 3 2 2" xfId="31527" xr:uid="{00000000-0005-0000-0000-0000137E0000}"/>
    <cellStyle name="Normal 2 3 2 2 2" xfId="31528" xr:uid="{00000000-0005-0000-0000-0000147E0000}"/>
    <cellStyle name="Normal 2 3 2 2_BG GUATEMALA COSMETICOS AL 30-06-08defi" xfId="31529" xr:uid="{00000000-0005-0000-0000-0000157E0000}"/>
    <cellStyle name="Normal 2 3 2 3" xfId="31530" xr:uid="{00000000-0005-0000-0000-0000167E0000}"/>
    <cellStyle name="Normal 2 3 2 4" xfId="31531" xr:uid="{00000000-0005-0000-0000-0000177E0000}"/>
    <cellStyle name="Normal 2 3 2 5" xfId="31532" xr:uid="{00000000-0005-0000-0000-0000187E0000}"/>
    <cellStyle name="Normal 2 3 2_BG GUATEMALA COSMETICOS AL 30-06-08defi" xfId="31533" xr:uid="{00000000-0005-0000-0000-0000197E0000}"/>
    <cellStyle name="Normal 2 3 29" xfId="31534" xr:uid="{00000000-0005-0000-0000-00001A7E0000}"/>
    <cellStyle name="Normal 2 3 3" xfId="1954" xr:uid="{00000000-0005-0000-0000-00001B7E0000}"/>
    <cellStyle name="Normal 2 3 3 2" xfId="31535" xr:uid="{00000000-0005-0000-0000-00001C7E0000}"/>
    <cellStyle name="Normal 2 3 4" xfId="31536" xr:uid="{00000000-0005-0000-0000-00001D7E0000}"/>
    <cellStyle name="Normal 2 3 4 2" xfId="31537" xr:uid="{00000000-0005-0000-0000-00001E7E0000}"/>
    <cellStyle name="Normal 2 3 5" xfId="31538" xr:uid="{00000000-0005-0000-0000-00001F7E0000}"/>
    <cellStyle name="Normal 2 3 5 2" xfId="31539" xr:uid="{00000000-0005-0000-0000-0000207E0000}"/>
    <cellStyle name="Normal 2 3 6" xfId="31540" xr:uid="{00000000-0005-0000-0000-0000217E0000}"/>
    <cellStyle name="Normal 2 3 6 2" xfId="31541" xr:uid="{00000000-0005-0000-0000-0000227E0000}"/>
    <cellStyle name="Normal 2 3 7" xfId="31542" xr:uid="{00000000-0005-0000-0000-0000237E0000}"/>
    <cellStyle name="Normal 2 3 7 2" xfId="31543" xr:uid="{00000000-0005-0000-0000-0000247E0000}"/>
    <cellStyle name="Normal 2 3 8" xfId="31544" xr:uid="{00000000-0005-0000-0000-0000257E0000}"/>
    <cellStyle name="Normal 2 3 8 2" xfId="31545" xr:uid="{00000000-0005-0000-0000-0000267E0000}"/>
    <cellStyle name="Normal 2 3 9" xfId="31546" xr:uid="{00000000-0005-0000-0000-0000277E0000}"/>
    <cellStyle name="Normal 2 3_(MCH) PT ER al 31-08-08 CORREGIDO 2" xfId="31547" xr:uid="{00000000-0005-0000-0000-0000287E0000}"/>
    <cellStyle name="Normal 2 30" xfId="2956" xr:uid="{00000000-0005-0000-0000-0000297E0000}"/>
    <cellStyle name="Normal 2 31" xfId="2957" xr:uid="{00000000-0005-0000-0000-00002A7E0000}"/>
    <cellStyle name="Normal 2 32" xfId="2958" xr:uid="{00000000-0005-0000-0000-00002B7E0000}"/>
    <cellStyle name="Normal 2 33" xfId="2959" xr:uid="{00000000-0005-0000-0000-00002C7E0000}"/>
    <cellStyle name="Normal 2 33 2" xfId="43743" xr:uid="{00000000-0005-0000-0000-00002D7E0000}"/>
    <cellStyle name="Normal 2 34" xfId="2960" xr:uid="{00000000-0005-0000-0000-00002E7E0000}"/>
    <cellStyle name="Normal 2 35" xfId="2961" xr:uid="{00000000-0005-0000-0000-00002F7E0000}"/>
    <cellStyle name="Normal 2 36" xfId="31548" xr:uid="{00000000-0005-0000-0000-0000307E0000}"/>
    <cellStyle name="Normal 2 37" xfId="31549" xr:uid="{00000000-0005-0000-0000-0000317E0000}"/>
    <cellStyle name="Normal 2 38" xfId="43736" xr:uid="{00000000-0005-0000-0000-0000327E0000}"/>
    <cellStyle name="Normal 2 39" xfId="43762" xr:uid="{DA9D8D87-2E5C-4296-84FB-7D2205F63449}"/>
    <cellStyle name="Normal 2 4" xfId="1955" xr:uid="{00000000-0005-0000-0000-0000337E0000}"/>
    <cellStyle name="Normal 2 4 10" xfId="31550" xr:uid="{00000000-0005-0000-0000-0000347E0000}"/>
    <cellStyle name="Normal 2 4 11" xfId="31551" xr:uid="{00000000-0005-0000-0000-0000357E0000}"/>
    <cellStyle name="Normal 2 4 12" xfId="31552" xr:uid="{00000000-0005-0000-0000-0000367E0000}"/>
    <cellStyle name="Normal 2 4 2" xfId="2699" xr:uid="{00000000-0005-0000-0000-0000377E0000}"/>
    <cellStyle name="Normal 2 4 2 2" xfId="31553" xr:uid="{00000000-0005-0000-0000-0000387E0000}"/>
    <cellStyle name="Normal 2 4 3" xfId="2962" xr:uid="{00000000-0005-0000-0000-0000397E0000}"/>
    <cellStyle name="Normal 2 4 4" xfId="31554" xr:uid="{00000000-0005-0000-0000-00003A7E0000}"/>
    <cellStyle name="Normal 2 4 5" xfId="31555" xr:uid="{00000000-0005-0000-0000-00003B7E0000}"/>
    <cellStyle name="Normal 2 4 6" xfId="31556" xr:uid="{00000000-0005-0000-0000-00003C7E0000}"/>
    <cellStyle name="Normal 2 4 7" xfId="31557" xr:uid="{00000000-0005-0000-0000-00003D7E0000}"/>
    <cellStyle name="Normal 2 4 8" xfId="31558" xr:uid="{00000000-0005-0000-0000-00003E7E0000}"/>
    <cellStyle name="Normal 2 4 9" xfId="31559" xr:uid="{00000000-0005-0000-0000-00003F7E0000}"/>
    <cellStyle name="Normal 2 4_BG GUATEMALA COSMETICOS AL 30-06-08defi" xfId="31560" xr:uid="{00000000-0005-0000-0000-0000407E0000}"/>
    <cellStyle name="Normal 2 5" xfId="142" xr:uid="{00000000-0005-0000-0000-0000417E0000}"/>
    <cellStyle name="Normal 2 5 10" xfId="31561" xr:uid="{00000000-0005-0000-0000-0000427E0000}"/>
    <cellStyle name="Normal 2 5 11" xfId="31562" xr:uid="{00000000-0005-0000-0000-0000437E0000}"/>
    <cellStyle name="Normal 2 5 12" xfId="31563" xr:uid="{00000000-0005-0000-0000-0000447E0000}"/>
    <cellStyle name="Normal 2 5 2" xfId="1956" xr:uid="{00000000-0005-0000-0000-0000457E0000}"/>
    <cellStyle name="Normal 2 5 2 2" xfId="31564" xr:uid="{00000000-0005-0000-0000-0000467E0000}"/>
    <cellStyle name="Normal 2 5 3" xfId="31565" xr:uid="{00000000-0005-0000-0000-0000477E0000}"/>
    <cellStyle name="Normal 2 5 4" xfId="31566" xr:uid="{00000000-0005-0000-0000-0000487E0000}"/>
    <cellStyle name="Normal 2 5 5" xfId="31567" xr:uid="{00000000-0005-0000-0000-0000497E0000}"/>
    <cellStyle name="Normal 2 5 6" xfId="31568" xr:uid="{00000000-0005-0000-0000-00004A7E0000}"/>
    <cellStyle name="Normal 2 5 7" xfId="31569" xr:uid="{00000000-0005-0000-0000-00004B7E0000}"/>
    <cellStyle name="Normal 2 5 8" xfId="31570" xr:uid="{00000000-0005-0000-0000-00004C7E0000}"/>
    <cellStyle name="Normal 2 5 9" xfId="31571" xr:uid="{00000000-0005-0000-0000-00004D7E0000}"/>
    <cellStyle name="Normal 2 6" xfId="1957" xr:uid="{00000000-0005-0000-0000-00004E7E0000}"/>
    <cellStyle name="Normal 2 6 10" xfId="31572" xr:uid="{00000000-0005-0000-0000-00004F7E0000}"/>
    <cellStyle name="Normal 2 6 11" xfId="31573" xr:uid="{00000000-0005-0000-0000-0000507E0000}"/>
    <cellStyle name="Normal 2 6 12" xfId="31574" xr:uid="{00000000-0005-0000-0000-0000517E0000}"/>
    <cellStyle name="Normal 2 6 2" xfId="2963" xr:uid="{00000000-0005-0000-0000-0000527E0000}"/>
    <cellStyle name="Normal 2 6 3" xfId="2964" xr:uid="{00000000-0005-0000-0000-0000537E0000}"/>
    <cellStyle name="Normal 2 6 4" xfId="2965" xr:uid="{00000000-0005-0000-0000-0000547E0000}"/>
    <cellStyle name="Normal 2 6 5" xfId="31575" xr:uid="{00000000-0005-0000-0000-0000557E0000}"/>
    <cellStyle name="Normal 2 6 6" xfId="31576" xr:uid="{00000000-0005-0000-0000-0000567E0000}"/>
    <cellStyle name="Normal 2 6 7" xfId="31577" xr:uid="{00000000-0005-0000-0000-0000577E0000}"/>
    <cellStyle name="Normal 2 6 8" xfId="31578" xr:uid="{00000000-0005-0000-0000-0000587E0000}"/>
    <cellStyle name="Normal 2 6 9" xfId="31579" xr:uid="{00000000-0005-0000-0000-0000597E0000}"/>
    <cellStyle name="Normal 2 7" xfId="2672" xr:uid="{00000000-0005-0000-0000-00005A7E0000}"/>
    <cellStyle name="Normal 2 7 2" xfId="31580" xr:uid="{00000000-0005-0000-0000-00005B7E0000}"/>
    <cellStyle name="Normal 2 7 3" xfId="41979" xr:uid="{00000000-0005-0000-0000-00005C7E0000}"/>
    <cellStyle name="Normal 2 8" xfId="2700" xr:uid="{00000000-0005-0000-0000-00005D7E0000}"/>
    <cellStyle name="Normal 2 8 2" xfId="31581" xr:uid="{00000000-0005-0000-0000-00005E7E0000}"/>
    <cellStyle name="Normal 2 8 2 2" xfId="3007" xr:uid="{00000000-0005-0000-0000-00005F7E0000}"/>
    <cellStyle name="Normal 2 8 2 3" xfId="41980" xr:uid="{00000000-0005-0000-0000-0000607E0000}"/>
    <cellStyle name="Normal 2 8 3" xfId="3003" xr:uid="{00000000-0005-0000-0000-0000617E0000}"/>
    <cellStyle name="Normal 2 9" xfId="2701" xr:uid="{00000000-0005-0000-0000-0000627E0000}"/>
    <cellStyle name="Normal 2 9 2" xfId="31582" xr:uid="{00000000-0005-0000-0000-0000637E0000}"/>
    <cellStyle name="Normal 2_1. Datos_Dictamen_Clase 2008" xfId="31583" xr:uid="{00000000-0005-0000-0000-0000647E0000}"/>
    <cellStyle name="Normal 20" xfId="101" xr:uid="{00000000-0005-0000-0000-0000657E0000}"/>
    <cellStyle name="Normal 20 10" xfId="31584" xr:uid="{00000000-0005-0000-0000-0000667E0000}"/>
    <cellStyle name="Normal 20 11" xfId="31585" xr:uid="{00000000-0005-0000-0000-0000677E0000}"/>
    <cellStyle name="Normal 20 12" xfId="31586" xr:uid="{00000000-0005-0000-0000-0000687E0000}"/>
    <cellStyle name="Normal 20 13" xfId="31587" xr:uid="{00000000-0005-0000-0000-0000697E0000}"/>
    <cellStyle name="Normal 20 14" xfId="31588" xr:uid="{00000000-0005-0000-0000-00006A7E0000}"/>
    <cellStyle name="Normal 20 15" xfId="31589" xr:uid="{00000000-0005-0000-0000-00006B7E0000}"/>
    <cellStyle name="Normal 20 16" xfId="41981" xr:uid="{00000000-0005-0000-0000-00006C7E0000}"/>
    <cellStyle name="Normal 20 17" xfId="41982" xr:uid="{00000000-0005-0000-0000-00006D7E0000}"/>
    <cellStyle name="Normal 20 2" xfId="1958" xr:uid="{00000000-0005-0000-0000-00006E7E0000}"/>
    <cellStyle name="Normal 20 3" xfId="31590" xr:uid="{00000000-0005-0000-0000-00006F7E0000}"/>
    <cellStyle name="Normal 20 4" xfId="31591" xr:uid="{00000000-0005-0000-0000-0000707E0000}"/>
    <cellStyle name="Normal 20 5" xfId="31592" xr:uid="{00000000-0005-0000-0000-0000717E0000}"/>
    <cellStyle name="Normal 20 6" xfId="31593" xr:uid="{00000000-0005-0000-0000-0000727E0000}"/>
    <cellStyle name="Normal 20 7" xfId="31594" xr:uid="{00000000-0005-0000-0000-0000737E0000}"/>
    <cellStyle name="Normal 20 8" xfId="31595" xr:uid="{00000000-0005-0000-0000-0000747E0000}"/>
    <cellStyle name="Normal 20 9" xfId="31596" xr:uid="{00000000-0005-0000-0000-0000757E0000}"/>
    <cellStyle name="Normal 200" xfId="2643" xr:uid="{00000000-0005-0000-0000-0000767E0000}"/>
    <cellStyle name="Normal 201" xfId="2644" xr:uid="{00000000-0005-0000-0000-0000777E0000}"/>
    <cellStyle name="Normal 202" xfId="2645" xr:uid="{00000000-0005-0000-0000-0000787E0000}"/>
    <cellStyle name="Normal 203" xfId="2725" xr:uid="{00000000-0005-0000-0000-0000797E0000}"/>
    <cellStyle name="Normal 204" xfId="2647" xr:uid="{00000000-0005-0000-0000-00007A7E0000}"/>
    <cellStyle name="Normal 205" xfId="2748" xr:uid="{00000000-0005-0000-0000-00007B7E0000}"/>
    <cellStyle name="Normal 206" xfId="2730" xr:uid="{00000000-0005-0000-0000-00007C7E0000}"/>
    <cellStyle name="Normal 207" xfId="2646" xr:uid="{00000000-0005-0000-0000-00007D7E0000}"/>
    <cellStyle name="Normal 208" xfId="2726" xr:uid="{00000000-0005-0000-0000-00007E7E0000}"/>
    <cellStyle name="Normal 209" xfId="2747" xr:uid="{00000000-0005-0000-0000-00007F7E0000}"/>
    <cellStyle name="Normal 21" xfId="103" xr:uid="{00000000-0005-0000-0000-0000807E0000}"/>
    <cellStyle name="Normal 21 10" xfId="31597" xr:uid="{00000000-0005-0000-0000-0000817E0000}"/>
    <cellStyle name="Normal 21 10 2" xfId="31598" xr:uid="{00000000-0005-0000-0000-0000827E0000}"/>
    <cellStyle name="Normal 21 10 3" xfId="31599" xr:uid="{00000000-0005-0000-0000-0000837E0000}"/>
    <cellStyle name="Normal 21 10 4" xfId="31600" xr:uid="{00000000-0005-0000-0000-0000847E0000}"/>
    <cellStyle name="Normal 21 10 5" xfId="31601" xr:uid="{00000000-0005-0000-0000-0000857E0000}"/>
    <cellStyle name="Normal 21 10 6" xfId="31602" xr:uid="{00000000-0005-0000-0000-0000867E0000}"/>
    <cellStyle name="Normal 21 11" xfId="31603" xr:uid="{00000000-0005-0000-0000-0000877E0000}"/>
    <cellStyle name="Normal 21 12" xfId="31604" xr:uid="{00000000-0005-0000-0000-0000887E0000}"/>
    <cellStyle name="Normal 21 13" xfId="31605" xr:uid="{00000000-0005-0000-0000-0000897E0000}"/>
    <cellStyle name="Normal 21 14" xfId="31606" xr:uid="{00000000-0005-0000-0000-00008A7E0000}"/>
    <cellStyle name="Normal 21 15" xfId="31607" xr:uid="{00000000-0005-0000-0000-00008B7E0000}"/>
    <cellStyle name="Normal 21 16" xfId="31608" xr:uid="{00000000-0005-0000-0000-00008C7E0000}"/>
    <cellStyle name="Normal 21 17" xfId="3006" xr:uid="{00000000-0005-0000-0000-00008D7E0000}"/>
    <cellStyle name="Normal 21 2" xfId="1959" xr:uid="{00000000-0005-0000-0000-00008E7E0000}"/>
    <cellStyle name="Normal 21 2 2" xfId="31609" xr:uid="{00000000-0005-0000-0000-00008F7E0000}"/>
    <cellStyle name="Normal 21 2 3" xfId="31610" xr:uid="{00000000-0005-0000-0000-0000907E0000}"/>
    <cellStyle name="Normal 21 2 4" xfId="31611" xr:uid="{00000000-0005-0000-0000-0000917E0000}"/>
    <cellStyle name="Normal 21 2 5" xfId="31612" xr:uid="{00000000-0005-0000-0000-0000927E0000}"/>
    <cellStyle name="Normal 21 2 6" xfId="31613" xr:uid="{00000000-0005-0000-0000-0000937E0000}"/>
    <cellStyle name="Normal 21 2 7" xfId="43753" xr:uid="{00000000-0005-0000-0000-0000947E0000}"/>
    <cellStyle name="Normal 21 3" xfId="31614" xr:uid="{00000000-0005-0000-0000-0000957E0000}"/>
    <cellStyle name="Normal 21 3 2" xfId="31615" xr:uid="{00000000-0005-0000-0000-0000967E0000}"/>
    <cellStyle name="Normal 21 3 3" xfId="31616" xr:uid="{00000000-0005-0000-0000-0000977E0000}"/>
    <cellStyle name="Normal 21 3 4" xfId="31617" xr:uid="{00000000-0005-0000-0000-0000987E0000}"/>
    <cellStyle name="Normal 21 3 5" xfId="31618" xr:uid="{00000000-0005-0000-0000-0000997E0000}"/>
    <cellStyle name="Normal 21 3 6" xfId="31619" xr:uid="{00000000-0005-0000-0000-00009A7E0000}"/>
    <cellStyle name="Normal 21 4" xfId="31620" xr:uid="{00000000-0005-0000-0000-00009B7E0000}"/>
    <cellStyle name="Normal 21 4 2" xfId="31621" xr:uid="{00000000-0005-0000-0000-00009C7E0000}"/>
    <cellStyle name="Normal 21 4 3" xfId="31622" xr:uid="{00000000-0005-0000-0000-00009D7E0000}"/>
    <cellStyle name="Normal 21 4 4" xfId="31623" xr:uid="{00000000-0005-0000-0000-00009E7E0000}"/>
    <cellStyle name="Normal 21 4 5" xfId="31624" xr:uid="{00000000-0005-0000-0000-00009F7E0000}"/>
    <cellStyle name="Normal 21 4 6" xfId="31625" xr:uid="{00000000-0005-0000-0000-0000A07E0000}"/>
    <cellStyle name="Normal 21 5" xfId="31626" xr:uid="{00000000-0005-0000-0000-0000A17E0000}"/>
    <cellStyle name="Normal 21 5 2" xfId="31627" xr:uid="{00000000-0005-0000-0000-0000A27E0000}"/>
    <cellStyle name="Normal 21 5 3" xfId="31628" xr:uid="{00000000-0005-0000-0000-0000A37E0000}"/>
    <cellStyle name="Normal 21 5 4" xfId="31629" xr:uid="{00000000-0005-0000-0000-0000A47E0000}"/>
    <cellStyle name="Normal 21 5 5" xfId="31630" xr:uid="{00000000-0005-0000-0000-0000A57E0000}"/>
    <cellStyle name="Normal 21 5 6" xfId="31631" xr:uid="{00000000-0005-0000-0000-0000A67E0000}"/>
    <cellStyle name="Normal 21 6" xfId="31632" xr:uid="{00000000-0005-0000-0000-0000A77E0000}"/>
    <cellStyle name="Normal 21 6 2" xfId="31633" xr:uid="{00000000-0005-0000-0000-0000A87E0000}"/>
    <cellStyle name="Normal 21 6 3" xfId="31634" xr:uid="{00000000-0005-0000-0000-0000A97E0000}"/>
    <cellStyle name="Normal 21 6 4" xfId="31635" xr:uid="{00000000-0005-0000-0000-0000AA7E0000}"/>
    <cellStyle name="Normal 21 6 5" xfId="31636" xr:uid="{00000000-0005-0000-0000-0000AB7E0000}"/>
    <cellStyle name="Normal 21 6 6" xfId="31637" xr:uid="{00000000-0005-0000-0000-0000AC7E0000}"/>
    <cellStyle name="Normal 21 7" xfId="31638" xr:uid="{00000000-0005-0000-0000-0000AD7E0000}"/>
    <cellStyle name="Normal 21 7 2" xfId="31639" xr:uid="{00000000-0005-0000-0000-0000AE7E0000}"/>
    <cellStyle name="Normal 21 7 3" xfId="31640" xr:uid="{00000000-0005-0000-0000-0000AF7E0000}"/>
    <cellStyle name="Normal 21 7 4" xfId="31641" xr:uid="{00000000-0005-0000-0000-0000B07E0000}"/>
    <cellStyle name="Normal 21 7 5" xfId="31642" xr:uid="{00000000-0005-0000-0000-0000B17E0000}"/>
    <cellStyle name="Normal 21 7 6" xfId="31643" xr:uid="{00000000-0005-0000-0000-0000B27E0000}"/>
    <cellStyle name="Normal 21 8" xfId="31644" xr:uid="{00000000-0005-0000-0000-0000B37E0000}"/>
    <cellStyle name="Normal 21 8 2" xfId="31645" xr:uid="{00000000-0005-0000-0000-0000B47E0000}"/>
    <cellStyle name="Normal 21 8 3" xfId="31646" xr:uid="{00000000-0005-0000-0000-0000B57E0000}"/>
    <cellStyle name="Normal 21 8 4" xfId="31647" xr:uid="{00000000-0005-0000-0000-0000B67E0000}"/>
    <cellStyle name="Normal 21 8 5" xfId="31648" xr:uid="{00000000-0005-0000-0000-0000B77E0000}"/>
    <cellStyle name="Normal 21 8 6" xfId="31649" xr:uid="{00000000-0005-0000-0000-0000B87E0000}"/>
    <cellStyle name="Normal 21 9" xfId="31650" xr:uid="{00000000-0005-0000-0000-0000B97E0000}"/>
    <cellStyle name="Normal 21 9 2" xfId="31651" xr:uid="{00000000-0005-0000-0000-0000BA7E0000}"/>
    <cellStyle name="Normal 21 9 3" xfId="31652" xr:uid="{00000000-0005-0000-0000-0000BB7E0000}"/>
    <cellStyle name="Normal 21 9 4" xfId="31653" xr:uid="{00000000-0005-0000-0000-0000BC7E0000}"/>
    <cellStyle name="Normal 21 9 5" xfId="31654" xr:uid="{00000000-0005-0000-0000-0000BD7E0000}"/>
    <cellStyle name="Normal 21 9 6" xfId="31655" xr:uid="{00000000-0005-0000-0000-0000BE7E0000}"/>
    <cellStyle name="Normal 210" xfId="2731" xr:uid="{00000000-0005-0000-0000-0000BF7E0000}"/>
    <cellStyle name="Normal 211" xfId="2743" xr:uid="{00000000-0005-0000-0000-0000C07E0000}"/>
    <cellStyle name="Normal 212" xfId="2735" xr:uid="{00000000-0005-0000-0000-0000C17E0000}"/>
    <cellStyle name="Normal 213" xfId="2750" xr:uid="{00000000-0005-0000-0000-0000C27E0000}"/>
    <cellStyle name="Normal 214" xfId="2728" xr:uid="{00000000-0005-0000-0000-0000C37E0000}"/>
    <cellStyle name="Normal 215" xfId="2634" xr:uid="{00000000-0005-0000-0000-0000C47E0000}"/>
    <cellStyle name="Normal 216" xfId="2635" xr:uid="{00000000-0005-0000-0000-0000C57E0000}"/>
    <cellStyle name="Normal 217" xfId="2636" xr:uid="{00000000-0005-0000-0000-0000C67E0000}"/>
    <cellStyle name="Normal 218" xfId="2637" xr:uid="{00000000-0005-0000-0000-0000C77E0000}"/>
    <cellStyle name="Normal 219" xfId="2745" xr:uid="{00000000-0005-0000-0000-0000C87E0000}"/>
    <cellStyle name="Normal 22" xfId="105" xr:uid="{00000000-0005-0000-0000-0000C97E0000}"/>
    <cellStyle name="Normal 22 10" xfId="31656" xr:uid="{00000000-0005-0000-0000-0000CA7E0000}"/>
    <cellStyle name="Normal 22 11" xfId="31657" xr:uid="{00000000-0005-0000-0000-0000CB7E0000}"/>
    <cellStyle name="Normal 22 12" xfId="31658" xr:uid="{00000000-0005-0000-0000-0000CC7E0000}"/>
    <cellStyle name="Normal 22 13" xfId="31659" xr:uid="{00000000-0005-0000-0000-0000CD7E0000}"/>
    <cellStyle name="Normal 22 14" xfId="31660" xr:uid="{00000000-0005-0000-0000-0000CE7E0000}"/>
    <cellStyle name="Normal 22 15" xfId="31661" xr:uid="{00000000-0005-0000-0000-0000CF7E0000}"/>
    <cellStyle name="Normal 22 16" xfId="41983" xr:uid="{00000000-0005-0000-0000-0000D07E0000}"/>
    <cellStyle name="Normal 22 17" xfId="41984" xr:uid="{00000000-0005-0000-0000-0000D17E0000}"/>
    <cellStyle name="Normal 22 2" xfId="1960" xr:uid="{00000000-0005-0000-0000-0000D27E0000}"/>
    <cellStyle name="Normal 22 2 2" xfId="31662" xr:uid="{00000000-0005-0000-0000-0000D37E0000}"/>
    <cellStyle name="Normal 22 2 3" xfId="31663" xr:uid="{00000000-0005-0000-0000-0000D47E0000}"/>
    <cellStyle name="Normal 22 2 4" xfId="31664" xr:uid="{00000000-0005-0000-0000-0000D57E0000}"/>
    <cellStyle name="Normal 22 2 5" xfId="31665" xr:uid="{00000000-0005-0000-0000-0000D67E0000}"/>
    <cellStyle name="Normal 22 2 6" xfId="31666" xr:uid="{00000000-0005-0000-0000-0000D77E0000}"/>
    <cellStyle name="Normal 22 3" xfId="31667" xr:uid="{00000000-0005-0000-0000-0000D87E0000}"/>
    <cellStyle name="Normal 22 3 2" xfId="31668" xr:uid="{00000000-0005-0000-0000-0000D97E0000}"/>
    <cellStyle name="Normal 22 3 3" xfId="31669" xr:uid="{00000000-0005-0000-0000-0000DA7E0000}"/>
    <cellStyle name="Normal 22 3 4" xfId="31670" xr:uid="{00000000-0005-0000-0000-0000DB7E0000}"/>
    <cellStyle name="Normal 22 3 5" xfId="31671" xr:uid="{00000000-0005-0000-0000-0000DC7E0000}"/>
    <cellStyle name="Normal 22 3 6" xfId="31672" xr:uid="{00000000-0005-0000-0000-0000DD7E0000}"/>
    <cellStyle name="Normal 22 4" xfId="31673" xr:uid="{00000000-0005-0000-0000-0000DE7E0000}"/>
    <cellStyle name="Normal 22 4 2" xfId="31674" xr:uid="{00000000-0005-0000-0000-0000DF7E0000}"/>
    <cellStyle name="Normal 22 4 3" xfId="31675" xr:uid="{00000000-0005-0000-0000-0000E07E0000}"/>
    <cellStyle name="Normal 22 4 4" xfId="31676" xr:uid="{00000000-0005-0000-0000-0000E17E0000}"/>
    <cellStyle name="Normal 22 4 5" xfId="31677" xr:uid="{00000000-0005-0000-0000-0000E27E0000}"/>
    <cellStyle name="Normal 22 4 6" xfId="31678" xr:uid="{00000000-0005-0000-0000-0000E37E0000}"/>
    <cellStyle name="Normal 22 5" xfId="31679" xr:uid="{00000000-0005-0000-0000-0000E47E0000}"/>
    <cellStyle name="Normal 22 5 2" xfId="31680" xr:uid="{00000000-0005-0000-0000-0000E57E0000}"/>
    <cellStyle name="Normal 22 5 3" xfId="31681" xr:uid="{00000000-0005-0000-0000-0000E67E0000}"/>
    <cellStyle name="Normal 22 5 4" xfId="31682" xr:uid="{00000000-0005-0000-0000-0000E77E0000}"/>
    <cellStyle name="Normal 22 5 5" xfId="31683" xr:uid="{00000000-0005-0000-0000-0000E87E0000}"/>
    <cellStyle name="Normal 22 5 6" xfId="31684" xr:uid="{00000000-0005-0000-0000-0000E97E0000}"/>
    <cellStyle name="Normal 22 6" xfId="31685" xr:uid="{00000000-0005-0000-0000-0000EA7E0000}"/>
    <cellStyle name="Normal 22 6 2" xfId="31686" xr:uid="{00000000-0005-0000-0000-0000EB7E0000}"/>
    <cellStyle name="Normal 22 6 3" xfId="31687" xr:uid="{00000000-0005-0000-0000-0000EC7E0000}"/>
    <cellStyle name="Normal 22 6 4" xfId="31688" xr:uid="{00000000-0005-0000-0000-0000ED7E0000}"/>
    <cellStyle name="Normal 22 6 5" xfId="31689" xr:uid="{00000000-0005-0000-0000-0000EE7E0000}"/>
    <cellStyle name="Normal 22 6 6" xfId="31690" xr:uid="{00000000-0005-0000-0000-0000EF7E0000}"/>
    <cellStyle name="Normal 22 7" xfId="31691" xr:uid="{00000000-0005-0000-0000-0000F07E0000}"/>
    <cellStyle name="Normal 22 7 2" xfId="31692" xr:uid="{00000000-0005-0000-0000-0000F17E0000}"/>
    <cellStyle name="Normal 22 7 3" xfId="31693" xr:uid="{00000000-0005-0000-0000-0000F27E0000}"/>
    <cellStyle name="Normal 22 7 4" xfId="31694" xr:uid="{00000000-0005-0000-0000-0000F37E0000}"/>
    <cellStyle name="Normal 22 7 5" xfId="31695" xr:uid="{00000000-0005-0000-0000-0000F47E0000}"/>
    <cellStyle name="Normal 22 7 6" xfId="31696" xr:uid="{00000000-0005-0000-0000-0000F57E0000}"/>
    <cellStyle name="Normal 22 8" xfId="31697" xr:uid="{00000000-0005-0000-0000-0000F67E0000}"/>
    <cellStyle name="Normal 22 8 2" xfId="31698" xr:uid="{00000000-0005-0000-0000-0000F77E0000}"/>
    <cellStyle name="Normal 22 8 3" xfId="31699" xr:uid="{00000000-0005-0000-0000-0000F87E0000}"/>
    <cellStyle name="Normal 22 8 4" xfId="31700" xr:uid="{00000000-0005-0000-0000-0000F97E0000}"/>
    <cellStyle name="Normal 22 8 5" xfId="31701" xr:uid="{00000000-0005-0000-0000-0000FA7E0000}"/>
    <cellStyle name="Normal 22 8 6" xfId="31702" xr:uid="{00000000-0005-0000-0000-0000FB7E0000}"/>
    <cellStyle name="Normal 22 9" xfId="31703" xr:uid="{00000000-0005-0000-0000-0000FC7E0000}"/>
    <cellStyle name="Normal 22 9 2" xfId="31704" xr:uid="{00000000-0005-0000-0000-0000FD7E0000}"/>
    <cellStyle name="Normal 22 9 3" xfId="31705" xr:uid="{00000000-0005-0000-0000-0000FE7E0000}"/>
    <cellStyle name="Normal 22 9 4" xfId="31706" xr:uid="{00000000-0005-0000-0000-0000FF7E0000}"/>
    <cellStyle name="Normal 22 9 5" xfId="31707" xr:uid="{00000000-0005-0000-0000-0000007F0000}"/>
    <cellStyle name="Normal 22 9 6" xfId="31708" xr:uid="{00000000-0005-0000-0000-0000017F0000}"/>
    <cellStyle name="Normal 220" xfId="2638" xr:uid="{00000000-0005-0000-0000-0000027F0000}"/>
    <cellStyle name="Normal 221" xfId="2639" xr:uid="{00000000-0005-0000-0000-0000037F0000}"/>
    <cellStyle name="Normal 222" xfId="2640" xr:uid="{00000000-0005-0000-0000-0000047F0000}"/>
    <cellStyle name="Normal 223" xfId="2641" xr:uid="{00000000-0005-0000-0000-0000057F0000}"/>
    <cellStyle name="Normal 224" xfId="2733" xr:uid="{00000000-0005-0000-0000-0000067F0000}"/>
    <cellStyle name="Normal 225" xfId="2742" xr:uid="{00000000-0005-0000-0000-0000077F0000}"/>
    <cellStyle name="Normal 226" xfId="2737" xr:uid="{00000000-0005-0000-0000-0000087F0000}"/>
    <cellStyle name="Normal 227" xfId="2713" xr:uid="{00000000-0005-0000-0000-0000097F0000}"/>
    <cellStyle name="Normal 227 2" xfId="2754" xr:uid="{00000000-0005-0000-0000-00000A7F0000}"/>
    <cellStyle name="Normal 227 2 2" xfId="2796" xr:uid="{00000000-0005-0000-0000-00000B7F0000}"/>
    <cellStyle name="Normal 227 3" xfId="2755" xr:uid="{00000000-0005-0000-0000-00000C7F0000}"/>
    <cellStyle name="Normal 227 3 2" xfId="2797" xr:uid="{00000000-0005-0000-0000-00000D7F0000}"/>
    <cellStyle name="Normal 227 4" xfId="2794" xr:uid="{00000000-0005-0000-0000-00000E7F0000}"/>
    <cellStyle name="Normal 228" xfId="2756" xr:uid="{00000000-0005-0000-0000-00000F7F0000}"/>
    <cellStyle name="Normal 228 2" xfId="2798" xr:uid="{00000000-0005-0000-0000-0000107F0000}"/>
    <cellStyle name="Normal 229" xfId="2758" xr:uid="{00000000-0005-0000-0000-0000117F0000}"/>
    <cellStyle name="Normal 229 2" xfId="2799" xr:uid="{00000000-0005-0000-0000-0000127F0000}"/>
    <cellStyle name="Normal 23" xfId="107" xr:uid="{00000000-0005-0000-0000-0000137F0000}"/>
    <cellStyle name="Normal 23 10" xfId="31709" xr:uid="{00000000-0005-0000-0000-0000147F0000}"/>
    <cellStyle name="Normal 23 11" xfId="31710" xr:uid="{00000000-0005-0000-0000-0000157F0000}"/>
    <cellStyle name="Normal 23 12" xfId="31711" xr:uid="{00000000-0005-0000-0000-0000167F0000}"/>
    <cellStyle name="Normal 23 13" xfId="31712" xr:uid="{00000000-0005-0000-0000-0000177F0000}"/>
    <cellStyle name="Normal 23 14" xfId="31713" xr:uid="{00000000-0005-0000-0000-0000187F0000}"/>
    <cellStyle name="Normal 23 15" xfId="31714" xr:uid="{00000000-0005-0000-0000-0000197F0000}"/>
    <cellStyle name="Normal 23 16" xfId="41985" xr:uid="{00000000-0005-0000-0000-00001A7F0000}"/>
    <cellStyle name="Normal 23 17" xfId="41986" xr:uid="{00000000-0005-0000-0000-00001B7F0000}"/>
    <cellStyle name="Normal 23 2" xfId="1961" xr:uid="{00000000-0005-0000-0000-00001C7F0000}"/>
    <cellStyle name="Normal 23 2 2" xfId="31715" xr:uid="{00000000-0005-0000-0000-00001D7F0000}"/>
    <cellStyle name="Normal 23 2 3" xfId="31716" xr:uid="{00000000-0005-0000-0000-00001E7F0000}"/>
    <cellStyle name="Normal 23 2 4" xfId="31717" xr:uid="{00000000-0005-0000-0000-00001F7F0000}"/>
    <cellStyle name="Normal 23 2 5" xfId="31718" xr:uid="{00000000-0005-0000-0000-0000207F0000}"/>
    <cellStyle name="Normal 23 2 6" xfId="31719" xr:uid="{00000000-0005-0000-0000-0000217F0000}"/>
    <cellStyle name="Normal 23 3" xfId="31720" xr:uid="{00000000-0005-0000-0000-0000227F0000}"/>
    <cellStyle name="Normal 23 3 2" xfId="31721" xr:uid="{00000000-0005-0000-0000-0000237F0000}"/>
    <cellStyle name="Normal 23 3 3" xfId="31722" xr:uid="{00000000-0005-0000-0000-0000247F0000}"/>
    <cellStyle name="Normal 23 3 4" xfId="31723" xr:uid="{00000000-0005-0000-0000-0000257F0000}"/>
    <cellStyle name="Normal 23 3 5" xfId="31724" xr:uid="{00000000-0005-0000-0000-0000267F0000}"/>
    <cellStyle name="Normal 23 3 6" xfId="31725" xr:uid="{00000000-0005-0000-0000-0000277F0000}"/>
    <cellStyle name="Normal 23 4" xfId="31726" xr:uid="{00000000-0005-0000-0000-0000287F0000}"/>
    <cellStyle name="Normal 23 4 2" xfId="31727" xr:uid="{00000000-0005-0000-0000-0000297F0000}"/>
    <cellStyle name="Normal 23 4 3" xfId="31728" xr:uid="{00000000-0005-0000-0000-00002A7F0000}"/>
    <cellStyle name="Normal 23 4 4" xfId="31729" xr:uid="{00000000-0005-0000-0000-00002B7F0000}"/>
    <cellStyle name="Normal 23 4 5" xfId="31730" xr:uid="{00000000-0005-0000-0000-00002C7F0000}"/>
    <cellStyle name="Normal 23 4 6" xfId="31731" xr:uid="{00000000-0005-0000-0000-00002D7F0000}"/>
    <cellStyle name="Normal 23 5" xfId="31732" xr:uid="{00000000-0005-0000-0000-00002E7F0000}"/>
    <cellStyle name="Normal 23 5 2" xfId="31733" xr:uid="{00000000-0005-0000-0000-00002F7F0000}"/>
    <cellStyle name="Normal 23 5 3" xfId="31734" xr:uid="{00000000-0005-0000-0000-0000307F0000}"/>
    <cellStyle name="Normal 23 5 4" xfId="31735" xr:uid="{00000000-0005-0000-0000-0000317F0000}"/>
    <cellStyle name="Normal 23 5 5" xfId="31736" xr:uid="{00000000-0005-0000-0000-0000327F0000}"/>
    <cellStyle name="Normal 23 5 6" xfId="31737" xr:uid="{00000000-0005-0000-0000-0000337F0000}"/>
    <cellStyle name="Normal 23 6" xfId="31738" xr:uid="{00000000-0005-0000-0000-0000347F0000}"/>
    <cellStyle name="Normal 23 6 2" xfId="31739" xr:uid="{00000000-0005-0000-0000-0000357F0000}"/>
    <cellStyle name="Normal 23 6 3" xfId="31740" xr:uid="{00000000-0005-0000-0000-0000367F0000}"/>
    <cellStyle name="Normal 23 6 4" xfId="31741" xr:uid="{00000000-0005-0000-0000-0000377F0000}"/>
    <cellStyle name="Normal 23 6 5" xfId="31742" xr:uid="{00000000-0005-0000-0000-0000387F0000}"/>
    <cellStyle name="Normal 23 6 6" xfId="31743" xr:uid="{00000000-0005-0000-0000-0000397F0000}"/>
    <cellStyle name="Normal 23 7" xfId="31744" xr:uid="{00000000-0005-0000-0000-00003A7F0000}"/>
    <cellStyle name="Normal 23 7 2" xfId="31745" xr:uid="{00000000-0005-0000-0000-00003B7F0000}"/>
    <cellStyle name="Normal 23 7 3" xfId="31746" xr:uid="{00000000-0005-0000-0000-00003C7F0000}"/>
    <cellStyle name="Normal 23 7 4" xfId="31747" xr:uid="{00000000-0005-0000-0000-00003D7F0000}"/>
    <cellStyle name="Normal 23 7 5" xfId="31748" xr:uid="{00000000-0005-0000-0000-00003E7F0000}"/>
    <cellStyle name="Normal 23 7 6" xfId="31749" xr:uid="{00000000-0005-0000-0000-00003F7F0000}"/>
    <cellStyle name="Normal 23 8" xfId="31750" xr:uid="{00000000-0005-0000-0000-0000407F0000}"/>
    <cellStyle name="Normal 23 8 2" xfId="31751" xr:uid="{00000000-0005-0000-0000-0000417F0000}"/>
    <cellStyle name="Normal 23 8 3" xfId="31752" xr:uid="{00000000-0005-0000-0000-0000427F0000}"/>
    <cellStyle name="Normal 23 8 4" xfId="31753" xr:uid="{00000000-0005-0000-0000-0000437F0000}"/>
    <cellStyle name="Normal 23 8 5" xfId="31754" xr:uid="{00000000-0005-0000-0000-0000447F0000}"/>
    <cellStyle name="Normal 23 8 6" xfId="31755" xr:uid="{00000000-0005-0000-0000-0000457F0000}"/>
    <cellStyle name="Normal 23 9" xfId="31756" xr:uid="{00000000-0005-0000-0000-0000467F0000}"/>
    <cellStyle name="Normal 23 9 2" xfId="31757" xr:uid="{00000000-0005-0000-0000-0000477F0000}"/>
    <cellStyle name="Normal 23 9 3" xfId="31758" xr:uid="{00000000-0005-0000-0000-0000487F0000}"/>
    <cellStyle name="Normal 23 9 4" xfId="31759" xr:uid="{00000000-0005-0000-0000-0000497F0000}"/>
    <cellStyle name="Normal 23 9 5" xfId="31760" xr:uid="{00000000-0005-0000-0000-00004A7F0000}"/>
    <cellStyle name="Normal 23 9 6" xfId="31761" xr:uid="{00000000-0005-0000-0000-00004B7F0000}"/>
    <cellStyle name="Normal 230" xfId="2760" xr:uid="{00000000-0005-0000-0000-00004C7F0000}"/>
    <cellStyle name="Normal 230 2" xfId="2800" xr:uid="{00000000-0005-0000-0000-00004D7F0000}"/>
    <cellStyle name="Normal 231" xfId="2761" xr:uid="{00000000-0005-0000-0000-00004E7F0000}"/>
    <cellStyle name="Normal 231 2" xfId="2801" xr:uid="{00000000-0005-0000-0000-00004F7F0000}"/>
    <cellStyle name="Normal 232" xfId="2762" xr:uid="{00000000-0005-0000-0000-0000507F0000}"/>
    <cellStyle name="Normal 232 2" xfId="2802" xr:uid="{00000000-0005-0000-0000-0000517F0000}"/>
    <cellStyle name="Normal 233" xfId="2763" xr:uid="{00000000-0005-0000-0000-0000527F0000}"/>
    <cellStyle name="Normal 233 2" xfId="2803" xr:uid="{00000000-0005-0000-0000-0000537F0000}"/>
    <cellStyle name="Normal 234" xfId="2764" xr:uid="{00000000-0005-0000-0000-0000547F0000}"/>
    <cellStyle name="Normal 234 2" xfId="2804" xr:uid="{00000000-0005-0000-0000-0000557F0000}"/>
    <cellStyle name="Normal 235" xfId="2765" xr:uid="{00000000-0005-0000-0000-0000567F0000}"/>
    <cellStyle name="Normal 235 2" xfId="2805" xr:uid="{00000000-0005-0000-0000-0000577F0000}"/>
    <cellStyle name="Normal 236" xfId="2766" xr:uid="{00000000-0005-0000-0000-0000587F0000}"/>
    <cellStyle name="Normal 236 2" xfId="2806" xr:uid="{00000000-0005-0000-0000-0000597F0000}"/>
    <cellStyle name="Normal 237" xfId="2767" xr:uid="{00000000-0005-0000-0000-00005A7F0000}"/>
    <cellStyle name="Normal 237 2" xfId="2807" xr:uid="{00000000-0005-0000-0000-00005B7F0000}"/>
    <cellStyle name="Normal 238" xfId="2768" xr:uid="{00000000-0005-0000-0000-00005C7F0000}"/>
    <cellStyle name="Normal 238 2" xfId="2808" xr:uid="{00000000-0005-0000-0000-00005D7F0000}"/>
    <cellStyle name="Normal 239" xfId="2770" xr:uid="{00000000-0005-0000-0000-00005E7F0000}"/>
    <cellStyle name="Normal 239 2" xfId="2810" xr:uid="{00000000-0005-0000-0000-00005F7F0000}"/>
    <cellStyle name="Normal 24" xfId="109" xr:uid="{00000000-0005-0000-0000-0000607F0000}"/>
    <cellStyle name="Normal 24 10" xfId="31762" xr:uid="{00000000-0005-0000-0000-0000617F0000}"/>
    <cellStyle name="Normal 24 11" xfId="31763" xr:uid="{00000000-0005-0000-0000-0000627F0000}"/>
    <cellStyle name="Normal 24 12" xfId="31764" xr:uid="{00000000-0005-0000-0000-0000637F0000}"/>
    <cellStyle name="Normal 24 13" xfId="31765" xr:uid="{00000000-0005-0000-0000-0000647F0000}"/>
    <cellStyle name="Normal 24 14" xfId="31766" xr:uid="{00000000-0005-0000-0000-0000657F0000}"/>
    <cellStyle name="Normal 24 15" xfId="31767" xr:uid="{00000000-0005-0000-0000-0000667F0000}"/>
    <cellStyle name="Normal 24 16" xfId="41987" xr:uid="{00000000-0005-0000-0000-0000677F0000}"/>
    <cellStyle name="Normal 24 17" xfId="41988" xr:uid="{00000000-0005-0000-0000-0000687F0000}"/>
    <cellStyle name="Normal 24 2" xfId="1962" xr:uid="{00000000-0005-0000-0000-0000697F0000}"/>
    <cellStyle name="Normal 24 2 2" xfId="31768" xr:uid="{00000000-0005-0000-0000-00006A7F0000}"/>
    <cellStyle name="Normal 24 2 3" xfId="31769" xr:uid="{00000000-0005-0000-0000-00006B7F0000}"/>
    <cellStyle name="Normal 24 2 4" xfId="31770" xr:uid="{00000000-0005-0000-0000-00006C7F0000}"/>
    <cellStyle name="Normal 24 2 5" xfId="31771" xr:uid="{00000000-0005-0000-0000-00006D7F0000}"/>
    <cellStyle name="Normal 24 2 6" xfId="31772" xr:uid="{00000000-0005-0000-0000-00006E7F0000}"/>
    <cellStyle name="Normal 24 3" xfId="31773" xr:uid="{00000000-0005-0000-0000-00006F7F0000}"/>
    <cellStyle name="Normal 24 3 2" xfId="31774" xr:uid="{00000000-0005-0000-0000-0000707F0000}"/>
    <cellStyle name="Normal 24 3 3" xfId="31775" xr:uid="{00000000-0005-0000-0000-0000717F0000}"/>
    <cellStyle name="Normal 24 3 4" xfId="31776" xr:uid="{00000000-0005-0000-0000-0000727F0000}"/>
    <cellStyle name="Normal 24 3 5" xfId="31777" xr:uid="{00000000-0005-0000-0000-0000737F0000}"/>
    <cellStyle name="Normal 24 3 6" xfId="31778" xr:uid="{00000000-0005-0000-0000-0000747F0000}"/>
    <cellStyle name="Normal 24 4" xfId="31779" xr:uid="{00000000-0005-0000-0000-0000757F0000}"/>
    <cellStyle name="Normal 24 4 2" xfId="31780" xr:uid="{00000000-0005-0000-0000-0000767F0000}"/>
    <cellStyle name="Normal 24 4 3" xfId="31781" xr:uid="{00000000-0005-0000-0000-0000777F0000}"/>
    <cellStyle name="Normal 24 4 4" xfId="31782" xr:uid="{00000000-0005-0000-0000-0000787F0000}"/>
    <cellStyle name="Normal 24 4 5" xfId="31783" xr:uid="{00000000-0005-0000-0000-0000797F0000}"/>
    <cellStyle name="Normal 24 4 6" xfId="31784" xr:uid="{00000000-0005-0000-0000-00007A7F0000}"/>
    <cellStyle name="Normal 24 5" xfId="31785" xr:uid="{00000000-0005-0000-0000-00007B7F0000}"/>
    <cellStyle name="Normal 24 5 2" xfId="31786" xr:uid="{00000000-0005-0000-0000-00007C7F0000}"/>
    <cellStyle name="Normal 24 5 3" xfId="31787" xr:uid="{00000000-0005-0000-0000-00007D7F0000}"/>
    <cellStyle name="Normal 24 5 4" xfId="31788" xr:uid="{00000000-0005-0000-0000-00007E7F0000}"/>
    <cellStyle name="Normal 24 5 5" xfId="31789" xr:uid="{00000000-0005-0000-0000-00007F7F0000}"/>
    <cellStyle name="Normal 24 5 6" xfId="31790" xr:uid="{00000000-0005-0000-0000-0000807F0000}"/>
    <cellStyle name="Normal 24 6" xfId="31791" xr:uid="{00000000-0005-0000-0000-0000817F0000}"/>
    <cellStyle name="Normal 24 6 2" xfId="31792" xr:uid="{00000000-0005-0000-0000-0000827F0000}"/>
    <cellStyle name="Normal 24 6 3" xfId="31793" xr:uid="{00000000-0005-0000-0000-0000837F0000}"/>
    <cellStyle name="Normal 24 6 4" xfId="31794" xr:uid="{00000000-0005-0000-0000-0000847F0000}"/>
    <cellStyle name="Normal 24 6 5" xfId="31795" xr:uid="{00000000-0005-0000-0000-0000857F0000}"/>
    <cellStyle name="Normal 24 6 6" xfId="31796" xr:uid="{00000000-0005-0000-0000-0000867F0000}"/>
    <cellStyle name="Normal 24 7" xfId="31797" xr:uid="{00000000-0005-0000-0000-0000877F0000}"/>
    <cellStyle name="Normal 24 7 2" xfId="31798" xr:uid="{00000000-0005-0000-0000-0000887F0000}"/>
    <cellStyle name="Normal 24 7 3" xfId="31799" xr:uid="{00000000-0005-0000-0000-0000897F0000}"/>
    <cellStyle name="Normal 24 7 4" xfId="31800" xr:uid="{00000000-0005-0000-0000-00008A7F0000}"/>
    <cellStyle name="Normal 24 7 5" xfId="31801" xr:uid="{00000000-0005-0000-0000-00008B7F0000}"/>
    <cellStyle name="Normal 24 7 6" xfId="31802" xr:uid="{00000000-0005-0000-0000-00008C7F0000}"/>
    <cellStyle name="Normal 24 8" xfId="31803" xr:uid="{00000000-0005-0000-0000-00008D7F0000}"/>
    <cellStyle name="Normal 24 8 2" xfId="31804" xr:uid="{00000000-0005-0000-0000-00008E7F0000}"/>
    <cellStyle name="Normal 24 8 3" xfId="31805" xr:uid="{00000000-0005-0000-0000-00008F7F0000}"/>
    <cellStyle name="Normal 24 8 4" xfId="31806" xr:uid="{00000000-0005-0000-0000-0000907F0000}"/>
    <cellStyle name="Normal 24 8 5" xfId="31807" xr:uid="{00000000-0005-0000-0000-0000917F0000}"/>
    <cellStyle name="Normal 24 8 6" xfId="31808" xr:uid="{00000000-0005-0000-0000-0000927F0000}"/>
    <cellStyle name="Normal 24 9" xfId="31809" xr:uid="{00000000-0005-0000-0000-0000937F0000}"/>
    <cellStyle name="Normal 24 9 2" xfId="31810" xr:uid="{00000000-0005-0000-0000-0000947F0000}"/>
    <cellStyle name="Normal 24 9 3" xfId="31811" xr:uid="{00000000-0005-0000-0000-0000957F0000}"/>
    <cellStyle name="Normal 24 9 4" xfId="31812" xr:uid="{00000000-0005-0000-0000-0000967F0000}"/>
    <cellStyle name="Normal 24 9 5" xfId="31813" xr:uid="{00000000-0005-0000-0000-0000977F0000}"/>
    <cellStyle name="Normal 24 9 6" xfId="31814" xr:uid="{00000000-0005-0000-0000-0000987F0000}"/>
    <cellStyle name="Normal 240" xfId="2769" xr:uid="{00000000-0005-0000-0000-0000997F0000}"/>
    <cellStyle name="Normal 240 2" xfId="2809" xr:uid="{00000000-0005-0000-0000-00009A7F0000}"/>
    <cellStyle name="Normal 241" xfId="2771" xr:uid="{00000000-0005-0000-0000-00009B7F0000}"/>
    <cellStyle name="Normal 241 2" xfId="2811" xr:uid="{00000000-0005-0000-0000-00009C7F0000}"/>
    <cellStyle name="Normal 242" xfId="2772" xr:uid="{00000000-0005-0000-0000-00009D7F0000}"/>
    <cellStyle name="Normal 242 2" xfId="2812" xr:uid="{00000000-0005-0000-0000-00009E7F0000}"/>
    <cellStyle name="Normal 243" xfId="2773" xr:uid="{00000000-0005-0000-0000-00009F7F0000}"/>
    <cellStyle name="Normal 243 2" xfId="2813" xr:uid="{00000000-0005-0000-0000-0000A07F0000}"/>
    <cellStyle name="Normal 244" xfId="2774" xr:uid="{00000000-0005-0000-0000-0000A17F0000}"/>
    <cellStyle name="Normal 244 2" xfId="2814" xr:uid="{00000000-0005-0000-0000-0000A27F0000}"/>
    <cellStyle name="Normal 245" xfId="2775" xr:uid="{00000000-0005-0000-0000-0000A37F0000}"/>
    <cellStyle name="Normal 245 2" xfId="2815" xr:uid="{00000000-0005-0000-0000-0000A47F0000}"/>
    <cellStyle name="Normal 246" xfId="2776" xr:uid="{00000000-0005-0000-0000-0000A57F0000}"/>
    <cellStyle name="Normal 246 2" xfId="2816" xr:uid="{00000000-0005-0000-0000-0000A67F0000}"/>
    <cellStyle name="Normal 247" xfId="2777" xr:uid="{00000000-0005-0000-0000-0000A77F0000}"/>
    <cellStyle name="Normal 247 2" xfId="2817" xr:uid="{00000000-0005-0000-0000-0000A87F0000}"/>
    <cellStyle name="Normal 248" xfId="2778" xr:uid="{00000000-0005-0000-0000-0000A97F0000}"/>
    <cellStyle name="Normal 248 2" xfId="2818" xr:uid="{00000000-0005-0000-0000-0000AA7F0000}"/>
    <cellStyle name="Normal 249" xfId="2779" xr:uid="{00000000-0005-0000-0000-0000AB7F0000}"/>
    <cellStyle name="Normal 249 2" xfId="2819" xr:uid="{00000000-0005-0000-0000-0000AC7F0000}"/>
    <cellStyle name="Normal 25" xfId="111" xr:uid="{00000000-0005-0000-0000-0000AD7F0000}"/>
    <cellStyle name="Normal 25 10" xfId="31815" xr:uid="{00000000-0005-0000-0000-0000AE7F0000}"/>
    <cellStyle name="Normal 25 11" xfId="31816" xr:uid="{00000000-0005-0000-0000-0000AF7F0000}"/>
    <cellStyle name="Normal 25 12" xfId="31817" xr:uid="{00000000-0005-0000-0000-0000B07F0000}"/>
    <cellStyle name="Normal 25 13" xfId="31818" xr:uid="{00000000-0005-0000-0000-0000B17F0000}"/>
    <cellStyle name="Normal 25 14" xfId="31819" xr:uid="{00000000-0005-0000-0000-0000B27F0000}"/>
    <cellStyle name="Normal 25 15" xfId="31820" xr:uid="{00000000-0005-0000-0000-0000B37F0000}"/>
    <cellStyle name="Normal 25 2" xfId="1963" xr:uid="{00000000-0005-0000-0000-0000B47F0000}"/>
    <cellStyle name="Normal 25 2 2" xfId="31821" xr:uid="{00000000-0005-0000-0000-0000B57F0000}"/>
    <cellStyle name="Normal 25 2 3" xfId="31822" xr:uid="{00000000-0005-0000-0000-0000B67F0000}"/>
    <cellStyle name="Normal 25 2 4" xfId="31823" xr:uid="{00000000-0005-0000-0000-0000B77F0000}"/>
    <cellStyle name="Normal 25 2 5" xfId="31824" xr:uid="{00000000-0005-0000-0000-0000B87F0000}"/>
    <cellStyle name="Normal 25 2 6" xfId="31825" xr:uid="{00000000-0005-0000-0000-0000B97F0000}"/>
    <cellStyle name="Normal 25 3" xfId="31826" xr:uid="{00000000-0005-0000-0000-0000BA7F0000}"/>
    <cellStyle name="Normal 25 3 2" xfId="31827" xr:uid="{00000000-0005-0000-0000-0000BB7F0000}"/>
    <cellStyle name="Normal 25 3 3" xfId="31828" xr:uid="{00000000-0005-0000-0000-0000BC7F0000}"/>
    <cellStyle name="Normal 25 3 4" xfId="31829" xr:uid="{00000000-0005-0000-0000-0000BD7F0000}"/>
    <cellStyle name="Normal 25 3 5" xfId="31830" xr:uid="{00000000-0005-0000-0000-0000BE7F0000}"/>
    <cellStyle name="Normal 25 3 6" xfId="31831" xr:uid="{00000000-0005-0000-0000-0000BF7F0000}"/>
    <cellStyle name="Normal 25 4" xfId="31832" xr:uid="{00000000-0005-0000-0000-0000C07F0000}"/>
    <cellStyle name="Normal 25 4 2" xfId="31833" xr:uid="{00000000-0005-0000-0000-0000C17F0000}"/>
    <cellStyle name="Normal 25 4 3" xfId="31834" xr:uid="{00000000-0005-0000-0000-0000C27F0000}"/>
    <cellStyle name="Normal 25 4 4" xfId="31835" xr:uid="{00000000-0005-0000-0000-0000C37F0000}"/>
    <cellStyle name="Normal 25 4 5" xfId="31836" xr:uid="{00000000-0005-0000-0000-0000C47F0000}"/>
    <cellStyle name="Normal 25 4 6" xfId="31837" xr:uid="{00000000-0005-0000-0000-0000C57F0000}"/>
    <cellStyle name="Normal 25 5" xfId="31838" xr:uid="{00000000-0005-0000-0000-0000C67F0000}"/>
    <cellStyle name="Normal 25 5 2" xfId="31839" xr:uid="{00000000-0005-0000-0000-0000C77F0000}"/>
    <cellStyle name="Normal 25 5 3" xfId="31840" xr:uid="{00000000-0005-0000-0000-0000C87F0000}"/>
    <cellStyle name="Normal 25 5 4" xfId="31841" xr:uid="{00000000-0005-0000-0000-0000C97F0000}"/>
    <cellStyle name="Normal 25 5 5" xfId="31842" xr:uid="{00000000-0005-0000-0000-0000CA7F0000}"/>
    <cellStyle name="Normal 25 5 6" xfId="31843" xr:uid="{00000000-0005-0000-0000-0000CB7F0000}"/>
    <cellStyle name="Normal 25 6" xfId="31844" xr:uid="{00000000-0005-0000-0000-0000CC7F0000}"/>
    <cellStyle name="Normal 25 6 2" xfId="31845" xr:uid="{00000000-0005-0000-0000-0000CD7F0000}"/>
    <cellStyle name="Normal 25 6 3" xfId="31846" xr:uid="{00000000-0005-0000-0000-0000CE7F0000}"/>
    <cellStyle name="Normal 25 6 4" xfId="31847" xr:uid="{00000000-0005-0000-0000-0000CF7F0000}"/>
    <cellStyle name="Normal 25 6 5" xfId="31848" xr:uid="{00000000-0005-0000-0000-0000D07F0000}"/>
    <cellStyle name="Normal 25 6 6" xfId="31849" xr:uid="{00000000-0005-0000-0000-0000D17F0000}"/>
    <cellStyle name="Normal 25 7" xfId="31850" xr:uid="{00000000-0005-0000-0000-0000D27F0000}"/>
    <cellStyle name="Normal 25 7 2" xfId="31851" xr:uid="{00000000-0005-0000-0000-0000D37F0000}"/>
    <cellStyle name="Normal 25 7 3" xfId="31852" xr:uid="{00000000-0005-0000-0000-0000D47F0000}"/>
    <cellStyle name="Normal 25 7 4" xfId="31853" xr:uid="{00000000-0005-0000-0000-0000D57F0000}"/>
    <cellStyle name="Normal 25 7 5" xfId="31854" xr:uid="{00000000-0005-0000-0000-0000D67F0000}"/>
    <cellStyle name="Normal 25 7 6" xfId="31855" xr:uid="{00000000-0005-0000-0000-0000D77F0000}"/>
    <cellStyle name="Normal 25 8" xfId="31856" xr:uid="{00000000-0005-0000-0000-0000D87F0000}"/>
    <cellStyle name="Normal 25 8 2" xfId="31857" xr:uid="{00000000-0005-0000-0000-0000D97F0000}"/>
    <cellStyle name="Normal 25 8 3" xfId="31858" xr:uid="{00000000-0005-0000-0000-0000DA7F0000}"/>
    <cellStyle name="Normal 25 8 4" xfId="31859" xr:uid="{00000000-0005-0000-0000-0000DB7F0000}"/>
    <cellStyle name="Normal 25 8 5" xfId="31860" xr:uid="{00000000-0005-0000-0000-0000DC7F0000}"/>
    <cellStyle name="Normal 25 8 6" xfId="31861" xr:uid="{00000000-0005-0000-0000-0000DD7F0000}"/>
    <cellStyle name="Normal 25 9" xfId="31862" xr:uid="{00000000-0005-0000-0000-0000DE7F0000}"/>
    <cellStyle name="Normal 25 9 2" xfId="31863" xr:uid="{00000000-0005-0000-0000-0000DF7F0000}"/>
    <cellStyle name="Normal 25 9 3" xfId="31864" xr:uid="{00000000-0005-0000-0000-0000E07F0000}"/>
    <cellStyle name="Normal 25 9 4" xfId="31865" xr:uid="{00000000-0005-0000-0000-0000E17F0000}"/>
    <cellStyle name="Normal 25 9 5" xfId="31866" xr:uid="{00000000-0005-0000-0000-0000E27F0000}"/>
    <cellStyle name="Normal 25 9 6" xfId="31867" xr:uid="{00000000-0005-0000-0000-0000E37F0000}"/>
    <cellStyle name="Normal 250" xfId="2780" xr:uid="{00000000-0005-0000-0000-0000E47F0000}"/>
    <cellStyle name="Normal 250 2" xfId="2820" xr:uid="{00000000-0005-0000-0000-0000E57F0000}"/>
    <cellStyle name="Normal 251" xfId="2781" xr:uid="{00000000-0005-0000-0000-0000E67F0000}"/>
    <cellStyle name="Normal 251 2" xfId="2821" xr:uid="{00000000-0005-0000-0000-0000E77F0000}"/>
    <cellStyle name="Normal 252" xfId="2782" xr:uid="{00000000-0005-0000-0000-0000E87F0000}"/>
    <cellStyle name="Normal 252 2" xfId="2822" xr:uid="{00000000-0005-0000-0000-0000E97F0000}"/>
    <cellStyle name="Normal 253" xfId="2783" xr:uid="{00000000-0005-0000-0000-0000EA7F0000}"/>
    <cellStyle name="Normal 253 2" xfId="2823" xr:uid="{00000000-0005-0000-0000-0000EB7F0000}"/>
    <cellStyle name="Normal 254" xfId="2784" xr:uid="{00000000-0005-0000-0000-0000EC7F0000}"/>
    <cellStyle name="Normal 254 2" xfId="2824" xr:uid="{00000000-0005-0000-0000-0000ED7F0000}"/>
    <cellStyle name="Normal 255" xfId="2785" xr:uid="{00000000-0005-0000-0000-0000EE7F0000}"/>
    <cellStyle name="Normal 255 2" xfId="2825" xr:uid="{00000000-0005-0000-0000-0000EF7F0000}"/>
    <cellStyle name="Normal 256" xfId="2787" xr:uid="{00000000-0005-0000-0000-0000F07F0000}"/>
    <cellStyle name="Normal 257" xfId="2826" xr:uid="{00000000-0005-0000-0000-0000F17F0000}"/>
    <cellStyle name="Normal 258" xfId="2827" xr:uid="{00000000-0005-0000-0000-0000F27F0000}"/>
    <cellStyle name="Normal 259" xfId="2828" xr:uid="{00000000-0005-0000-0000-0000F37F0000}"/>
    <cellStyle name="Normal 26" xfId="1964" xr:uid="{00000000-0005-0000-0000-0000F47F0000}"/>
    <cellStyle name="Normal 26 10" xfId="31868" xr:uid="{00000000-0005-0000-0000-0000F57F0000}"/>
    <cellStyle name="Normal 26 11" xfId="31869" xr:uid="{00000000-0005-0000-0000-0000F67F0000}"/>
    <cellStyle name="Normal 26 12" xfId="31870" xr:uid="{00000000-0005-0000-0000-0000F77F0000}"/>
    <cellStyle name="Normal 26 13" xfId="31871" xr:uid="{00000000-0005-0000-0000-0000F87F0000}"/>
    <cellStyle name="Normal 26 14" xfId="31872" xr:uid="{00000000-0005-0000-0000-0000F97F0000}"/>
    <cellStyle name="Normal 26 15" xfId="31873" xr:uid="{00000000-0005-0000-0000-0000FA7F0000}"/>
    <cellStyle name="Normal 26 2" xfId="31874" xr:uid="{00000000-0005-0000-0000-0000FB7F0000}"/>
    <cellStyle name="Normal 26 2 2" xfId="31875" xr:uid="{00000000-0005-0000-0000-0000FC7F0000}"/>
    <cellStyle name="Normal 26 2 3" xfId="31876" xr:uid="{00000000-0005-0000-0000-0000FD7F0000}"/>
    <cellStyle name="Normal 26 2 4" xfId="31877" xr:uid="{00000000-0005-0000-0000-0000FE7F0000}"/>
    <cellStyle name="Normal 26 2 5" xfId="31878" xr:uid="{00000000-0005-0000-0000-0000FF7F0000}"/>
    <cellStyle name="Normal 26 2 6" xfId="31879" xr:uid="{00000000-0005-0000-0000-000000800000}"/>
    <cellStyle name="Normal 26 3" xfId="31880" xr:uid="{00000000-0005-0000-0000-000001800000}"/>
    <cellStyle name="Normal 26 3 2" xfId="31881" xr:uid="{00000000-0005-0000-0000-000002800000}"/>
    <cellStyle name="Normal 26 3 3" xfId="31882" xr:uid="{00000000-0005-0000-0000-000003800000}"/>
    <cellStyle name="Normal 26 3 4" xfId="31883" xr:uid="{00000000-0005-0000-0000-000004800000}"/>
    <cellStyle name="Normal 26 3 5" xfId="31884" xr:uid="{00000000-0005-0000-0000-000005800000}"/>
    <cellStyle name="Normal 26 3 6" xfId="31885" xr:uid="{00000000-0005-0000-0000-000006800000}"/>
    <cellStyle name="Normal 26 4" xfId="31886" xr:uid="{00000000-0005-0000-0000-000007800000}"/>
    <cellStyle name="Normal 26 4 2" xfId="31887" xr:uid="{00000000-0005-0000-0000-000008800000}"/>
    <cellStyle name="Normal 26 4 3" xfId="31888" xr:uid="{00000000-0005-0000-0000-000009800000}"/>
    <cellStyle name="Normal 26 4 4" xfId="31889" xr:uid="{00000000-0005-0000-0000-00000A800000}"/>
    <cellStyle name="Normal 26 4 5" xfId="31890" xr:uid="{00000000-0005-0000-0000-00000B800000}"/>
    <cellStyle name="Normal 26 4 6" xfId="31891" xr:uid="{00000000-0005-0000-0000-00000C800000}"/>
    <cellStyle name="Normal 26 5" xfId="31892" xr:uid="{00000000-0005-0000-0000-00000D800000}"/>
    <cellStyle name="Normal 26 5 2" xfId="31893" xr:uid="{00000000-0005-0000-0000-00000E800000}"/>
    <cellStyle name="Normal 26 5 3" xfId="31894" xr:uid="{00000000-0005-0000-0000-00000F800000}"/>
    <cellStyle name="Normal 26 5 4" xfId="31895" xr:uid="{00000000-0005-0000-0000-000010800000}"/>
    <cellStyle name="Normal 26 5 5" xfId="31896" xr:uid="{00000000-0005-0000-0000-000011800000}"/>
    <cellStyle name="Normal 26 5 6" xfId="31897" xr:uid="{00000000-0005-0000-0000-000012800000}"/>
    <cellStyle name="Normal 26 6" xfId="31898" xr:uid="{00000000-0005-0000-0000-000013800000}"/>
    <cellStyle name="Normal 26 6 2" xfId="31899" xr:uid="{00000000-0005-0000-0000-000014800000}"/>
    <cellStyle name="Normal 26 6 3" xfId="31900" xr:uid="{00000000-0005-0000-0000-000015800000}"/>
    <cellStyle name="Normal 26 6 4" xfId="31901" xr:uid="{00000000-0005-0000-0000-000016800000}"/>
    <cellStyle name="Normal 26 6 5" xfId="31902" xr:uid="{00000000-0005-0000-0000-000017800000}"/>
    <cellStyle name="Normal 26 6 6" xfId="31903" xr:uid="{00000000-0005-0000-0000-000018800000}"/>
    <cellStyle name="Normal 26 7" xfId="31904" xr:uid="{00000000-0005-0000-0000-000019800000}"/>
    <cellStyle name="Normal 26 7 2" xfId="31905" xr:uid="{00000000-0005-0000-0000-00001A800000}"/>
    <cellStyle name="Normal 26 7 3" xfId="31906" xr:uid="{00000000-0005-0000-0000-00001B800000}"/>
    <cellStyle name="Normal 26 7 4" xfId="31907" xr:uid="{00000000-0005-0000-0000-00001C800000}"/>
    <cellStyle name="Normal 26 7 5" xfId="31908" xr:uid="{00000000-0005-0000-0000-00001D800000}"/>
    <cellStyle name="Normal 26 7 6" xfId="31909" xr:uid="{00000000-0005-0000-0000-00001E800000}"/>
    <cellStyle name="Normal 26 8" xfId="31910" xr:uid="{00000000-0005-0000-0000-00001F800000}"/>
    <cellStyle name="Normal 26 8 2" xfId="31911" xr:uid="{00000000-0005-0000-0000-000020800000}"/>
    <cellStyle name="Normal 26 8 3" xfId="31912" xr:uid="{00000000-0005-0000-0000-000021800000}"/>
    <cellStyle name="Normal 26 8 4" xfId="31913" xr:uid="{00000000-0005-0000-0000-000022800000}"/>
    <cellStyle name="Normal 26 8 5" xfId="31914" xr:uid="{00000000-0005-0000-0000-000023800000}"/>
    <cellStyle name="Normal 26 8 6" xfId="31915" xr:uid="{00000000-0005-0000-0000-000024800000}"/>
    <cellStyle name="Normal 26 9" xfId="31916" xr:uid="{00000000-0005-0000-0000-000025800000}"/>
    <cellStyle name="Normal 26 9 2" xfId="31917" xr:uid="{00000000-0005-0000-0000-000026800000}"/>
    <cellStyle name="Normal 26 9 3" xfId="31918" xr:uid="{00000000-0005-0000-0000-000027800000}"/>
    <cellStyle name="Normal 26 9 4" xfId="31919" xr:uid="{00000000-0005-0000-0000-000028800000}"/>
    <cellStyle name="Normal 26 9 5" xfId="31920" xr:uid="{00000000-0005-0000-0000-000029800000}"/>
    <cellStyle name="Normal 26 9 6" xfId="31921" xr:uid="{00000000-0005-0000-0000-00002A800000}"/>
    <cellStyle name="Normal 260" xfId="2829" xr:uid="{00000000-0005-0000-0000-00002B800000}"/>
    <cellStyle name="Normal 261" xfId="2830" xr:uid="{00000000-0005-0000-0000-00002C800000}"/>
    <cellStyle name="Normal 262" xfId="2831" xr:uid="{00000000-0005-0000-0000-00002D800000}"/>
    <cellStyle name="Normal 263" xfId="2832" xr:uid="{00000000-0005-0000-0000-00002E800000}"/>
    <cellStyle name="Normal 264" xfId="2836" xr:uid="{00000000-0005-0000-0000-00002F800000}"/>
    <cellStyle name="Normal 265" xfId="2834" xr:uid="{00000000-0005-0000-0000-000030800000}"/>
    <cellStyle name="Normal 266" xfId="2835" xr:uid="{00000000-0005-0000-0000-000031800000}"/>
    <cellStyle name="Normal 267" xfId="2786" xr:uid="{00000000-0005-0000-0000-000032800000}"/>
    <cellStyle name="Normal 268" xfId="2789" xr:uid="{00000000-0005-0000-0000-000033800000}"/>
    <cellStyle name="Normal 269" xfId="2838" xr:uid="{00000000-0005-0000-0000-000034800000}"/>
    <cellStyle name="Normal 27" xfId="114" xr:uid="{00000000-0005-0000-0000-000035800000}"/>
    <cellStyle name="Normal 27 10" xfId="31922" xr:uid="{00000000-0005-0000-0000-000036800000}"/>
    <cellStyle name="Normal 27 11" xfId="31923" xr:uid="{00000000-0005-0000-0000-000037800000}"/>
    <cellStyle name="Normal 27 12" xfId="31924" xr:uid="{00000000-0005-0000-0000-000038800000}"/>
    <cellStyle name="Normal 27 13" xfId="31925" xr:uid="{00000000-0005-0000-0000-000039800000}"/>
    <cellStyle name="Normal 27 14" xfId="31926" xr:uid="{00000000-0005-0000-0000-00003A800000}"/>
    <cellStyle name="Normal 27 15" xfId="41989" xr:uid="{00000000-0005-0000-0000-00003B800000}"/>
    <cellStyle name="Normal 27 16" xfId="41990" xr:uid="{00000000-0005-0000-0000-00003C800000}"/>
    <cellStyle name="Normal 27 17" xfId="43776" xr:uid="{3BBF6AE5-6D96-492B-9FC0-9321DB45F4D4}"/>
    <cellStyle name="Normal 27 2" xfId="1965" xr:uid="{00000000-0005-0000-0000-00003D800000}"/>
    <cellStyle name="Normal 27 2 2" xfId="31927" xr:uid="{00000000-0005-0000-0000-00003E800000}"/>
    <cellStyle name="Normal 27 2 3" xfId="31928" xr:uid="{00000000-0005-0000-0000-00003F800000}"/>
    <cellStyle name="Normal 27 2 4" xfId="31929" xr:uid="{00000000-0005-0000-0000-000040800000}"/>
    <cellStyle name="Normal 27 2 5" xfId="31930" xr:uid="{00000000-0005-0000-0000-000041800000}"/>
    <cellStyle name="Normal 27 2 6" xfId="31931" xr:uid="{00000000-0005-0000-0000-000042800000}"/>
    <cellStyle name="Normal 27 3" xfId="31932" xr:uid="{00000000-0005-0000-0000-000043800000}"/>
    <cellStyle name="Normal 27 3 2" xfId="31933" xr:uid="{00000000-0005-0000-0000-000044800000}"/>
    <cellStyle name="Normal 27 3 3" xfId="31934" xr:uid="{00000000-0005-0000-0000-000045800000}"/>
    <cellStyle name="Normal 27 3 4" xfId="31935" xr:uid="{00000000-0005-0000-0000-000046800000}"/>
    <cellStyle name="Normal 27 3 5" xfId="31936" xr:uid="{00000000-0005-0000-0000-000047800000}"/>
    <cellStyle name="Normal 27 3 6" xfId="31937" xr:uid="{00000000-0005-0000-0000-000048800000}"/>
    <cellStyle name="Normal 27 4" xfId="31938" xr:uid="{00000000-0005-0000-0000-000049800000}"/>
    <cellStyle name="Normal 27 4 2" xfId="31939" xr:uid="{00000000-0005-0000-0000-00004A800000}"/>
    <cellStyle name="Normal 27 4 3" xfId="31940" xr:uid="{00000000-0005-0000-0000-00004B800000}"/>
    <cellStyle name="Normal 27 4 4" xfId="31941" xr:uid="{00000000-0005-0000-0000-00004C800000}"/>
    <cellStyle name="Normal 27 4 5" xfId="31942" xr:uid="{00000000-0005-0000-0000-00004D800000}"/>
    <cellStyle name="Normal 27 4 6" xfId="31943" xr:uid="{00000000-0005-0000-0000-00004E800000}"/>
    <cellStyle name="Normal 27 5" xfId="31944" xr:uid="{00000000-0005-0000-0000-00004F800000}"/>
    <cellStyle name="Normal 27 5 2" xfId="31945" xr:uid="{00000000-0005-0000-0000-000050800000}"/>
    <cellStyle name="Normal 27 5 3" xfId="31946" xr:uid="{00000000-0005-0000-0000-000051800000}"/>
    <cellStyle name="Normal 27 5 4" xfId="31947" xr:uid="{00000000-0005-0000-0000-000052800000}"/>
    <cellStyle name="Normal 27 5 5" xfId="31948" xr:uid="{00000000-0005-0000-0000-000053800000}"/>
    <cellStyle name="Normal 27 5 6" xfId="31949" xr:uid="{00000000-0005-0000-0000-000054800000}"/>
    <cellStyle name="Normal 27 6" xfId="31950" xr:uid="{00000000-0005-0000-0000-000055800000}"/>
    <cellStyle name="Normal 27 6 2" xfId="31951" xr:uid="{00000000-0005-0000-0000-000056800000}"/>
    <cellStyle name="Normal 27 6 3" xfId="31952" xr:uid="{00000000-0005-0000-0000-000057800000}"/>
    <cellStyle name="Normal 27 6 4" xfId="31953" xr:uid="{00000000-0005-0000-0000-000058800000}"/>
    <cellStyle name="Normal 27 6 5" xfId="31954" xr:uid="{00000000-0005-0000-0000-000059800000}"/>
    <cellStyle name="Normal 27 6 6" xfId="31955" xr:uid="{00000000-0005-0000-0000-00005A800000}"/>
    <cellStyle name="Normal 27 7" xfId="31956" xr:uid="{00000000-0005-0000-0000-00005B800000}"/>
    <cellStyle name="Normal 27 7 2" xfId="31957" xr:uid="{00000000-0005-0000-0000-00005C800000}"/>
    <cellStyle name="Normal 27 7 3" xfId="31958" xr:uid="{00000000-0005-0000-0000-00005D800000}"/>
    <cellStyle name="Normal 27 7 4" xfId="31959" xr:uid="{00000000-0005-0000-0000-00005E800000}"/>
    <cellStyle name="Normal 27 7 5" xfId="31960" xr:uid="{00000000-0005-0000-0000-00005F800000}"/>
    <cellStyle name="Normal 27 7 6" xfId="31961" xr:uid="{00000000-0005-0000-0000-000060800000}"/>
    <cellStyle name="Normal 27 8" xfId="31962" xr:uid="{00000000-0005-0000-0000-000061800000}"/>
    <cellStyle name="Normal 27 8 2" xfId="31963" xr:uid="{00000000-0005-0000-0000-000062800000}"/>
    <cellStyle name="Normal 27 8 3" xfId="31964" xr:uid="{00000000-0005-0000-0000-000063800000}"/>
    <cellStyle name="Normal 27 8 4" xfId="31965" xr:uid="{00000000-0005-0000-0000-000064800000}"/>
    <cellStyle name="Normal 27 8 5" xfId="31966" xr:uid="{00000000-0005-0000-0000-000065800000}"/>
    <cellStyle name="Normal 27 8 6" xfId="31967" xr:uid="{00000000-0005-0000-0000-000066800000}"/>
    <cellStyle name="Normal 27 9" xfId="31968" xr:uid="{00000000-0005-0000-0000-000067800000}"/>
    <cellStyle name="Normal 27 9 2" xfId="31969" xr:uid="{00000000-0005-0000-0000-000068800000}"/>
    <cellStyle name="Normal 27 9 3" xfId="31970" xr:uid="{00000000-0005-0000-0000-000069800000}"/>
    <cellStyle name="Normal 27 9 4" xfId="31971" xr:uid="{00000000-0005-0000-0000-00006A800000}"/>
    <cellStyle name="Normal 27 9 5" xfId="31972" xr:uid="{00000000-0005-0000-0000-00006B800000}"/>
    <cellStyle name="Normal 27 9 6" xfId="31973" xr:uid="{00000000-0005-0000-0000-00006C800000}"/>
    <cellStyle name="Normal 270" xfId="145" xr:uid="{00000000-0005-0000-0000-00006D800000}"/>
    <cellStyle name="Normal 270 2" xfId="41991" xr:uid="{00000000-0005-0000-0000-00006E800000}"/>
    <cellStyle name="Normal 270 3" xfId="41992" xr:uid="{00000000-0005-0000-0000-00006F800000}"/>
    <cellStyle name="Normal 270 4" xfId="43775" xr:uid="{AE9AD5AC-017D-4B07-A021-14DFC62A52A7}"/>
    <cellStyle name="Normal 271" xfId="2839" xr:uid="{00000000-0005-0000-0000-000070800000}"/>
    <cellStyle name="Normal 272" xfId="2843" xr:uid="{00000000-0005-0000-0000-000071800000}"/>
    <cellStyle name="Normal 273" xfId="2841" xr:uid="{00000000-0005-0000-0000-000072800000}"/>
    <cellStyle name="Normal 274" xfId="144" xr:uid="{00000000-0005-0000-0000-000073800000}"/>
    <cellStyle name="Normal 274 2" xfId="2860" xr:uid="{00000000-0005-0000-0000-000074800000}"/>
    <cellStyle name="Normal 275" xfId="240" xr:uid="{00000000-0005-0000-0000-000075800000}"/>
    <cellStyle name="Normal 275 2" xfId="2858" xr:uid="{00000000-0005-0000-0000-000076800000}"/>
    <cellStyle name="Normal 276" xfId="2851" xr:uid="{00000000-0005-0000-0000-000077800000}"/>
    <cellStyle name="Normal 276 2" xfId="2852" xr:uid="{00000000-0005-0000-0000-000078800000}"/>
    <cellStyle name="Normal 277" xfId="2846" xr:uid="{00000000-0005-0000-0000-000079800000}"/>
    <cellStyle name="Normal 278" xfId="2849" xr:uid="{00000000-0005-0000-0000-00007A800000}"/>
    <cellStyle name="Normal 279" xfId="2863" xr:uid="{00000000-0005-0000-0000-00007B800000}"/>
    <cellStyle name="Normal 28" xfId="116" xr:uid="{00000000-0005-0000-0000-00007C800000}"/>
    <cellStyle name="Normal 28 10" xfId="31974" xr:uid="{00000000-0005-0000-0000-00007D800000}"/>
    <cellStyle name="Normal 28 11" xfId="31975" xr:uid="{00000000-0005-0000-0000-00007E800000}"/>
    <cellStyle name="Normal 28 12" xfId="31976" xr:uid="{00000000-0005-0000-0000-00007F800000}"/>
    <cellStyle name="Normal 28 13" xfId="31977" xr:uid="{00000000-0005-0000-0000-000080800000}"/>
    <cellStyle name="Normal 28 14" xfId="31978" xr:uid="{00000000-0005-0000-0000-000081800000}"/>
    <cellStyle name="Normal 28 15" xfId="31979" xr:uid="{00000000-0005-0000-0000-000082800000}"/>
    <cellStyle name="Normal 28 2" xfId="1966" xr:uid="{00000000-0005-0000-0000-000083800000}"/>
    <cellStyle name="Normal 28 2 2" xfId="31980" xr:uid="{00000000-0005-0000-0000-000084800000}"/>
    <cellStyle name="Normal 28 2 3" xfId="31981" xr:uid="{00000000-0005-0000-0000-000085800000}"/>
    <cellStyle name="Normal 28 2 4" xfId="31982" xr:uid="{00000000-0005-0000-0000-000086800000}"/>
    <cellStyle name="Normal 28 2 5" xfId="31983" xr:uid="{00000000-0005-0000-0000-000087800000}"/>
    <cellStyle name="Normal 28 2 6" xfId="31984" xr:uid="{00000000-0005-0000-0000-000088800000}"/>
    <cellStyle name="Normal 28 3" xfId="31985" xr:uid="{00000000-0005-0000-0000-000089800000}"/>
    <cellStyle name="Normal 28 3 2" xfId="31986" xr:uid="{00000000-0005-0000-0000-00008A800000}"/>
    <cellStyle name="Normal 28 3 3" xfId="31987" xr:uid="{00000000-0005-0000-0000-00008B800000}"/>
    <cellStyle name="Normal 28 3 4" xfId="31988" xr:uid="{00000000-0005-0000-0000-00008C800000}"/>
    <cellStyle name="Normal 28 3 5" xfId="31989" xr:uid="{00000000-0005-0000-0000-00008D800000}"/>
    <cellStyle name="Normal 28 3 6" xfId="31990" xr:uid="{00000000-0005-0000-0000-00008E800000}"/>
    <cellStyle name="Normal 28 4" xfId="31991" xr:uid="{00000000-0005-0000-0000-00008F800000}"/>
    <cellStyle name="Normal 28 4 2" xfId="31992" xr:uid="{00000000-0005-0000-0000-000090800000}"/>
    <cellStyle name="Normal 28 4 3" xfId="31993" xr:uid="{00000000-0005-0000-0000-000091800000}"/>
    <cellStyle name="Normal 28 4 4" xfId="31994" xr:uid="{00000000-0005-0000-0000-000092800000}"/>
    <cellStyle name="Normal 28 4 5" xfId="31995" xr:uid="{00000000-0005-0000-0000-000093800000}"/>
    <cellStyle name="Normal 28 4 6" xfId="31996" xr:uid="{00000000-0005-0000-0000-000094800000}"/>
    <cellStyle name="Normal 28 5" xfId="31997" xr:uid="{00000000-0005-0000-0000-000095800000}"/>
    <cellStyle name="Normal 28 5 2" xfId="31998" xr:uid="{00000000-0005-0000-0000-000096800000}"/>
    <cellStyle name="Normal 28 5 3" xfId="31999" xr:uid="{00000000-0005-0000-0000-000097800000}"/>
    <cellStyle name="Normal 28 5 4" xfId="32000" xr:uid="{00000000-0005-0000-0000-000098800000}"/>
    <cellStyle name="Normal 28 5 5" xfId="32001" xr:uid="{00000000-0005-0000-0000-000099800000}"/>
    <cellStyle name="Normal 28 5 6" xfId="32002" xr:uid="{00000000-0005-0000-0000-00009A800000}"/>
    <cellStyle name="Normal 28 6" xfId="32003" xr:uid="{00000000-0005-0000-0000-00009B800000}"/>
    <cellStyle name="Normal 28 6 2" xfId="32004" xr:uid="{00000000-0005-0000-0000-00009C800000}"/>
    <cellStyle name="Normal 28 6 3" xfId="32005" xr:uid="{00000000-0005-0000-0000-00009D800000}"/>
    <cellStyle name="Normal 28 6 4" xfId="32006" xr:uid="{00000000-0005-0000-0000-00009E800000}"/>
    <cellStyle name="Normal 28 6 5" xfId="32007" xr:uid="{00000000-0005-0000-0000-00009F800000}"/>
    <cellStyle name="Normal 28 6 6" xfId="32008" xr:uid="{00000000-0005-0000-0000-0000A0800000}"/>
    <cellStyle name="Normal 28 7" xfId="32009" xr:uid="{00000000-0005-0000-0000-0000A1800000}"/>
    <cellStyle name="Normal 28 7 2" xfId="32010" xr:uid="{00000000-0005-0000-0000-0000A2800000}"/>
    <cellStyle name="Normal 28 7 3" xfId="32011" xr:uid="{00000000-0005-0000-0000-0000A3800000}"/>
    <cellStyle name="Normal 28 7 4" xfId="32012" xr:uid="{00000000-0005-0000-0000-0000A4800000}"/>
    <cellStyle name="Normal 28 7 5" xfId="32013" xr:uid="{00000000-0005-0000-0000-0000A5800000}"/>
    <cellStyle name="Normal 28 7 6" xfId="32014" xr:uid="{00000000-0005-0000-0000-0000A6800000}"/>
    <cellStyle name="Normal 28 8" xfId="32015" xr:uid="{00000000-0005-0000-0000-0000A7800000}"/>
    <cellStyle name="Normal 28 8 2" xfId="32016" xr:uid="{00000000-0005-0000-0000-0000A8800000}"/>
    <cellStyle name="Normal 28 8 3" xfId="32017" xr:uid="{00000000-0005-0000-0000-0000A9800000}"/>
    <cellStyle name="Normal 28 8 4" xfId="32018" xr:uid="{00000000-0005-0000-0000-0000AA800000}"/>
    <cellStyle name="Normal 28 8 5" xfId="32019" xr:uid="{00000000-0005-0000-0000-0000AB800000}"/>
    <cellStyle name="Normal 28 8 6" xfId="32020" xr:uid="{00000000-0005-0000-0000-0000AC800000}"/>
    <cellStyle name="Normal 28 9" xfId="32021" xr:uid="{00000000-0005-0000-0000-0000AD800000}"/>
    <cellStyle name="Normal 28 9 2" xfId="32022" xr:uid="{00000000-0005-0000-0000-0000AE800000}"/>
    <cellStyle name="Normal 28 9 3" xfId="32023" xr:uid="{00000000-0005-0000-0000-0000AF800000}"/>
    <cellStyle name="Normal 28 9 4" xfId="32024" xr:uid="{00000000-0005-0000-0000-0000B0800000}"/>
    <cellStyle name="Normal 28 9 5" xfId="32025" xr:uid="{00000000-0005-0000-0000-0000B1800000}"/>
    <cellStyle name="Normal 28 9 6" xfId="32026" xr:uid="{00000000-0005-0000-0000-0000B2800000}"/>
    <cellStyle name="Normal 280" xfId="2989" xr:uid="{00000000-0005-0000-0000-0000B3800000}"/>
    <cellStyle name="Normal 281" xfId="2990" xr:uid="{00000000-0005-0000-0000-0000B4800000}"/>
    <cellStyle name="Normal 282" xfId="2991" xr:uid="{00000000-0005-0000-0000-0000B5800000}"/>
    <cellStyle name="Normal 283" xfId="43730" xr:uid="{00000000-0005-0000-0000-0000B6800000}"/>
    <cellStyle name="Normal 283 2" xfId="43741" xr:uid="{00000000-0005-0000-0000-0000B7800000}"/>
    <cellStyle name="Normal 284" xfId="43737" xr:uid="{00000000-0005-0000-0000-0000B8800000}"/>
    <cellStyle name="Normal 285" xfId="41993" xr:uid="{00000000-0005-0000-0000-0000B9800000}"/>
    <cellStyle name="Normal 286" xfId="43729" xr:uid="{00000000-0005-0000-0000-0000BA800000}"/>
    <cellStyle name="Normal 287" xfId="41994" xr:uid="{00000000-0005-0000-0000-0000BB800000}"/>
    <cellStyle name="Normal 288" xfId="43746" xr:uid="{00000000-0005-0000-0000-0000BC800000}"/>
    <cellStyle name="Normal 289" xfId="43748" xr:uid="{00000000-0005-0000-0000-0000BD800000}"/>
    <cellStyle name="Normal 29" xfId="1967" xr:uid="{00000000-0005-0000-0000-0000BE800000}"/>
    <cellStyle name="Normal 29 10" xfId="32027" xr:uid="{00000000-0005-0000-0000-0000BF800000}"/>
    <cellStyle name="Normal 29 11" xfId="32028" xr:uid="{00000000-0005-0000-0000-0000C0800000}"/>
    <cellStyle name="Normal 29 12" xfId="32029" xr:uid="{00000000-0005-0000-0000-0000C1800000}"/>
    <cellStyle name="Normal 29 13" xfId="32030" xr:uid="{00000000-0005-0000-0000-0000C2800000}"/>
    <cellStyle name="Normal 29 14" xfId="32031" xr:uid="{00000000-0005-0000-0000-0000C3800000}"/>
    <cellStyle name="Normal 29 15" xfId="32032" xr:uid="{00000000-0005-0000-0000-0000C4800000}"/>
    <cellStyle name="Normal 29 2" xfId="32033" xr:uid="{00000000-0005-0000-0000-0000C5800000}"/>
    <cellStyle name="Normal 29 2 2" xfId="32034" xr:uid="{00000000-0005-0000-0000-0000C6800000}"/>
    <cellStyle name="Normal 29 2 3" xfId="32035" xr:uid="{00000000-0005-0000-0000-0000C7800000}"/>
    <cellStyle name="Normal 29 2 4" xfId="32036" xr:uid="{00000000-0005-0000-0000-0000C8800000}"/>
    <cellStyle name="Normal 29 2 5" xfId="32037" xr:uid="{00000000-0005-0000-0000-0000C9800000}"/>
    <cellStyle name="Normal 29 2 6" xfId="32038" xr:uid="{00000000-0005-0000-0000-0000CA800000}"/>
    <cellStyle name="Normal 29 3" xfId="32039" xr:uid="{00000000-0005-0000-0000-0000CB800000}"/>
    <cellStyle name="Normal 29 3 2" xfId="32040" xr:uid="{00000000-0005-0000-0000-0000CC800000}"/>
    <cellStyle name="Normal 29 3 3" xfId="32041" xr:uid="{00000000-0005-0000-0000-0000CD800000}"/>
    <cellStyle name="Normal 29 3 4" xfId="32042" xr:uid="{00000000-0005-0000-0000-0000CE800000}"/>
    <cellStyle name="Normal 29 3 5" xfId="32043" xr:uid="{00000000-0005-0000-0000-0000CF800000}"/>
    <cellStyle name="Normal 29 3 6" xfId="32044" xr:uid="{00000000-0005-0000-0000-0000D0800000}"/>
    <cellStyle name="Normal 29 4" xfId="32045" xr:uid="{00000000-0005-0000-0000-0000D1800000}"/>
    <cellStyle name="Normal 29 4 2" xfId="32046" xr:uid="{00000000-0005-0000-0000-0000D2800000}"/>
    <cellStyle name="Normal 29 4 3" xfId="32047" xr:uid="{00000000-0005-0000-0000-0000D3800000}"/>
    <cellStyle name="Normal 29 4 4" xfId="32048" xr:uid="{00000000-0005-0000-0000-0000D4800000}"/>
    <cellStyle name="Normal 29 4 5" xfId="32049" xr:uid="{00000000-0005-0000-0000-0000D5800000}"/>
    <cellStyle name="Normal 29 4 6" xfId="32050" xr:uid="{00000000-0005-0000-0000-0000D6800000}"/>
    <cellStyle name="Normal 29 5" xfId="32051" xr:uid="{00000000-0005-0000-0000-0000D7800000}"/>
    <cellStyle name="Normal 29 5 2" xfId="32052" xr:uid="{00000000-0005-0000-0000-0000D8800000}"/>
    <cellStyle name="Normal 29 5 3" xfId="32053" xr:uid="{00000000-0005-0000-0000-0000D9800000}"/>
    <cellStyle name="Normal 29 5 4" xfId="32054" xr:uid="{00000000-0005-0000-0000-0000DA800000}"/>
    <cellStyle name="Normal 29 5 5" xfId="32055" xr:uid="{00000000-0005-0000-0000-0000DB800000}"/>
    <cellStyle name="Normal 29 5 6" xfId="32056" xr:uid="{00000000-0005-0000-0000-0000DC800000}"/>
    <cellStyle name="Normal 29 6" xfId="32057" xr:uid="{00000000-0005-0000-0000-0000DD800000}"/>
    <cellStyle name="Normal 29 6 2" xfId="32058" xr:uid="{00000000-0005-0000-0000-0000DE800000}"/>
    <cellStyle name="Normal 29 6 3" xfId="32059" xr:uid="{00000000-0005-0000-0000-0000DF800000}"/>
    <cellStyle name="Normal 29 6 4" xfId="32060" xr:uid="{00000000-0005-0000-0000-0000E0800000}"/>
    <cellStyle name="Normal 29 6 5" xfId="32061" xr:uid="{00000000-0005-0000-0000-0000E1800000}"/>
    <cellStyle name="Normal 29 6 6" xfId="32062" xr:uid="{00000000-0005-0000-0000-0000E2800000}"/>
    <cellStyle name="Normal 29 7" xfId="32063" xr:uid="{00000000-0005-0000-0000-0000E3800000}"/>
    <cellStyle name="Normal 29 7 2" xfId="32064" xr:uid="{00000000-0005-0000-0000-0000E4800000}"/>
    <cellStyle name="Normal 29 7 3" xfId="32065" xr:uid="{00000000-0005-0000-0000-0000E5800000}"/>
    <cellStyle name="Normal 29 7 4" xfId="32066" xr:uid="{00000000-0005-0000-0000-0000E6800000}"/>
    <cellStyle name="Normal 29 7 5" xfId="32067" xr:uid="{00000000-0005-0000-0000-0000E7800000}"/>
    <cellStyle name="Normal 29 7 6" xfId="32068" xr:uid="{00000000-0005-0000-0000-0000E8800000}"/>
    <cellStyle name="Normal 29 8" xfId="32069" xr:uid="{00000000-0005-0000-0000-0000E9800000}"/>
    <cellStyle name="Normal 29 8 2" xfId="32070" xr:uid="{00000000-0005-0000-0000-0000EA800000}"/>
    <cellStyle name="Normal 29 8 3" xfId="32071" xr:uid="{00000000-0005-0000-0000-0000EB800000}"/>
    <cellStyle name="Normal 29 8 4" xfId="32072" xr:uid="{00000000-0005-0000-0000-0000EC800000}"/>
    <cellStyle name="Normal 29 8 5" xfId="32073" xr:uid="{00000000-0005-0000-0000-0000ED800000}"/>
    <cellStyle name="Normal 29 8 6" xfId="32074" xr:uid="{00000000-0005-0000-0000-0000EE800000}"/>
    <cellStyle name="Normal 29 9" xfId="32075" xr:uid="{00000000-0005-0000-0000-0000EF800000}"/>
    <cellStyle name="Normal 29 9 2" xfId="32076" xr:uid="{00000000-0005-0000-0000-0000F0800000}"/>
    <cellStyle name="Normal 29 9 3" xfId="32077" xr:uid="{00000000-0005-0000-0000-0000F1800000}"/>
    <cellStyle name="Normal 29 9 4" xfId="32078" xr:uid="{00000000-0005-0000-0000-0000F2800000}"/>
    <cellStyle name="Normal 29 9 5" xfId="32079" xr:uid="{00000000-0005-0000-0000-0000F3800000}"/>
    <cellStyle name="Normal 29 9 6" xfId="32080" xr:uid="{00000000-0005-0000-0000-0000F4800000}"/>
    <cellStyle name="Normal 290" xfId="43749" xr:uid="{00000000-0005-0000-0000-0000F5800000}"/>
    <cellStyle name="Normal 291" xfId="43751" xr:uid="{00000000-0005-0000-0000-0000F6800000}"/>
    <cellStyle name="Normal 292" xfId="43754" xr:uid="{00000000-0005-0000-0000-0000F7800000}"/>
    <cellStyle name="Normal 292 2" xfId="43779" xr:uid="{A386B56F-8969-4DFB-887A-D3043B418C8B}"/>
    <cellStyle name="Normal 293" xfId="43757" xr:uid="{5546B282-0C52-4506-A3EA-514264F0CE81}"/>
    <cellStyle name="Normal 294" xfId="43782" xr:uid="{0A48313A-7000-4EAC-A9F4-10148B97DCBE}"/>
    <cellStyle name="Normal 295" xfId="43783" xr:uid="{BECE0B79-6766-4646-ADD2-5DD103C3F85E}"/>
    <cellStyle name="Normal 3" xfId="38" xr:uid="{00000000-0005-0000-0000-0000F8800000}"/>
    <cellStyle name="Normal 3 10" xfId="92" xr:uid="{00000000-0005-0000-0000-0000F9800000}"/>
    <cellStyle name="Normal 3 10 2" xfId="32081" xr:uid="{00000000-0005-0000-0000-0000FA800000}"/>
    <cellStyle name="Normal 3 10 3" xfId="32082" xr:uid="{00000000-0005-0000-0000-0000FB800000}"/>
    <cellStyle name="Normal 3 11" xfId="94" xr:uid="{00000000-0005-0000-0000-0000FC800000}"/>
    <cellStyle name="Normal 3 11 2" xfId="2702" xr:uid="{00000000-0005-0000-0000-0000FD800000}"/>
    <cellStyle name="Normal 3 12" xfId="96" xr:uid="{00000000-0005-0000-0000-0000FE800000}"/>
    <cellStyle name="Normal 3 13" xfId="98" xr:uid="{00000000-0005-0000-0000-0000FF800000}"/>
    <cellStyle name="Normal 3 14" xfId="100" xr:uid="{00000000-0005-0000-0000-000000810000}"/>
    <cellStyle name="Normal 3 14 2" xfId="32083" xr:uid="{00000000-0005-0000-0000-000001810000}"/>
    <cellStyle name="Normal 3 14 2 2" xfId="32084" xr:uid="{00000000-0005-0000-0000-000002810000}"/>
    <cellStyle name="Normal 3 15" xfId="102" xr:uid="{00000000-0005-0000-0000-000003810000}"/>
    <cellStyle name="Normal 3 16" xfId="104" xr:uid="{00000000-0005-0000-0000-000004810000}"/>
    <cellStyle name="Normal 3 17" xfId="106" xr:uid="{00000000-0005-0000-0000-000005810000}"/>
    <cellStyle name="Normal 3 18" xfId="108" xr:uid="{00000000-0005-0000-0000-000006810000}"/>
    <cellStyle name="Normal 3 19" xfId="110" xr:uid="{00000000-0005-0000-0000-000007810000}"/>
    <cellStyle name="Normal 3 2" xfId="78" xr:uid="{00000000-0005-0000-0000-000008810000}"/>
    <cellStyle name="Normal 3 2 10" xfId="32085" xr:uid="{00000000-0005-0000-0000-000009810000}"/>
    <cellStyle name="Normal 3 2 11" xfId="32086" xr:uid="{00000000-0005-0000-0000-00000A810000}"/>
    <cellStyle name="Normal 3 2 12" xfId="32087" xr:uid="{00000000-0005-0000-0000-00000B810000}"/>
    <cellStyle name="Normal 3 2 13" xfId="32088" xr:uid="{00000000-0005-0000-0000-00000C810000}"/>
    <cellStyle name="Normal 3 2 14" xfId="32089" xr:uid="{00000000-0005-0000-0000-00000D810000}"/>
    <cellStyle name="Normal 3 2 15" xfId="32090" xr:uid="{00000000-0005-0000-0000-00000E810000}"/>
    <cellStyle name="Normal 3 2 16" xfId="32091" xr:uid="{00000000-0005-0000-0000-00000F810000}"/>
    <cellStyle name="Normal 3 2 17" xfId="32092" xr:uid="{00000000-0005-0000-0000-000010810000}"/>
    <cellStyle name="Normal 3 2 18" xfId="32093" xr:uid="{00000000-0005-0000-0000-000011810000}"/>
    <cellStyle name="Normal 3 2 19" xfId="32094" xr:uid="{00000000-0005-0000-0000-000012810000}"/>
    <cellStyle name="Normal 3 2 2" xfId="226" xr:uid="{00000000-0005-0000-0000-000013810000}"/>
    <cellStyle name="Normal 3 2 2 2" xfId="2966" xr:uid="{00000000-0005-0000-0000-000014810000}"/>
    <cellStyle name="Normal 3 2 2 2 2" xfId="32095" xr:uid="{00000000-0005-0000-0000-000015810000}"/>
    <cellStyle name="Normal 3 2 2 2 3" xfId="32096" xr:uid="{00000000-0005-0000-0000-000016810000}"/>
    <cellStyle name="Normal 3 2 2 2 4" xfId="32097" xr:uid="{00000000-0005-0000-0000-000017810000}"/>
    <cellStyle name="Normal 3 2 2 3" xfId="32098" xr:uid="{00000000-0005-0000-0000-000018810000}"/>
    <cellStyle name="Normal 3 2 2 4" xfId="32099" xr:uid="{00000000-0005-0000-0000-000019810000}"/>
    <cellStyle name="Normal 3 2 2 5" xfId="32100" xr:uid="{00000000-0005-0000-0000-00001A810000}"/>
    <cellStyle name="Normal 3 2 20" xfId="32101" xr:uid="{00000000-0005-0000-0000-00001B810000}"/>
    <cellStyle name="Normal 3 2 21" xfId="32102" xr:uid="{00000000-0005-0000-0000-00001C810000}"/>
    <cellStyle name="Normal 3 2 22" xfId="32103" xr:uid="{00000000-0005-0000-0000-00001D810000}"/>
    <cellStyle name="Normal 3 2 23" xfId="32104" xr:uid="{00000000-0005-0000-0000-00001E810000}"/>
    <cellStyle name="Normal 3 2 24" xfId="32105" xr:uid="{00000000-0005-0000-0000-00001F810000}"/>
    <cellStyle name="Normal 3 2 25" xfId="32106" xr:uid="{00000000-0005-0000-0000-000020810000}"/>
    <cellStyle name="Normal 3 2 26" xfId="32107" xr:uid="{00000000-0005-0000-0000-000021810000}"/>
    <cellStyle name="Normal 3 2 27" xfId="32108" xr:uid="{00000000-0005-0000-0000-000022810000}"/>
    <cellStyle name="Normal 3 2 28" xfId="32109" xr:uid="{00000000-0005-0000-0000-000023810000}"/>
    <cellStyle name="Normal 3 2 29" xfId="32110" xr:uid="{00000000-0005-0000-0000-000024810000}"/>
    <cellStyle name="Normal 3 2 3" xfId="2967" xr:uid="{00000000-0005-0000-0000-000025810000}"/>
    <cellStyle name="Normal 3 2 3 2" xfId="32111" xr:uid="{00000000-0005-0000-0000-000026810000}"/>
    <cellStyle name="Normal 3 2 30" xfId="32112" xr:uid="{00000000-0005-0000-0000-000027810000}"/>
    <cellStyle name="Normal 3 2 31" xfId="32113" xr:uid="{00000000-0005-0000-0000-000028810000}"/>
    <cellStyle name="Normal 3 2 32" xfId="32114" xr:uid="{00000000-0005-0000-0000-000029810000}"/>
    <cellStyle name="Normal 3 2 33" xfId="32115" xr:uid="{00000000-0005-0000-0000-00002A810000}"/>
    <cellStyle name="Normal 3 2 4" xfId="32116" xr:uid="{00000000-0005-0000-0000-00002B810000}"/>
    <cellStyle name="Normal 3 2 4 2" xfId="32117" xr:uid="{00000000-0005-0000-0000-00002C810000}"/>
    <cellStyle name="Normal 3 2 5" xfId="32118" xr:uid="{00000000-0005-0000-0000-00002D810000}"/>
    <cellStyle name="Normal 3 2 5 2" xfId="32119" xr:uid="{00000000-0005-0000-0000-00002E810000}"/>
    <cellStyle name="Normal 3 2 6" xfId="32120" xr:uid="{00000000-0005-0000-0000-00002F810000}"/>
    <cellStyle name="Normal 3 2 7" xfId="32121" xr:uid="{00000000-0005-0000-0000-000030810000}"/>
    <cellStyle name="Normal 3 2 8" xfId="32122" xr:uid="{00000000-0005-0000-0000-000031810000}"/>
    <cellStyle name="Normal 3 2 9" xfId="32123" xr:uid="{00000000-0005-0000-0000-000032810000}"/>
    <cellStyle name="Normal 3 2_(MCH) PT ER al 31-08-08 CORREGIDO 2" xfId="32124" xr:uid="{00000000-0005-0000-0000-000033810000}"/>
    <cellStyle name="Normal 3 20" xfId="112" xr:uid="{00000000-0005-0000-0000-000034810000}"/>
    <cellStyle name="Normal 3 21" xfId="113" xr:uid="{00000000-0005-0000-0000-000035810000}"/>
    <cellStyle name="Normal 3 22" xfId="115" xr:uid="{00000000-0005-0000-0000-000036810000}"/>
    <cellStyle name="Normal 3 23" xfId="117" xr:uid="{00000000-0005-0000-0000-000037810000}"/>
    <cellStyle name="Normal 3 24" xfId="118" xr:uid="{00000000-0005-0000-0000-000038810000}"/>
    <cellStyle name="Normal 3 25" xfId="119" xr:uid="{00000000-0005-0000-0000-000039810000}"/>
    <cellStyle name="Normal 3 26" xfId="120" xr:uid="{00000000-0005-0000-0000-00003A810000}"/>
    <cellStyle name="Normal 3 27" xfId="121" xr:uid="{00000000-0005-0000-0000-00003B810000}"/>
    <cellStyle name="Normal 3 28" xfId="123" xr:uid="{00000000-0005-0000-0000-00003C810000}"/>
    <cellStyle name="Normal 3 29" xfId="125" xr:uid="{00000000-0005-0000-0000-00003D810000}"/>
    <cellStyle name="Normal 3 3" xfId="80" xr:uid="{00000000-0005-0000-0000-00003E810000}"/>
    <cellStyle name="Normal 3 3 10" xfId="32125" xr:uid="{00000000-0005-0000-0000-00003F810000}"/>
    <cellStyle name="Normal 3 3 11" xfId="32126" xr:uid="{00000000-0005-0000-0000-000040810000}"/>
    <cellStyle name="Normal 3 3 12" xfId="32127" xr:uid="{00000000-0005-0000-0000-000041810000}"/>
    <cellStyle name="Normal 3 3 13" xfId="41995" xr:uid="{00000000-0005-0000-0000-000042810000}"/>
    <cellStyle name="Normal 3 3 2" xfId="1968" xr:uid="{00000000-0005-0000-0000-000043810000}"/>
    <cellStyle name="Normal 3 3 2 2" xfId="2988" xr:uid="{00000000-0005-0000-0000-000044810000}"/>
    <cellStyle name="Normal 3 3 3" xfId="32128" xr:uid="{00000000-0005-0000-0000-000045810000}"/>
    <cellStyle name="Normal 3 3 3 2" xfId="32129" xr:uid="{00000000-0005-0000-0000-000046810000}"/>
    <cellStyle name="Normal 3 3 4" xfId="32130" xr:uid="{00000000-0005-0000-0000-000047810000}"/>
    <cellStyle name="Normal 3 3 4 2" xfId="32131" xr:uid="{00000000-0005-0000-0000-000048810000}"/>
    <cellStyle name="Normal 3 3 5" xfId="32132" xr:uid="{00000000-0005-0000-0000-000049810000}"/>
    <cellStyle name="Normal 3 3 6" xfId="32133" xr:uid="{00000000-0005-0000-0000-00004A810000}"/>
    <cellStyle name="Normal 3 3 7" xfId="32134" xr:uid="{00000000-0005-0000-0000-00004B810000}"/>
    <cellStyle name="Normal 3 3 8" xfId="32135" xr:uid="{00000000-0005-0000-0000-00004C810000}"/>
    <cellStyle name="Normal 3 3 9" xfId="32136" xr:uid="{00000000-0005-0000-0000-00004D810000}"/>
    <cellStyle name="Normal 3 30" xfId="127" xr:uid="{00000000-0005-0000-0000-00004E810000}"/>
    <cellStyle name="Normal 3 30 2" xfId="32137" xr:uid="{00000000-0005-0000-0000-00004F810000}"/>
    <cellStyle name="Normal 3 31" xfId="129" xr:uid="{00000000-0005-0000-0000-000050810000}"/>
    <cellStyle name="Normal 3 32" xfId="131" xr:uid="{00000000-0005-0000-0000-000051810000}"/>
    <cellStyle name="Normal 3 33" xfId="133" xr:uid="{00000000-0005-0000-0000-000052810000}"/>
    <cellStyle name="Normal 3 34" xfId="135" xr:uid="{00000000-0005-0000-0000-000053810000}"/>
    <cellStyle name="Normal 3 35" xfId="137" xr:uid="{00000000-0005-0000-0000-000054810000}"/>
    <cellStyle name="Normal 3 36" xfId="139" xr:uid="{00000000-0005-0000-0000-000055810000}"/>
    <cellStyle name="Normal 3 37" xfId="225" xr:uid="{00000000-0005-0000-0000-000056810000}"/>
    <cellStyle name="Normal 3 38" xfId="32138" xr:uid="{00000000-0005-0000-0000-000057810000}"/>
    <cellStyle name="Normal 3 39" xfId="43773" xr:uid="{0E9F66A0-FACC-415D-B82C-DA71D88982E9}"/>
    <cellStyle name="Normal 3 39 2" xfId="43780" xr:uid="{E4EC6FF9-49E3-4D2A-843B-A38C778E88F2}"/>
    <cellStyle name="Normal 3 4" xfId="74" xr:uid="{00000000-0005-0000-0000-000058810000}"/>
    <cellStyle name="Normal 3 4 2" xfId="32139" xr:uid="{00000000-0005-0000-0000-000059810000}"/>
    <cellStyle name="Normal 3 4 2 2" xfId="32140" xr:uid="{00000000-0005-0000-0000-00005A810000}"/>
    <cellStyle name="Normal 3 4 3" xfId="32141" xr:uid="{00000000-0005-0000-0000-00005B810000}"/>
    <cellStyle name="Normal 3 4 3 2" xfId="32142" xr:uid="{00000000-0005-0000-0000-00005C810000}"/>
    <cellStyle name="Normal 3 4 4" xfId="32143" xr:uid="{00000000-0005-0000-0000-00005D810000}"/>
    <cellStyle name="Normal 3 4 5" xfId="32144" xr:uid="{00000000-0005-0000-0000-00005E810000}"/>
    <cellStyle name="Normal 3 4 6" xfId="32145" xr:uid="{00000000-0005-0000-0000-00005F810000}"/>
    <cellStyle name="Normal 3 40" xfId="43787" xr:uid="{77A4E44B-E55B-4F43-BC08-F981B006CE68}"/>
    <cellStyle name="Normal 3 5" xfId="82" xr:uid="{00000000-0005-0000-0000-000060810000}"/>
    <cellStyle name="Normal 3 5 2" xfId="32146" xr:uid="{00000000-0005-0000-0000-000061810000}"/>
    <cellStyle name="Normal 3 6" xfId="84" xr:uid="{00000000-0005-0000-0000-000062810000}"/>
    <cellStyle name="Normal 3 6 2" xfId="32147" xr:uid="{00000000-0005-0000-0000-000063810000}"/>
    <cellStyle name="Normal 3 7" xfId="86" xr:uid="{00000000-0005-0000-0000-000064810000}"/>
    <cellStyle name="Normal 3 7 2" xfId="32148" xr:uid="{00000000-0005-0000-0000-000065810000}"/>
    <cellStyle name="Normal 3 7_P.T. BG Corporación 2007 30-noviembre-2008" xfId="32149" xr:uid="{00000000-0005-0000-0000-000066810000}"/>
    <cellStyle name="Normal 3 8" xfId="88" xr:uid="{00000000-0005-0000-0000-000067810000}"/>
    <cellStyle name="Normal 3 8 2" xfId="32150" xr:uid="{00000000-0005-0000-0000-000068810000}"/>
    <cellStyle name="Normal 3 9" xfId="90" xr:uid="{00000000-0005-0000-0000-000069810000}"/>
    <cellStyle name="Normal 3 9 2" xfId="32151" xr:uid="{00000000-0005-0000-0000-00006A810000}"/>
    <cellStyle name="Normal 3_(MCH) PT ER al 30-04-08" xfId="32152" xr:uid="{00000000-0005-0000-0000-00006B810000}"/>
    <cellStyle name="Normal 30" xfId="39" xr:uid="{00000000-0005-0000-0000-00006C810000}"/>
    <cellStyle name="Normal 30 10" xfId="32153" xr:uid="{00000000-0005-0000-0000-00006D810000}"/>
    <cellStyle name="Normal 30 11" xfId="32154" xr:uid="{00000000-0005-0000-0000-00006E810000}"/>
    <cellStyle name="Normal 30 12" xfId="32155" xr:uid="{00000000-0005-0000-0000-00006F810000}"/>
    <cellStyle name="Normal 30 13" xfId="32156" xr:uid="{00000000-0005-0000-0000-000070810000}"/>
    <cellStyle name="Normal 30 14" xfId="32157" xr:uid="{00000000-0005-0000-0000-000071810000}"/>
    <cellStyle name="Normal 30 15" xfId="32158" xr:uid="{00000000-0005-0000-0000-000072810000}"/>
    <cellStyle name="Normal 30 2" xfId="1969" xr:uid="{00000000-0005-0000-0000-000073810000}"/>
    <cellStyle name="Normal 30 2 2" xfId="32159" xr:uid="{00000000-0005-0000-0000-000074810000}"/>
    <cellStyle name="Normal 30 2 3" xfId="32160" xr:uid="{00000000-0005-0000-0000-000075810000}"/>
    <cellStyle name="Normal 30 2 4" xfId="32161" xr:uid="{00000000-0005-0000-0000-000076810000}"/>
    <cellStyle name="Normal 30 2 5" xfId="32162" xr:uid="{00000000-0005-0000-0000-000077810000}"/>
    <cellStyle name="Normal 30 2 6" xfId="32163" xr:uid="{00000000-0005-0000-0000-000078810000}"/>
    <cellStyle name="Normal 30 3" xfId="32164" xr:uid="{00000000-0005-0000-0000-000079810000}"/>
    <cellStyle name="Normal 30 3 2" xfId="32165" xr:uid="{00000000-0005-0000-0000-00007A810000}"/>
    <cellStyle name="Normal 30 3 3" xfId="32166" xr:uid="{00000000-0005-0000-0000-00007B810000}"/>
    <cellStyle name="Normal 30 3 4" xfId="32167" xr:uid="{00000000-0005-0000-0000-00007C810000}"/>
    <cellStyle name="Normal 30 3 5" xfId="32168" xr:uid="{00000000-0005-0000-0000-00007D810000}"/>
    <cellStyle name="Normal 30 3 6" xfId="32169" xr:uid="{00000000-0005-0000-0000-00007E810000}"/>
    <cellStyle name="Normal 30 4" xfId="32170" xr:uid="{00000000-0005-0000-0000-00007F810000}"/>
    <cellStyle name="Normal 30 4 2" xfId="32171" xr:uid="{00000000-0005-0000-0000-000080810000}"/>
    <cellStyle name="Normal 30 4 3" xfId="32172" xr:uid="{00000000-0005-0000-0000-000081810000}"/>
    <cellStyle name="Normal 30 4 4" xfId="32173" xr:uid="{00000000-0005-0000-0000-000082810000}"/>
    <cellStyle name="Normal 30 4 5" xfId="32174" xr:uid="{00000000-0005-0000-0000-000083810000}"/>
    <cellStyle name="Normal 30 4 6" xfId="32175" xr:uid="{00000000-0005-0000-0000-000084810000}"/>
    <cellStyle name="Normal 30 5" xfId="32176" xr:uid="{00000000-0005-0000-0000-000085810000}"/>
    <cellStyle name="Normal 30 5 2" xfId="32177" xr:uid="{00000000-0005-0000-0000-000086810000}"/>
    <cellStyle name="Normal 30 5 3" xfId="32178" xr:uid="{00000000-0005-0000-0000-000087810000}"/>
    <cellStyle name="Normal 30 5 4" xfId="32179" xr:uid="{00000000-0005-0000-0000-000088810000}"/>
    <cellStyle name="Normal 30 5 5" xfId="32180" xr:uid="{00000000-0005-0000-0000-000089810000}"/>
    <cellStyle name="Normal 30 5 6" xfId="32181" xr:uid="{00000000-0005-0000-0000-00008A810000}"/>
    <cellStyle name="Normal 30 6" xfId="32182" xr:uid="{00000000-0005-0000-0000-00008B810000}"/>
    <cellStyle name="Normal 30 6 2" xfId="32183" xr:uid="{00000000-0005-0000-0000-00008C810000}"/>
    <cellStyle name="Normal 30 6 3" xfId="32184" xr:uid="{00000000-0005-0000-0000-00008D810000}"/>
    <cellStyle name="Normal 30 6 4" xfId="32185" xr:uid="{00000000-0005-0000-0000-00008E810000}"/>
    <cellStyle name="Normal 30 6 5" xfId="32186" xr:uid="{00000000-0005-0000-0000-00008F810000}"/>
    <cellStyle name="Normal 30 6 6" xfId="32187" xr:uid="{00000000-0005-0000-0000-000090810000}"/>
    <cellStyle name="Normal 30 7" xfId="32188" xr:uid="{00000000-0005-0000-0000-000091810000}"/>
    <cellStyle name="Normal 30 7 2" xfId="32189" xr:uid="{00000000-0005-0000-0000-000092810000}"/>
    <cellStyle name="Normal 30 7 3" xfId="32190" xr:uid="{00000000-0005-0000-0000-000093810000}"/>
    <cellStyle name="Normal 30 7 4" xfId="32191" xr:uid="{00000000-0005-0000-0000-000094810000}"/>
    <cellStyle name="Normal 30 7 5" xfId="32192" xr:uid="{00000000-0005-0000-0000-000095810000}"/>
    <cellStyle name="Normal 30 7 6" xfId="32193" xr:uid="{00000000-0005-0000-0000-000096810000}"/>
    <cellStyle name="Normal 30 8" xfId="32194" xr:uid="{00000000-0005-0000-0000-000097810000}"/>
    <cellStyle name="Normal 30 8 2" xfId="32195" xr:uid="{00000000-0005-0000-0000-000098810000}"/>
    <cellStyle name="Normal 30 8 3" xfId="32196" xr:uid="{00000000-0005-0000-0000-000099810000}"/>
    <cellStyle name="Normal 30 8 4" xfId="32197" xr:uid="{00000000-0005-0000-0000-00009A810000}"/>
    <cellStyle name="Normal 30 8 5" xfId="32198" xr:uid="{00000000-0005-0000-0000-00009B810000}"/>
    <cellStyle name="Normal 30 8 6" xfId="32199" xr:uid="{00000000-0005-0000-0000-00009C810000}"/>
    <cellStyle name="Normal 30 9" xfId="32200" xr:uid="{00000000-0005-0000-0000-00009D810000}"/>
    <cellStyle name="Normal 30 9 2" xfId="32201" xr:uid="{00000000-0005-0000-0000-00009E810000}"/>
    <cellStyle name="Normal 30 9 3" xfId="32202" xr:uid="{00000000-0005-0000-0000-00009F810000}"/>
    <cellStyle name="Normal 30 9 4" xfId="32203" xr:uid="{00000000-0005-0000-0000-0000A0810000}"/>
    <cellStyle name="Normal 30 9 5" xfId="32204" xr:uid="{00000000-0005-0000-0000-0000A1810000}"/>
    <cellStyle name="Normal 30 9 6" xfId="32205" xr:uid="{00000000-0005-0000-0000-0000A2810000}"/>
    <cellStyle name="Normal 31" xfId="1970" xr:uid="{00000000-0005-0000-0000-0000A3810000}"/>
    <cellStyle name="Normal 31 10" xfId="32206" xr:uid="{00000000-0005-0000-0000-0000A4810000}"/>
    <cellStyle name="Normal 31 11" xfId="32207" xr:uid="{00000000-0005-0000-0000-0000A5810000}"/>
    <cellStyle name="Normal 31 12" xfId="32208" xr:uid="{00000000-0005-0000-0000-0000A6810000}"/>
    <cellStyle name="Normal 31 13" xfId="32209" xr:uid="{00000000-0005-0000-0000-0000A7810000}"/>
    <cellStyle name="Normal 31 14" xfId="32210" xr:uid="{00000000-0005-0000-0000-0000A8810000}"/>
    <cellStyle name="Normal 31 15" xfId="32211" xr:uid="{00000000-0005-0000-0000-0000A9810000}"/>
    <cellStyle name="Normal 31 2" xfId="2968" xr:uid="{00000000-0005-0000-0000-0000AA810000}"/>
    <cellStyle name="Normal 31 2 2" xfId="32212" xr:uid="{00000000-0005-0000-0000-0000AB810000}"/>
    <cellStyle name="Normal 31 2 3" xfId="32213" xr:uid="{00000000-0005-0000-0000-0000AC810000}"/>
    <cellStyle name="Normal 31 2 4" xfId="32214" xr:uid="{00000000-0005-0000-0000-0000AD810000}"/>
    <cellStyle name="Normal 31 2 5" xfId="32215" xr:uid="{00000000-0005-0000-0000-0000AE810000}"/>
    <cellStyle name="Normal 31 2 6" xfId="32216" xr:uid="{00000000-0005-0000-0000-0000AF810000}"/>
    <cellStyle name="Normal 31 3" xfId="32217" xr:uid="{00000000-0005-0000-0000-0000B0810000}"/>
    <cellStyle name="Normal 31 3 2" xfId="32218" xr:uid="{00000000-0005-0000-0000-0000B1810000}"/>
    <cellStyle name="Normal 31 3 3" xfId="32219" xr:uid="{00000000-0005-0000-0000-0000B2810000}"/>
    <cellStyle name="Normal 31 3 4" xfId="32220" xr:uid="{00000000-0005-0000-0000-0000B3810000}"/>
    <cellStyle name="Normal 31 3 5" xfId="32221" xr:uid="{00000000-0005-0000-0000-0000B4810000}"/>
    <cellStyle name="Normal 31 3 6" xfId="32222" xr:uid="{00000000-0005-0000-0000-0000B5810000}"/>
    <cellStyle name="Normal 31 4" xfId="32223" xr:uid="{00000000-0005-0000-0000-0000B6810000}"/>
    <cellStyle name="Normal 31 4 2" xfId="32224" xr:uid="{00000000-0005-0000-0000-0000B7810000}"/>
    <cellStyle name="Normal 31 4 3" xfId="32225" xr:uid="{00000000-0005-0000-0000-0000B8810000}"/>
    <cellStyle name="Normal 31 4 4" xfId="32226" xr:uid="{00000000-0005-0000-0000-0000B9810000}"/>
    <cellStyle name="Normal 31 4 5" xfId="32227" xr:uid="{00000000-0005-0000-0000-0000BA810000}"/>
    <cellStyle name="Normal 31 4 6" xfId="32228" xr:uid="{00000000-0005-0000-0000-0000BB810000}"/>
    <cellStyle name="Normal 31 5" xfId="32229" xr:uid="{00000000-0005-0000-0000-0000BC810000}"/>
    <cellStyle name="Normal 31 5 2" xfId="32230" xr:uid="{00000000-0005-0000-0000-0000BD810000}"/>
    <cellStyle name="Normal 31 5 3" xfId="32231" xr:uid="{00000000-0005-0000-0000-0000BE810000}"/>
    <cellStyle name="Normal 31 5 4" xfId="32232" xr:uid="{00000000-0005-0000-0000-0000BF810000}"/>
    <cellStyle name="Normal 31 5 5" xfId="32233" xr:uid="{00000000-0005-0000-0000-0000C0810000}"/>
    <cellStyle name="Normal 31 5 6" xfId="32234" xr:uid="{00000000-0005-0000-0000-0000C1810000}"/>
    <cellStyle name="Normal 31 6" xfId="32235" xr:uid="{00000000-0005-0000-0000-0000C2810000}"/>
    <cellStyle name="Normal 31 6 2" xfId="32236" xr:uid="{00000000-0005-0000-0000-0000C3810000}"/>
    <cellStyle name="Normal 31 6 3" xfId="32237" xr:uid="{00000000-0005-0000-0000-0000C4810000}"/>
    <cellStyle name="Normal 31 6 4" xfId="32238" xr:uid="{00000000-0005-0000-0000-0000C5810000}"/>
    <cellStyle name="Normal 31 6 5" xfId="32239" xr:uid="{00000000-0005-0000-0000-0000C6810000}"/>
    <cellStyle name="Normal 31 6 6" xfId="32240" xr:uid="{00000000-0005-0000-0000-0000C7810000}"/>
    <cellStyle name="Normal 31 7" xfId="32241" xr:uid="{00000000-0005-0000-0000-0000C8810000}"/>
    <cellStyle name="Normal 31 7 2" xfId="32242" xr:uid="{00000000-0005-0000-0000-0000C9810000}"/>
    <cellStyle name="Normal 31 7 3" xfId="32243" xr:uid="{00000000-0005-0000-0000-0000CA810000}"/>
    <cellStyle name="Normal 31 7 4" xfId="32244" xr:uid="{00000000-0005-0000-0000-0000CB810000}"/>
    <cellStyle name="Normal 31 7 5" xfId="32245" xr:uid="{00000000-0005-0000-0000-0000CC810000}"/>
    <cellStyle name="Normal 31 7 6" xfId="32246" xr:uid="{00000000-0005-0000-0000-0000CD810000}"/>
    <cellStyle name="Normal 31 8" xfId="32247" xr:uid="{00000000-0005-0000-0000-0000CE810000}"/>
    <cellStyle name="Normal 31 8 2" xfId="32248" xr:uid="{00000000-0005-0000-0000-0000CF810000}"/>
    <cellStyle name="Normal 31 8 3" xfId="32249" xr:uid="{00000000-0005-0000-0000-0000D0810000}"/>
    <cellStyle name="Normal 31 8 4" xfId="32250" xr:uid="{00000000-0005-0000-0000-0000D1810000}"/>
    <cellStyle name="Normal 31 8 5" xfId="32251" xr:uid="{00000000-0005-0000-0000-0000D2810000}"/>
    <cellStyle name="Normal 31 8 6" xfId="32252" xr:uid="{00000000-0005-0000-0000-0000D3810000}"/>
    <cellStyle name="Normal 31 9" xfId="32253" xr:uid="{00000000-0005-0000-0000-0000D4810000}"/>
    <cellStyle name="Normal 31 9 2" xfId="32254" xr:uid="{00000000-0005-0000-0000-0000D5810000}"/>
    <cellStyle name="Normal 31 9 3" xfId="32255" xr:uid="{00000000-0005-0000-0000-0000D6810000}"/>
    <cellStyle name="Normal 31 9 4" xfId="32256" xr:uid="{00000000-0005-0000-0000-0000D7810000}"/>
    <cellStyle name="Normal 31 9 5" xfId="32257" xr:uid="{00000000-0005-0000-0000-0000D8810000}"/>
    <cellStyle name="Normal 31 9 6" xfId="32258" xr:uid="{00000000-0005-0000-0000-0000D9810000}"/>
    <cellStyle name="Normal 32" xfId="1971" xr:uid="{00000000-0005-0000-0000-0000DA810000}"/>
    <cellStyle name="Normal 32 10" xfId="32259" xr:uid="{00000000-0005-0000-0000-0000DB810000}"/>
    <cellStyle name="Normal 32 11" xfId="32260" xr:uid="{00000000-0005-0000-0000-0000DC810000}"/>
    <cellStyle name="Normal 32 12" xfId="32261" xr:uid="{00000000-0005-0000-0000-0000DD810000}"/>
    <cellStyle name="Normal 32 13" xfId="32262" xr:uid="{00000000-0005-0000-0000-0000DE810000}"/>
    <cellStyle name="Normal 32 14" xfId="32263" xr:uid="{00000000-0005-0000-0000-0000DF810000}"/>
    <cellStyle name="Normal 32 2" xfId="32264" xr:uid="{00000000-0005-0000-0000-0000E0810000}"/>
    <cellStyle name="Normal 32 2 2" xfId="32265" xr:uid="{00000000-0005-0000-0000-0000E1810000}"/>
    <cellStyle name="Normal 32 2 3" xfId="32266" xr:uid="{00000000-0005-0000-0000-0000E2810000}"/>
    <cellStyle name="Normal 32 2 4" xfId="32267" xr:uid="{00000000-0005-0000-0000-0000E3810000}"/>
    <cellStyle name="Normal 32 2 5" xfId="32268" xr:uid="{00000000-0005-0000-0000-0000E4810000}"/>
    <cellStyle name="Normal 32 2 6" xfId="32269" xr:uid="{00000000-0005-0000-0000-0000E5810000}"/>
    <cellStyle name="Normal 32 3" xfId="32270" xr:uid="{00000000-0005-0000-0000-0000E6810000}"/>
    <cellStyle name="Normal 32 3 2" xfId="32271" xr:uid="{00000000-0005-0000-0000-0000E7810000}"/>
    <cellStyle name="Normal 32 3 3" xfId="32272" xr:uid="{00000000-0005-0000-0000-0000E8810000}"/>
    <cellStyle name="Normal 32 3 4" xfId="32273" xr:uid="{00000000-0005-0000-0000-0000E9810000}"/>
    <cellStyle name="Normal 32 3 5" xfId="32274" xr:uid="{00000000-0005-0000-0000-0000EA810000}"/>
    <cellStyle name="Normal 32 3 6" xfId="32275" xr:uid="{00000000-0005-0000-0000-0000EB810000}"/>
    <cellStyle name="Normal 32 4" xfId="32276" xr:uid="{00000000-0005-0000-0000-0000EC810000}"/>
    <cellStyle name="Normal 32 4 2" xfId="32277" xr:uid="{00000000-0005-0000-0000-0000ED810000}"/>
    <cellStyle name="Normal 32 4 3" xfId="32278" xr:uid="{00000000-0005-0000-0000-0000EE810000}"/>
    <cellStyle name="Normal 32 4 4" xfId="32279" xr:uid="{00000000-0005-0000-0000-0000EF810000}"/>
    <cellStyle name="Normal 32 4 5" xfId="32280" xr:uid="{00000000-0005-0000-0000-0000F0810000}"/>
    <cellStyle name="Normal 32 4 6" xfId="32281" xr:uid="{00000000-0005-0000-0000-0000F1810000}"/>
    <cellStyle name="Normal 32 5" xfId="32282" xr:uid="{00000000-0005-0000-0000-0000F2810000}"/>
    <cellStyle name="Normal 32 5 2" xfId="32283" xr:uid="{00000000-0005-0000-0000-0000F3810000}"/>
    <cellStyle name="Normal 32 5 3" xfId="32284" xr:uid="{00000000-0005-0000-0000-0000F4810000}"/>
    <cellStyle name="Normal 32 5 4" xfId="32285" xr:uid="{00000000-0005-0000-0000-0000F5810000}"/>
    <cellStyle name="Normal 32 5 5" xfId="32286" xr:uid="{00000000-0005-0000-0000-0000F6810000}"/>
    <cellStyle name="Normal 32 5 6" xfId="32287" xr:uid="{00000000-0005-0000-0000-0000F7810000}"/>
    <cellStyle name="Normal 32 6" xfId="32288" xr:uid="{00000000-0005-0000-0000-0000F8810000}"/>
    <cellStyle name="Normal 32 6 2" xfId="32289" xr:uid="{00000000-0005-0000-0000-0000F9810000}"/>
    <cellStyle name="Normal 32 6 3" xfId="32290" xr:uid="{00000000-0005-0000-0000-0000FA810000}"/>
    <cellStyle name="Normal 32 6 4" xfId="32291" xr:uid="{00000000-0005-0000-0000-0000FB810000}"/>
    <cellStyle name="Normal 32 6 5" xfId="32292" xr:uid="{00000000-0005-0000-0000-0000FC810000}"/>
    <cellStyle name="Normal 32 6 6" xfId="32293" xr:uid="{00000000-0005-0000-0000-0000FD810000}"/>
    <cellStyle name="Normal 32 7" xfId="32294" xr:uid="{00000000-0005-0000-0000-0000FE810000}"/>
    <cellStyle name="Normal 32 7 2" xfId="32295" xr:uid="{00000000-0005-0000-0000-0000FF810000}"/>
    <cellStyle name="Normal 32 7 3" xfId="32296" xr:uid="{00000000-0005-0000-0000-000000820000}"/>
    <cellStyle name="Normal 32 7 4" xfId="32297" xr:uid="{00000000-0005-0000-0000-000001820000}"/>
    <cellStyle name="Normal 32 7 5" xfId="32298" xr:uid="{00000000-0005-0000-0000-000002820000}"/>
    <cellStyle name="Normal 32 7 6" xfId="32299" xr:uid="{00000000-0005-0000-0000-000003820000}"/>
    <cellStyle name="Normal 32 8" xfId="32300" xr:uid="{00000000-0005-0000-0000-000004820000}"/>
    <cellStyle name="Normal 32 8 2" xfId="32301" xr:uid="{00000000-0005-0000-0000-000005820000}"/>
    <cellStyle name="Normal 32 8 3" xfId="32302" xr:uid="{00000000-0005-0000-0000-000006820000}"/>
    <cellStyle name="Normal 32 8 4" xfId="32303" xr:uid="{00000000-0005-0000-0000-000007820000}"/>
    <cellStyle name="Normal 32 8 5" xfId="32304" xr:uid="{00000000-0005-0000-0000-000008820000}"/>
    <cellStyle name="Normal 32 8 6" xfId="32305" xr:uid="{00000000-0005-0000-0000-000009820000}"/>
    <cellStyle name="Normal 32 9" xfId="32306" xr:uid="{00000000-0005-0000-0000-00000A820000}"/>
    <cellStyle name="Normal 32 9 2" xfId="32307" xr:uid="{00000000-0005-0000-0000-00000B820000}"/>
    <cellStyle name="Normal 32 9 3" xfId="32308" xr:uid="{00000000-0005-0000-0000-00000C820000}"/>
    <cellStyle name="Normal 32 9 4" xfId="32309" xr:uid="{00000000-0005-0000-0000-00000D820000}"/>
    <cellStyle name="Normal 32 9 5" xfId="32310" xr:uid="{00000000-0005-0000-0000-00000E820000}"/>
    <cellStyle name="Normal 32 9 6" xfId="32311" xr:uid="{00000000-0005-0000-0000-00000F820000}"/>
    <cellStyle name="Normal 33" xfId="1972" xr:uid="{00000000-0005-0000-0000-000010820000}"/>
    <cellStyle name="Normal 33 10" xfId="32312" xr:uid="{00000000-0005-0000-0000-000011820000}"/>
    <cellStyle name="Normal 33 11" xfId="32313" xr:uid="{00000000-0005-0000-0000-000012820000}"/>
    <cellStyle name="Normal 33 12" xfId="32314" xr:uid="{00000000-0005-0000-0000-000013820000}"/>
    <cellStyle name="Normal 33 13" xfId="32315" xr:uid="{00000000-0005-0000-0000-000014820000}"/>
    <cellStyle name="Normal 33 14" xfId="32316" xr:uid="{00000000-0005-0000-0000-000015820000}"/>
    <cellStyle name="Normal 33 2" xfId="2969" xr:uid="{00000000-0005-0000-0000-000016820000}"/>
    <cellStyle name="Normal 33 2 2" xfId="32317" xr:uid="{00000000-0005-0000-0000-000017820000}"/>
    <cellStyle name="Normal 33 2 3" xfId="32318" xr:uid="{00000000-0005-0000-0000-000018820000}"/>
    <cellStyle name="Normal 33 2 4" xfId="32319" xr:uid="{00000000-0005-0000-0000-000019820000}"/>
    <cellStyle name="Normal 33 2 5" xfId="32320" xr:uid="{00000000-0005-0000-0000-00001A820000}"/>
    <cellStyle name="Normal 33 2 6" xfId="32321" xr:uid="{00000000-0005-0000-0000-00001B820000}"/>
    <cellStyle name="Normal 33 3" xfId="32322" xr:uid="{00000000-0005-0000-0000-00001C820000}"/>
    <cellStyle name="Normal 33 3 2" xfId="32323" xr:uid="{00000000-0005-0000-0000-00001D820000}"/>
    <cellStyle name="Normal 33 3 3" xfId="32324" xr:uid="{00000000-0005-0000-0000-00001E820000}"/>
    <cellStyle name="Normal 33 3 4" xfId="32325" xr:uid="{00000000-0005-0000-0000-00001F820000}"/>
    <cellStyle name="Normal 33 3 5" xfId="32326" xr:uid="{00000000-0005-0000-0000-000020820000}"/>
    <cellStyle name="Normal 33 3 6" xfId="32327" xr:uid="{00000000-0005-0000-0000-000021820000}"/>
    <cellStyle name="Normal 33 4" xfId="32328" xr:uid="{00000000-0005-0000-0000-000022820000}"/>
    <cellStyle name="Normal 33 4 2" xfId="32329" xr:uid="{00000000-0005-0000-0000-000023820000}"/>
    <cellStyle name="Normal 33 4 3" xfId="32330" xr:uid="{00000000-0005-0000-0000-000024820000}"/>
    <cellStyle name="Normal 33 4 4" xfId="32331" xr:uid="{00000000-0005-0000-0000-000025820000}"/>
    <cellStyle name="Normal 33 4 5" xfId="32332" xr:uid="{00000000-0005-0000-0000-000026820000}"/>
    <cellStyle name="Normal 33 4 6" xfId="32333" xr:uid="{00000000-0005-0000-0000-000027820000}"/>
    <cellStyle name="Normal 33 5" xfId="32334" xr:uid="{00000000-0005-0000-0000-000028820000}"/>
    <cellStyle name="Normal 33 5 2" xfId="32335" xr:uid="{00000000-0005-0000-0000-000029820000}"/>
    <cellStyle name="Normal 33 5 3" xfId="32336" xr:uid="{00000000-0005-0000-0000-00002A820000}"/>
    <cellStyle name="Normal 33 5 4" xfId="32337" xr:uid="{00000000-0005-0000-0000-00002B820000}"/>
    <cellStyle name="Normal 33 5 5" xfId="32338" xr:uid="{00000000-0005-0000-0000-00002C820000}"/>
    <cellStyle name="Normal 33 5 6" xfId="32339" xr:uid="{00000000-0005-0000-0000-00002D820000}"/>
    <cellStyle name="Normal 33 6" xfId="32340" xr:uid="{00000000-0005-0000-0000-00002E820000}"/>
    <cellStyle name="Normal 33 6 2" xfId="32341" xr:uid="{00000000-0005-0000-0000-00002F820000}"/>
    <cellStyle name="Normal 33 6 3" xfId="32342" xr:uid="{00000000-0005-0000-0000-000030820000}"/>
    <cellStyle name="Normal 33 6 4" xfId="32343" xr:uid="{00000000-0005-0000-0000-000031820000}"/>
    <cellStyle name="Normal 33 6 5" xfId="32344" xr:uid="{00000000-0005-0000-0000-000032820000}"/>
    <cellStyle name="Normal 33 6 6" xfId="32345" xr:uid="{00000000-0005-0000-0000-000033820000}"/>
    <cellStyle name="Normal 33 7" xfId="32346" xr:uid="{00000000-0005-0000-0000-000034820000}"/>
    <cellStyle name="Normal 33 7 2" xfId="32347" xr:uid="{00000000-0005-0000-0000-000035820000}"/>
    <cellStyle name="Normal 33 7 3" xfId="32348" xr:uid="{00000000-0005-0000-0000-000036820000}"/>
    <cellStyle name="Normal 33 7 4" xfId="32349" xr:uid="{00000000-0005-0000-0000-000037820000}"/>
    <cellStyle name="Normal 33 7 5" xfId="32350" xr:uid="{00000000-0005-0000-0000-000038820000}"/>
    <cellStyle name="Normal 33 7 6" xfId="32351" xr:uid="{00000000-0005-0000-0000-000039820000}"/>
    <cellStyle name="Normal 33 8" xfId="32352" xr:uid="{00000000-0005-0000-0000-00003A820000}"/>
    <cellStyle name="Normal 33 8 2" xfId="32353" xr:uid="{00000000-0005-0000-0000-00003B820000}"/>
    <cellStyle name="Normal 33 8 3" xfId="32354" xr:uid="{00000000-0005-0000-0000-00003C820000}"/>
    <cellStyle name="Normal 33 8 4" xfId="32355" xr:uid="{00000000-0005-0000-0000-00003D820000}"/>
    <cellStyle name="Normal 33 8 5" xfId="32356" xr:uid="{00000000-0005-0000-0000-00003E820000}"/>
    <cellStyle name="Normal 33 8 6" xfId="32357" xr:uid="{00000000-0005-0000-0000-00003F820000}"/>
    <cellStyle name="Normal 33 9" xfId="32358" xr:uid="{00000000-0005-0000-0000-000040820000}"/>
    <cellStyle name="Normal 33 9 2" xfId="32359" xr:uid="{00000000-0005-0000-0000-000041820000}"/>
    <cellStyle name="Normal 33 9 3" xfId="32360" xr:uid="{00000000-0005-0000-0000-000042820000}"/>
    <cellStyle name="Normal 33 9 4" xfId="32361" xr:uid="{00000000-0005-0000-0000-000043820000}"/>
    <cellStyle name="Normal 33 9 5" xfId="32362" xr:uid="{00000000-0005-0000-0000-000044820000}"/>
    <cellStyle name="Normal 33 9 6" xfId="32363" xr:uid="{00000000-0005-0000-0000-000045820000}"/>
    <cellStyle name="Normal 34" xfId="122" xr:uid="{00000000-0005-0000-0000-000046820000}"/>
    <cellStyle name="Normal 34 10" xfId="32364" xr:uid="{00000000-0005-0000-0000-000047820000}"/>
    <cellStyle name="Normal 34 11" xfId="32365" xr:uid="{00000000-0005-0000-0000-000048820000}"/>
    <cellStyle name="Normal 34 12" xfId="32366" xr:uid="{00000000-0005-0000-0000-000049820000}"/>
    <cellStyle name="Normal 34 13" xfId="32367" xr:uid="{00000000-0005-0000-0000-00004A820000}"/>
    <cellStyle name="Normal 34 14" xfId="32368" xr:uid="{00000000-0005-0000-0000-00004B820000}"/>
    <cellStyle name="Normal 34 15" xfId="41996" xr:uid="{00000000-0005-0000-0000-00004C820000}"/>
    <cellStyle name="Normal 34 16" xfId="41997" xr:uid="{00000000-0005-0000-0000-00004D820000}"/>
    <cellStyle name="Normal 34 2" xfId="1973" xr:uid="{00000000-0005-0000-0000-00004E820000}"/>
    <cellStyle name="Normal 34 2 2" xfId="2970" xr:uid="{00000000-0005-0000-0000-00004F820000}"/>
    <cellStyle name="Normal 34 2 3" xfId="32369" xr:uid="{00000000-0005-0000-0000-000050820000}"/>
    <cellStyle name="Normal 34 2 4" xfId="32370" xr:uid="{00000000-0005-0000-0000-000051820000}"/>
    <cellStyle name="Normal 34 2 5" xfId="32371" xr:uid="{00000000-0005-0000-0000-000052820000}"/>
    <cellStyle name="Normal 34 2 6" xfId="32372" xr:uid="{00000000-0005-0000-0000-000053820000}"/>
    <cellStyle name="Normal 34 3" xfId="32373" xr:uid="{00000000-0005-0000-0000-000054820000}"/>
    <cellStyle name="Normal 34 3 2" xfId="32374" xr:uid="{00000000-0005-0000-0000-000055820000}"/>
    <cellStyle name="Normal 34 3 3" xfId="32375" xr:uid="{00000000-0005-0000-0000-000056820000}"/>
    <cellStyle name="Normal 34 3 4" xfId="32376" xr:uid="{00000000-0005-0000-0000-000057820000}"/>
    <cellStyle name="Normal 34 3 5" xfId="32377" xr:uid="{00000000-0005-0000-0000-000058820000}"/>
    <cellStyle name="Normal 34 3 6" xfId="32378" xr:uid="{00000000-0005-0000-0000-000059820000}"/>
    <cellStyle name="Normal 34 4" xfId="32379" xr:uid="{00000000-0005-0000-0000-00005A820000}"/>
    <cellStyle name="Normal 34 4 2" xfId="32380" xr:uid="{00000000-0005-0000-0000-00005B820000}"/>
    <cellStyle name="Normal 34 4 3" xfId="32381" xr:uid="{00000000-0005-0000-0000-00005C820000}"/>
    <cellStyle name="Normal 34 4 4" xfId="32382" xr:uid="{00000000-0005-0000-0000-00005D820000}"/>
    <cellStyle name="Normal 34 4 5" xfId="32383" xr:uid="{00000000-0005-0000-0000-00005E820000}"/>
    <cellStyle name="Normal 34 4 6" xfId="32384" xr:uid="{00000000-0005-0000-0000-00005F820000}"/>
    <cellStyle name="Normal 34 5" xfId="32385" xr:uid="{00000000-0005-0000-0000-000060820000}"/>
    <cellStyle name="Normal 34 5 2" xfId="32386" xr:uid="{00000000-0005-0000-0000-000061820000}"/>
    <cellStyle name="Normal 34 5 3" xfId="32387" xr:uid="{00000000-0005-0000-0000-000062820000}"/>
    <cellStyle name="Normal 34 5 4" xfId="32388" xr:uid="{00000000-0005-0000-0000-000063820000}"/>
    <cellStyle name="Normal 34 5 5" xfId="32389" xr:uid="{00000000-0005-0000-0000-000064820000}"/>
    <cellStyle name="Normal 34 5 6" xfId="32390" xr:uid="{00000000-0005-0000-0000-000065820000}"/>
    <cellStyle name="Normal 34 6" xfId="32391" xr:uid="{00000000-0005-0000-0000-000066820000}"/>
    <cellStyle name="Normal 34 6 2" xfId="32392" xr:uid="{00000000-0005-0000-0000-000067820000}"/>
    <cellStyle name="Normal 34 6 3" xfId="32393" xr:uid="{00000000-0005-0000-0000-000068820000}"/>
    <cellStyle name="Normal 34 6 4" xfId="32394" xr:uid="{00000000-0005-0000-0000-000069820000}"/>
    <cellStyle name="Normal 34 6 5" xfId="32395" xr:uid="{00000000-0005-0000-0000-00006A820000}"/>
    <cellStyle name="Normal 34 6 6" xfId="32396" xr:uid="{00000000-0005-0000-0000-00006B820000}"/>
    <cellStyle name="Normal 34 7" xfId="32397" xr:uid="{00000000-0005-0000-0000-00006C820000}"/>
    <cellStyle name="Normal 34 7 2" xfId="32398" xr:uid="{00000000-0005-0000-0000-00006D820000}"/>
    <cellStyle name="Normal 34 7 3" xfId="32399" xr:uid="{00000000-0005-0000-0000-00006E820000}"/>
    <cellStyle name="Normal 34 7 4" xfId="32400" xr:uid="{00000000-0005-0000-0000-00006F820000}"/>
    <cellStyle name="Normal 34 7 5" xfId="32401" xr:uid="{00000000-0005-0000-0000-000070820000}"/>
    <cellStyle name="Normal 34 7 6" xfId="32402" xr:uid="{00000000-0005-0000-0000-000071820000}"/>
    <cellStyle name="Normal 34 8" xfId="32403" xr:uid="{00000000-0005-0000-0000-000072820000}"/>
    <cellStyle name="Normal 34 8 2" xfId="32404" xr:uid="{00000000-0005-0000-0000-000073820000}"/>
    <cellStyle name="Normal 34 8 3" xfId="32405" xr:uid="{00000000-0005-0000-0000-000074820000}"/>
    <cellStyle name="Normal 34 8 4" xfId="32406" xr:uid="{00000000-0005-0000-0000-000075820000}"/>
    <cellStyle name="Normal 34 8 5" xfId="32407" xr:uid="{00000000-0005-0000-0000-000076820000}"/>
    <cellStyle name="Normal 34 8 6" xfId="32408" xr:uid="{00000000-0005-0000-0000-000077820000}"/>
    <cellStyle name="Normal 34 9" xfId="32409" xr:uid="{00000000-0005-0000-0000-000078820000}"/>
    <cellStyle name="Normal 34 9 2" xfId="32410" xr:uid="{00000000-0005-0000-0000-000079820000}"/>
    <cellStyle name="Normal 34 9 3" xfId="32411" xr:uid="{00000000-0005-0000-0000-00007A820000}"/>
    <cellStyle name="Normal 34 9 4" xfId="32412" xr:uid="{00000000-0005-0000-0000-00007B820000}"/>
    <cellStyle name="Normal 34 9 5" xfId="32413" xr:uid="{00000000-0005-0000-0000-00007C820000}"/>
    <cellStyle name="Normal 34 9 6" xfId="32414" xr:uid="{00000000-0005-0000-0000-00007D820000}"/>
    <cellStyle name="Normal 34_2110397 cartas credito" xfId="2971" xr:uid="{00000000-0005-0000-0000-00007E820000}"/>
    <cellStyle name="Normal 340" xfId="41998" xr:uid="{00000000-0005-0000-0000-00007F820000}"/>
    <cellStyle name="Normal 341" xfId="41999" xr:uid="{00000000-0005-0000-0000-000080820000}"/>
    <cellStyle name="Normal 35" xfId="124" xr:uid="{00000000-0005-0000-0000-000081820000}"/>
    <cellStyle name="Normal 35 10" xfId="32415" xr:uid="{00000000-0005-0000-0000-000082820000}"/>
    <cellStyle name="Normal 35 11" xfId="32416" xr:uid="{00000000-0005-0000-0000-000083820000}"/>
    <cellStyle name="Normal 35 12" xfId="32417" xr:uid="{00000000-0005-0000-0000-000084820000}"/>
    <cellStyle name="Normal 35 13" xfId="32418" xr:uid="{00000000-0005-0000-0000-000085820000}"/>
    <cellStyle name="Normal 35 14" xfId="32419" xr:uid="{00000000-0005-0000-0000-000086820000}"/>
    <cellStyle name="Normal 35 2" xfId="1974" xr:uid="{00000000-0005-0000-0000-000087820000}"/>
    <cellStyle name="Normal 35 2 2" xfId="32420" xr:uid="{00000000-0005-0000-0000-000088820000}"/>
    <cellStyle name="Normal 35 2 3" xfId="32421" xr:uid="{00000000-0005-0000-0000-000089820000}"/>
    <cellStyle name="Normal 35 2 4" xfId="32422" xr:uid="{00000000-0005-0000-0000-00008A820000}"/>
    <cellStyle name="Normal 35 2 5" xfId="32423" xr:uid="{00000000-0005-0000-0000-00008B820000}"/>
    <cellStyle name="Normal 35 2 6" xfId="32424" xr:uid="{00000000-0005-0000-0000-00008C820000}"/>
    <cellStyle name="Normal 35 3" xfId="32425" xr:uid="{00000000-0005-0000-0000-00008D820000}"/>
    <cellStyle name="Normal 35 3 2" xfId="32426" xr:uid="{00000000-0005-0000-0000-00008E820000}"/>
    <cellStyle name="Normal 35 3 3" xfId="32427" xr:uid="{00000000-0005-0000-0000-00008F820000}"/>
    <cellStyle name="Normal 35 3 4" xfId="32428" xr:uid="{00000000-0005-0000-0000-000090820000}"/>
    <cellStyle name="Normal 35 3 5" xfId="32429" xr:uid="{00000000-0005-0000-0000-000091820000}"/>
    <cellStyle name="Normal 35 3 6" xfId="32430" xr:uid="{00000000-0005-0000-0000-000092820000}"/>
    <cellStyle name="Normal 35 4" xfId="32431" xr:uid="{00000000-0005-0000-0000-000093820000}"/>
    <cellStyle name="Normal 35 4 2" xfId="32432" xr:uid="{00000000-0005-0000-0000-000094820000}"/>
    <cellStyle name="Normal 35 4 3" xfId="32433" xr:uid="{00000000-0005-0000-0000-000095820000}"/>
    <cellStyle name="Normal 35 4 4" xfId="32434" xr:uid="{00000000-0005-0000-0000-000096820000}"/>
    <cellStyle name="Normal 35 4 5" xfId="32435" xr:uid="{00000000-0005-0000-0000-000097820000}"/>
    <cellStyle name="Normal 35 4 6" xfId="32436" xr:uid="{00000000-0005-0000-0000-000098820000}"/>
    <cellStyle name="Normal 35 5" xfId="32437" xr:uid="{00000000-0005-0000-0000-000099820000}"/>
    <cellStyle name="Normal 35 5 2" xfId="32438" xr:uid="{00000000-0005-0000-0000-00009A820000}"/>
    <cellStyle name="Normal 35 5 3" xfId="32439" xr:uid="{00000000-0005-0000-0000-00009B820000}"/>
    <cellStyle name="Normal 35 5 4" xfId="32440" xr:uid="{00000000-0005-0000-0000-00009C820000}"/>
    <cellStyle name="Normal 35 5 5" xfId="32441" xr:uid="{00000000-0005-0000-0000-00009D820000}"/>
    <cellStyle name="Normal 35 5 6" xfId="32442" xr:uid="{00000000-0005-0000-0000-00009E820000}"/>
    <cellStyle name="Normal 35 6" xfId="32443" xr:uid="{00000000-0005-0000-0000-00009F820000}"/>
    <cellStyle name="Normal 35 6 2" xfId="32444" xr:uid="{00000000-0005-0000-0000-0000A0820000}"/>
    <cellStyle name="Normal 35 6 3" xfId="32445" xr:uid="{00000000-0005-0000-0000-0000A1820000}"/>
    <cellStyle name="Normal 35 6 4" xfId="32446" xr:uid="{00000000-0005-0000-0000-0000A2820000}"/>
    <cellStyle name="Normal 35 6 5" xfId="32447" xr:uid="{00000000-0005-0000-0000-0000A3820000}"/>
    <cellStyle name="Normal 35 6 6" xfId="32448" xr:uid="{00000000-0005-0000-0000-0000A4820000}"/>
    <cellStyle name="Normal 35 7" xfId="32449" xr:uid="{00000000-0005-0000-0000-0000A5820000}"/>
    <cellStyle name="Normal 35 7 2" xfId="32450" xr:uid="{00000000-0005-0000-0000-0000A6820000}"/>
    <cellStyle name="Normal 35 7 3" xfId="32451" xr:uid="{00000000-0005-0000-0000-0000A7820000}"/>
    <cellStyle name="Normal 35 7 4" xfId="32452" xr:uid="{00000000-0005-0000-0000-0000A8820000}"/>
    <cellStyle name="Normal 35 7 5" xfId="32453" xr:uid="{00000000-0005-0000-0000-0000A9820000}"/>
    <cellStyle name="Normal 35 7 6" xfId="32454" xr:uid="{00000000-0005-0000-0000-0000AA820000}"/>
    <cellStyle name="Normal 35 8" xfId="32455" xr:uid="{00000000-0005-0000-0000-0000AB820000}"/>
    <cellStyle name="Normal 35 8 2" xfId="32456" xr:uid="{00000000-0005-0000-0000-0000AC820000}"/>
    <cellStyle name="Normal 35 8 3" xfId="32457" xr:uid="{00000000-0005-0000-0000-0000AD820000}"/>
    <cellStyle name="Normal 35 8 4" xfId="32458" xr:uid="{00000000-0005-0000-0000-0000AE820000}"/>
    <cellStyle name="Normal 35 8 5" xfId="32459" xr:uid="{00000000-0005-0000-0000-0000AF820000}"/>
    <cellStyle name="Normal 35 8 6" xfId="32460" xr:uid="{00000000-0005-0000-0000-0000B0820000}"/>
    <cellStyle name="Normal 35 9" xfId="32461" xr:uid="{00000000-0005-0000-0000-0000B1820000}"/>
    <cellStyle name="Normal 35 9 2" xfId="32462" xr:uid="{00000000-0005-0000-0000-0000B2820000}"/>
    <cellStyle name="Normal 35 9 3" xfId="32463" xr:uid="{00000000-0005-0000-0000-0000B3820000}"/>
    <cellStyle name="Normal 35 9 4" xfId="32464" xr:uid="{00000000-0005-0000-0000-0000B4820000}"/>
    <cellStyle name="Normal 35 9 5" xfId="32465" xr:uid="{00000000-0005-0000-0000-0000B5820000}"/>
    <cellStyle name="Normal 35 9 6" xfId="32466" xr:uid="{00000000-0005-0000-0000-0000B6820000}"/>
    <cellStyle name="Normal 350" xfId="42000" xr:uid="{00000000-0005-0000-0000-0000B7820000}"/>
    <cellStyle name="Normal 351" xfId="42001" xr:uid="{00000000-0005-0000-0000-0000B8820000}"/>
    <cellStyle name="Normal 36" xfId="40" xr:uid="{00000000-0005-0000-0000-0000B9820000}"/>
    <cellStyle name="Normal 36 10" xfId="32467" xr:uid="{00000000-0005-0000-0000-0000BA820000}"/>
    <cellStyle name="Normal 36 11" xfId="32468" xr:uid="{00000000-0005-0000-0000-0000BB820000}"/>
    <cellStyle name="Normal 36 12" xfId="32469" xr:uid="{00000000-0005-0000-0000-0000BC820000}"/>
    <cellStyle name="Normal 36 13" xfId="32470" xr:uid="{00000000-0005-0000-0000-0000BD820000}"/>
    <cellStyle name="Normal 36 14" xfId="32471" xr:uid="{00000000-0005-0000-0000-0000BE820000}"/>
    <cellStyle name="Normal 36 2" xfId="1975" xr:uid="{00000000-0005-0000-0000-0000BF820000}"/>
    <cellStyle name="Normal 36 2 2" xfId="32472" xr:uid="{00000000-0005-0000-0000-0000C0820000}"/>
    <cellStyle name="Normal 36 2 3" xfId="32473" xr:uid="{00000000-0005-0000-0000-0000C1820000}"/>
    <cellStyle name="Normal 36 2 4" xfId="32474" xr:uid="{00000000-0005-0000-0000-0000C2820000}"/>
    <cellStyle name="Normal 36 2 5" xfId="32475" xr:uid="{00000000-0005-0000-0000-0000C3820000}"/>
    <cellStyle name="Normal 36 2 6" xfId="32476" xr:uid="{00000000-0005-0000-0000-0000C4820000}"/>
    <cellStyle name="Normal 36 3" xfId="32477" xr:uid="{00000000-0005-0000-0000-0000C5820000}"/>
    <cellStyle name="Normal 36 3 2" xfId="32478" xr:uid="{00000000-0005-0000-0000-0000C6820000}"/>
    <cellStyle name="Normal 36 3 3" xfId="32479" xr:uid="{00000000-0005-0000-0000-0000C7820000}"/>
    <cellStyle name="Normal 36 3 4" xfId="32480" xr:uid="{00000000-0005-0000-0000-0000C8820000}"/>
    <cellStyle name="Normal 36 3 5" xfId="32481" xr:uid="{00000000-0005-0000-0000-0000C9820000}"/>
    <cellStyle name="Normal 36 3 6" xfId="32482" xr:uid="{00000000-0005-0000-0000-0000CA820000}"/>
    <cellStyle name="Normal 36 4" xfId="32483" xr:uid="{00000000-0005-0000-0000-0000CB820000}"/>
    <cellStyle name="Normal 36 4 2" xfId="32484" xr:uid="{00000000-0005-0000-0000-0000CC820000}"/>
    <cellStyle name="Normal 36 4 3" xfId="32485" xr:uid="{00000000-0005-0000-0000-0000CD820000}"/>
    <cellStyle name="Normal 36 4 4" xfId="32486" xr:uid="{00000000-0005-0000-0000-0000CE820000}"/>
    <cellStyle name="Normal 36 4 5" xfId="32487" xr:uid="{00000000-0005-0000-0000-0000CF820000}"/>
    <cellStyle name="Normal 36 4 6" xfId="32488" xr:uid="{00000000-0005-0000-0000-0000D0820000}"/>
    <cellStyle name="Normal 36 5" xfId="32489" xr:uid="{00000000-0005-0000-0000-0000D1820000}"/>
    <cellStyle name="Normal 36 5 2" xfId="32490" xr:uid="{00000000-0005-0000-0000-0000D2820000}"/>
    <cellStyle name="Normal 36 5 3" xfId="32491" xr:uid="{00000000-0005-0000-0000-0000D3820000}"/>
    <cellStyle name="Normal 36 5 4" xfId="32492" xr:uid="{00000000-0005-0000-0000-0000D4820000}"/>
    <cellStyle name="Normal 36 5 5" xfId="32493" xr:uid="{00000000-0005-0000-0000-0000D5820000}"/>
    <cellStyle name="Normal 36 5 6" xfId="32494" xr:uid="{00000000-0005-0000-0000-0000D6820000}"/>
    <cellStyle name="Normal 36 6" xfId="32495" xr:uid="{00000000-0005-0000-0000-0000D7820000}"/>
    <cellStyle name="Normal 36 6 2" xfId="32496" xr:uid="{00000000-0005-0000-0000-0000D8820000}"/>
    <cellStyle name="Normal 36 6 3" xfId="32497" xr:uid="{00000000-0005-0000-0000-0000D9820000}"/>
    <cellStyle name="Normal 36 6 4" xfId="32498" xr:uid="{00000000-0005-0000-0000-0000DA820000}"/>
    <cellStyle name="Normal 36 6 5" xfId="32499" xr:uid="{00000000-0005-0000-0000-0000DB820000}"/>
    <cellStyle name="Normal 36 6 6" xfId="32500" xr:uid="{00000000-0005-0000-0000-0000DC820000}"/>
    <cellStyle name="Normal 36 7" xfId="32501" xr:uid="{00000000-0005-0000-0000-0000DD820000}"/>
    <cellStyle name="Normal 36 7 2" xfId="32502" xr:uid="{00000000-0005-0000-0000-0000DE820000}"/>
    <cellStyle name="Normal 36 7 3" xfId="32503" xr:uid="{00000000-0005-0000-0000-0000DF820000}"/>
    <cellStyle name="Normal 36 7 4" xfId="32504" xr:uid="{00000000-0005-0000-0000-0000E0820000}"/>
    <cellStyle name="Normal 36 7 5" xfId="32505" xr:uid="{00000000-0005-0000-0000-0000E1820000}"/>
    <cellStyle name="Normal 36 7 6" xfId="32506" xr:uid="{00000000-0005-0000-0000-0000E2820000}"/>
    <cellStyle name="Normal 36 8" xfId="32507" xr:uid="{00000000-0005-0000-0000-0000E3820000}"/>
    <cellStyle name="Normal 36 8 2" xfId="32508" xr:uid="{00000000-0005-0000-0000-0000E4820000}"/>
    <cellStyle name="Normal 36 8 3" xfId="32509" xr:uid="{00000000-0005-0000-0000-0000E5820000}"/>
    <cellStyle name="Normal 36 8 4" xfId="32510" xr:uid="{00000000-0005-0000-0000-0000E6820000}"/>
    <cellStyle name="Normal 36 8 5" xfId="32511" xr:uid="{00000000-0005-0000-0000-0000E7820000}"/>
    <cellStyle name="Normal 36 8 6" xfId="32512" xr:uid="{00000000-0005-0000-0000-0000E8820000}"/>
    <cellStyle name="Normal 36 9" xfId="32513" xr:uid="{00000000-0005-0000-0000-0000E9820000}"/>
    <cellStyle name="Normal 36 9 2" xfId="32514" xr:uid="{00000000-0005-0000-0000-0000EA820000}"/>
    <cellStyle name="Normal 36 9 3" xfId="32515" xr:uid="{00000000-0005-0000-0000-0000EB820000}"/>
    <cellStyle name="Normal 36 9 4" xfId="32516" xr:uid="{00000000-0005-0000-0000-0000EC820000}"/>
    <cellStyle name="Normal 36 9 5" xfId="32517" xr:uid="{00000000-0005-0000-0000-0000ED820000}"/>
    <cellStyle name="Normal 36 9 6" xfId="32518" xr:uid="{00000000-0005-0000-0000-0000EE820000}"/>
    <cellStyle name="Normal 37" xfId="126" xr:uid="{00000000-0005-0000-0000-0000EF820000}"/>
    <cellStyle name="Normal 37 10" xfId="32519" xr:uid="{00000000-0005-0000-0000-0000F0820000}"/>
    <cellStyle name="Normal 37 11" xfId="32520" xr:uid="{00000000-0005-0000-0000-0000F1820000}"/>
    <cellStyle name="Normal 37 12" xfId="32521" xr:uid="{00000000-0005-0000-0000-0000F2820000}"/>
    <cellStyle name="Normal 37 13" xfId="32522" xr:uid="{00000000-0005-0000-0000-0000F3820000}"/>
    <cellStyle name="Normal 37 14" xfId="32523" xr:uid="{00000000-0005-0000-0000-0000F4820000}"/>
    <cellStyle name="Normal 37 15" xfId="42002" xr:uid="{00000000-0005-0000-0000-0000F5820000}"/>
    <cellStyle name="Normal 37 16" xfId="42003" xr:uid="{00000000-0005-0000-0000-0000F6820000}"/>
    <cellStyle name="Normal 37 2" xfId="1976" xr:uid="{00000000-0005-0000-0000-0000F7820000}"/>
    <cellStyle name="Normal 37 2 2" xfId="32524" xr:uid="{00000000-0005-0000-0000-0000F8820000}"/>
    <cellStyle name="Normal 37 2 3" xfId="32525" xr:uid="{00000000-0005-0000-0000-0000F9820000}"/>
    <cellStyle name="Normal 37 2 4" xfId="32526" xr:uid="{00000000-0005-0000-0000-0000FA820000}"/>
    <cellStyle name="Normal 37 2 5" xfId="32527" xr:uid="{00000000-0005-0000-0000-0000FB820000}"/>
    <cellStyle name="Normal 37 2 6" xfId="32528" xr:uid="{00000000-0005-0000-0000-0000FC820000}"/>
    <cellStyle name="Normal 37 3" xfId="32529" xr:uid="{00000000-0005-0000-0000-0000FD820000}"/>
    <cellStyle name="Normal 37 3 2" xfId="32530" xr:uid="{00000000-0005-0000-0000-0000FE820000}"/>
    <cellStyle name="Normal 37 3 3" xfId="32531" xr:uid="{00000000-0005-0000-0000-0000FF820000}"/>
    <cellStyle name="Normal 37 3 4" xfId="32532" xr:uid="{00000000-0005-0000-0000-000000830000}"/>
    <cellStyle name="Normal 37 3 5" xfId="32533" xr:uid="{00000000-0005-0000-0000-000001830000}"/>
    <cellStyle name="Normal 37 3 6" xfId="32534" xr:uid="{00000000-0005-0000-0000-000002830000}"/>
    <cellStyle name="Normal 37 4" xfId="32535" xr:uid="{00000000-0005-0000-0000-000003830000}"/>
    <cellStyle name="Normal 37 4 2" xfId="32536" xr:uid="{00000000-0005-0000-0000-000004830000}"/>
    <cellStyle name="Normal 37 4 3" xfId="32537" xr:uid="{00000000-0005-0000-0000-000005830000}"/>
    <cellStyle name="Normal 37 4 4" xfId="32538" xr:uid="{00000000-0005-0000-0000-000006830000}"/>
    <cellStyle name="Normal 37 4 5" xfId="32539" xr:uid="{00000000-0005-0000-0000-000007830000}"/>
    <cellStyle name="Normal 37 4 6" xfId="32540" xr:uid="{00000000-0005-0000-0000-000008830000}"/>
    <cellStyle name="Normal 37 5" xfId="32541" xr:uid="{00000000-0005-0000-0000-000009830000}"/>
    <cellStyle name="Normal 37 5 2" xfId="32542" xr:uid="{00000000-0005-0000-0000-00000A830000}"/>
    <cellStyle name="Normal 37 5 3" xfId="32543" xr:uid="{00000000-0005-0000-0000-00000B830000}"/>
    <cellStyle name="Normal 37 5 4" xfId="32544" xr:uid="{00000000-0005-0000-0000-00000C830000}"/>
    <cellStyle name="Normal 37 5 5" xfId="32545" xr:uid="{00000000-0005-0000-0000-00000D830000}"/>
    <cellStyle name="Normal 37 5 6" xfId="32546" xr:uid="{00000000-0005-0000-0000-00000E830000}"/>
    <cellStyle name="Normal 37 6" xfId="32547" xr:uid="{00000000-0005-0000-0000-00000F830000}"/>
    <cellStyle name="Normal 37 6 2" xfId="32548" xr:uid="{00000000-0005-0000-0000-000010830000}"/>
    <cellStyle name="Normal 37 6 3" xfId="32549" xr:uid="{00000000-0005-0000-0000-000011830000}"/>
    <cellStyle name="Normal 37 6 4" xfId="32550" xr:uid="{00000000-0005-0000-0000-000012830000}"/>
    <cellStyle name="Normal 37 6 5" xfId="32551" xr:uid="{00000000-0005-0000-0000-000013830000}"/>
    <cellStyle name="Normal 37 6 6" xfId="32552" xr:uid="{00000000-0005-0000-0000-000014830000}"/>
    <cellStyle name="Normal 37 7" xfId="32553" xr:uid="{00000000-0005-0000-0000-000015830000}"/>
    <cellStyle name="Normal 37 7 2" xfId="32554" xr:uid="{00000000-0005-0000-0000-000016830000}"/>
    <cellStyle name="Normal 37 7 3" xfId="32555" xr:uid="{00000000-0005-0000-0000-000017830000}"/>
    <cellStyle name="Normal 37 7 4" xfId="32556" xr:uid="{00000000-0005-0000-0000-000018830000}"/>
    <cellStyle name="Normal 37 7 5" xfId="32557" xr:uid="{00000000-0005-0000-0000-000019830000}"/>
    <cellStyle name="Normal 37 7 6" xfId="32558" xr:uid="{00000000-0005-0000-0000-00001A830000}"/>
    <cellStyle name="Normal 37 8" xfId="32559" xr:uid="{00000000-0005-0000-0000-00001B830000}"/>
    <cellStyle name="Normal 37 8 2" xfId="32560" xr:uid="{00000000-0005-0000-0000-00001C830000}"/>
    <cellStyle name="Normal 37 8 3" xfId="32561" xr:uid="{00000000-0005-0000-0000-00001D830000}"/>
    <cellStyle name="Normal 37 8 4" xfId="32562" xr:uid="{00000000-0005-0000-0000-00001E830000}"/>
    <cellStyle name="Normal 37 8 5" xfId="32563" xr:uid="{00000000-0005-0000-0000-00001F830000}"/>
    <cellStyle name="Normal 37 8 6" xfId="32564" xr:uid="{00000000-0005-0000-0000-000020830000}"/>
    <cellStyle name="Normal 37 9" xfId="32565" xr:uid="{00000000-0005-0000-0000-000021830000}"/>
    <cellStyle name="Normal 37 9 2" xfId="32566" xr:uid="{00000000-0005-0000-0000-000022830000}"/>
    <cellStyle name="Normal 37 9 3" xfId="32567" xr:uid="{00000000-0005-0000-0000-000023830000}"/>
    <cellStyle name="Normal 37 9 4" xfId="32568" xr:uid="{00000000-0005-0000-0000-000024830000}"/>
    <cellStyle name="Normal 37 9 5" xfId="32569" xr:uid="{00000000-0005-0000-0000-000025830000}"/>
    <cellStyle name="Normal 37 9 6" xfId="32570" xr:uid="{00000000-0005-0000-0000-000026830000}"/>
    <cellStyle name="Normal 38" xfId="128" xr:uid="{00000000-0005-0000-0000-000027830000}"/>
    <cellStyle name="Normal 38 10" xfId="32571" xr:uid="{00000000-0005-0000-0000-000028830000}"/>
    <cellStyle name="Normal 38 11" xfId="32572" xr:uid="{00000000-0005-0000-0000-000029830000}"/>
    <cellStyle name="Normal 38 12" xfId="32573" xr:uid="{00000000-0005-0000-0000-00002A830000}"/>
    <cellStyle name="Normal 38 13" xfId="32574" xr:uid="{00000000-0005-0000-0000-00002B830000}"/>
    <cellStyle name="Normal 38 14" xfId="32575" xr:uid="{00000000-0005-0000-0000-00002C830000}"/>
    <cellStyle name="Normal 38 2" xfId="1977" xr:uid="{00000000-0005-0000-0000-00002D830000}"/>
    <cellStyle name="Normal 38 2 2" xfId="32576" xr:uid="{00000000-0005-0000-0000-00002E830000}"/>
    <cellStyle name="Normal 38 2 3" xfId="32577" xr:uid="{00000000-0005-0000-0000-00002F830000}"/>
    <cellStyle name="Normal 38 2 4" xfId="32578" xr:uid="{00000000-0005-0000-0000-000030830000}"/>
    <cellStyle name="Normal 38 2 5" xfId="32579" xr:uid="{00000000-0005-0000-0000-000031830000}"/>
    <cellStyle name="Normal 38 2 6" xfId="32580" xr:uid="{00000000-0005-0000-0000-000032830000}"/>
    <cellStyle name="Normal 38 3" xfId="32581" xr:uid="{00000000-0005-0000-0000-000033830000}"/>
    <cellStyle name="Normal 38 3 2" xfId="32582" xr:uid="{00000000-0005-0000-0000-000034830000}"/>
    <cellStyle name="Normal 38 3 3" xfId="32583" xr:uid="{00000000-0005-0000-0000-000035830000}"/>
    <cellStyle name="Normal 38 3 4" xfId="32584" xr:uid="{00000000-0005-0000-0000-000036830000}"/>
    <cellStyle name="Normal 38 3 5" xfId="32585" xr:uid="{00000000-0005-0000-0000-000037830000}"/>
    <cellStyle name="Normal 38 3 6" xfId="32586" xr:uid="{00000000-0005-0000-0000-000038830000}"/>
    <cellStyle name="Normal 38 4" xfId="32587" xr:uid="{00000000-0005-0000-0000-000039830000}"/>
    <cellStyle name="Normal 38 4 2" xfId="32588" xr:uid="{00000000-0005-0000-0000-00003A830000}"/>
    <cellStyle name="Normal 38 4 3" xfId="32589" xr:uid="{00000000-0005-0000-0000-00003B830000}"/>
    <cellStyle name="Normal 38 4 4" xfId="32590" xr:uid="{00000000-0005-0000-0000-00003C830000}"/>
    <cellStyle name="Normal 38 4 5" xfId="32591" xr:uid="{00000000-0005-0000-0000-00003D830000}"/>
    <cellStyle name="Normal 38 4 6" xfId="32592" xr:uid="{00000000-0005-0000-0000-00003E830000}"/>
    <cellStyle name="Normal 38 5" xfId="32593" xr:uid="{00000000-0005-0000-0000-00003F830000}"/>
    <cellStyle name="Normal 38 5 2" xfId="32594" xr:uid="{00000000-0005-0000-0000-000040830000}"/>
    <cellStyle name="Normal 38 5 3" xfId="32595" xr:uid="{00000000-0005-0000-0000-000041830000}"/>
    <cellStyle name="Normal 38 5 4" xfId="32596" xr:uid="{00000000-0005-0000-0000-000042830000}"/>
    <cellStyle name="Normal 38 5 5" xfId="32597" xr:uid="{00000000-0005-0000-0000-000043830000}"/>
    <cellStyle name="Normal 38 5 6" xfId="32598" xr:uid="{00000000-0005-0000-0000-000044830000}"/>
    <cellStyle name="Normal 38 6" xfId="32599" xr:uid="{00000000-0005-0000-0000-000045830000}"/>
    <cellStyle name="Normal 38 6 2" xfId="32600" xr:uid="{00000000-0005-0000-0000-000046830000}"/>
    <cellStyle name="Normal 38 6 3" xfId="32601" xr:uid="{00000000-0005-0000-0000-000047830000}"/>
    <cellStyle name="Normal 38 6 4" xfId="32602" xr:uid="{00000000-0005-0000-0000-000048830000}"/>
    <cellStyle name="Normal 38 6 5" xfId="32603" xr:uid="{00000000-0005-0000-0000-000049830000}"/>
    <cellStyle name="Normal 38 6 6" xfId="32604" xr:uid="{00000000-0005-0000-0000-00004A830000}"/>
    <cellStyle name="Normal 38 7" xfId="32605" xr:uid="{00000000-0005-0000-0000-00004B830000}"/>
    <cellStyle name="Normal 38 7 2" xfId="32606" xr:uid="{00000000-0005-0000-0000-00004C830000}"/>
    <cellStyle name="Normal 38 7 3" xfId="32607" xr:uid="{00000000-0005-0000-0000-00004D830000}"/>
    <cellStyle name="Normal 38 7 4" xfId="32608" xr:uid="{00000000-0005-0000-0000-00004E830000}"/>
    <cellStyle name="Normal 38 7 5" xfId="32609" xr:uid="{00000000-0005-0000-0000-00004F830000}"/>
    <cellStyle name="Normal 38 7 6" xfId="32610" xr:uid="{00000000-0005-0000-0000-000050830000}"/>
    <cellStyle name="Normal 38 8" xfId="32611" xr:uid="{00000000-0005-0000-0000-000051830000}"/>
    <cellStyle name="Normal 38 8 2" xfId="32612" xr:uid="{00000000-0005-0000-0000-000052830000}"/>
    <cellStyle name="Normal 38 8 3" xfId="32613" xr:uid="{00000000-0005-0000-0000-000053830000}"/>
    <cellStyle name="Normal 38 8 4" xfId="32614" xr:uid="{00000000-0005-0000-0000-000054830000}"/>
    <cellStyle name="Normal 38 8 5" xfId="32615" xr:uid="{00000000-0005-0000-0000-000055830000}"/>
    <cellStyle name="Normal 38 8 6" xfId="32616" xr:uid="{00000000-0005-0000-0000-000056830000}"/>
    <cellStyle name="Normal 38 9" xfId="32617" xr:uid="{00000000-0005-0000-0000-000057830000}"/>
    <cellStyle name="Normal 38 9 2" xfId="32618" xr:uid="{00000000-0005-0000-0000-000058830000}"/>
    <cellStyle name="Normal 38 9 3" xfId="32619" xr:uid="{00000000-0005-0000-0000-000059830000}"/>
    <cellStyle name="Normal 38 9 4" xfId="32620" xr:uid="{00000000-0005-0000-0000-00005A830000}"/>
    <cellStyle name="Normal 38 9 5" xfId="32621" xr:uid="{00000000-0005-0000-0000-00005B830000}"/>
    <cellStyle name="Normal 38 9 6" xfId="32622" xr:uid="{00000000-0005-0000-0000-00005C830000}"/>
    <cellStyle name="Normal 39" xfId="130" xr:uid="{00000000-0005-0000-0000-00005D830000}"/>
    <cellStyle name="Normal 39 10" xfId="32623" xr:uid="{00000000-0005-0000-0000-00005E830000}"/>
    <cellStyle name="Normal 39 11" xfId="32624" xr:uid="{00000000-0005-0000-0000-00005F830000}"/>
    <cellStyle name="Normal 39 12" xfId="32625" xr:uid="{00000000-0005-0000-0000-000060830000}"/>
    <cellStyle name="Normal 39 13" xfId="32626" xr:uid="{00000000-0005-0000-0000-000061830000}"/>
    <cellStyle name="Normal 39 14" xfId="32627" xr:uid="{00000000-0005-0000-0000-000062830000}"/>
    <cellStyle name="Normal 39 2" xfId="1978" xr:uid="{00000000-0005-0000-0000-000063830000}"/>
    <cellStyle name="Normal 39 2 2" xfId="32628" xr:uid="{00000000-0005-0000-0000-000064830000}"/>
    <cellStyle name="Normal 39 2 3" xfId="32629" xr:uid="{00000000-0005-0000-0000-000065830000}"/>
    <cellStyle name="Normal 39 2 4" xfId="32630" xr:uid="{00000000-0005-0000-0000-000066830000}"/>
    <cellStyle name="Normal 39 2 5" xfId="32631" xr:uid="{00000000-0005-0000-0000-000067830000}"/>
    <cellStyle name="Normal 39 2 6" xfId="32632" xr:uid="{00000000-0005-0000-0000-000068830000}"/>
    <cellStyle name="Normal 39 3" xfId="32633" xr:uid="{00000000-0005-0000-0000-000069830000}"/>
    <cellStyle name="Normal 39 3 2" xfId="32634" xr:uid="{00000000-0005-0000-0000-00006A830000}"/>
    <cellStyle name="Normal 39 3 3" xfId="32635" xr:uid="{00000000-0005-0000-0000-00006B830000}"/>
    <cellStyle name="Normal 39 3 4" xfId="32636" xr:uid="{00000000-0005-0000-0000-00006C830000}"/>
    <cellStyle name="Normal 39 3 5" xfId="32637" xr:uid="{00000000-0005-0000-0000-00006D830000}"/>
    <cellStyle name="Normal 39 3 6" xfId="32638" xr:uid="{00000000-0005-0000-0000-00006E830000}"/>
    <cellStyle name="Normal 39 4" xfId="32639" xr:uid="{00000000-0005-0000-0000-00006F830000}"/>
    <cellStyle name="Normal 39 4 2" xfId="32640" xr:uid="{00000000-0005-0000-0000-000070830000}"/>
    <cellStyle name="Normal 39 4 3" xfId="32641" xr:uid="{00000000-0005-0000-0000-000071830000}"/>
    <cellStyle name="Normal 39 4 4" xfId="32642" xr:uid="{00000000-0005-0000-0000-000072830000}"/>
    <cellStyle name="Normal 39 4 5" xfId="32643" xr:uid="{00000000-0005-0000-0000-000073830000}"/>
    <cellStyle name="Normal 39 4 6" xfId="32644" xr:uid="{00000000-0005-0000-0000-000074830000}"/>
    <cellStyle name="Normal 39 5" xfId="32645" xr:uid="{00000000-0005-0000-0000-000075830000}"/>
    <cellStyle name="Normal 39 5 2" xfId="32646" xr:uid="{00000000-0005-0000-0000-000076830000}"/>
    <cellStyle name="Normal 39 5 3" xfId="32647" xr:uid="{00000000-0005-0000-0000-000077830000}"/>
    <cellStyle name="Normal 39 5 4" xfId="32648" xr:uid="{00000000-0005-0000-0000-000078830000}"/>
    <cellStyle name="Normal 39 5 5" xfId="32649" xr:uid="{00000000-0005-0000-0000-000079830000}"/>
    <cellStyle name="Normal 39 5 6" xfId="32650" xr:uid="{00000000-0005-0000-0000-00007A830000}"/>
    <cellStyle name="Normal 39 6" xfId="32651" xr:uid="{00000000-0005-0000-0000-00007B830000}"/>
    <cellStyle name="Normal 39 6 2" xfId="32652" xr:uid="{00000000-0005-0000-0000-00007C830000}"/>
    <cellStyle name="Normal 39 6 3" xfId="32653" xr:uid="{00000000-0005-0000-0000-00007D830000}"/>
    <cellStyle name="Normal 39 6 4" xfId="32654" xr:uid="{00000000-0005-0000-0000-00007E830000}"/>
    <cellStyle name="Normal 39 6 5" xfId="32655" xr:uid="{00000000-0005-0000-0000-00007F830000}"/>
    <cellStyle name="Normal 39 6 6" xfId="32656" xr:uid="{00000000-0005-0000-0000-000080830000}"/>
    <cellStyle name="Normal 39 7" xfId="32657" xr:uid="{00000000-0005-0000-0000-000081830000}"/>
    <cellStyle name="Normal 39 7 2" xfId="32658" xr:uid="{00000000-0005-0000-0000-000082830000}"/>
    <cellStyle name="Normal 39 7 3" xfId="32659" xr:uid="{00000000-0005-0000-0000-000083830000}"/>
    <cellStyle name="Normal 39 7 4" xfId="32660" xr:uid="{00000000-0005-0000-0000-000084830000}"/>
    <cellStyle name="Normal 39 7 5" xfId="32661" xr:uid="{00000000-0005-0000-0000-000085830000}"/>
    <cellStyle name="Normal 39 7 6" xfId="32662" xr:uid="{00000000-0005-0000-0000-000086830000}"/>
    <cellStyle name="Normal 39 8" xfId="32663" xr:uid="{00000000-0005-0000-0000-000087830000}"/>
    <cellStyle name="Normal 39 8 2" xfId="32664" xr:uid="{00000000-0005-0000-0000-000088830000}"/>
    <cellStyle name="Normal 39 8 3" xfId="32665" xr:uid="{00000000-0005-0000-0000-000089830000}"/>
    <cellStyle name="Normal 39 8 4" xfId="32666" xr:uid="{00000000-0005-0000-0000-00008A830000}"/>
    <cellStyle name="Normal 39 8 5" xfId="32667" xr:uid="{00000000-0005-0000-0000-00008B830000}"/>
    <cellStyle name="Normal 39 8 6" xfId="32668" xr:uid="{00000000-0005-0000-0000-00008C830000}"/>
    <cellStyle name="Normal 39 9" xfId="32669" xr:uid="{00000000-0005-0000-0000-00008D830000}"/>
    <cellStyle name="Normal 39 9 2" xfId="32670" xr:uid="{00000000-0005-0000-0000-00008E830000}"/>
    <cellStyle name="Normal 39 9 3" xfId="32671" xr:uid="{00000000-0005-0000-0000-00008F830000}"/>
    <cellStyle name="Normal 39 9 4" xfId="32672" xr:uid="{00000000-0005-0000-0000-000090830000}"/>
    <cellStyle name="Normal 39 9 5" xfId="32673" xr:uid="{00000000-0005-0000-0000-000091830000}"/>
    <cellStyle name="Normal 39 9 6" xfId="32674" xr:uid="{00000000-0005-0000-0000-000092830000}"/>
    <cellStyle name="Normal 4" xfId="64" xr:uid="{00000000-0005-0000-0000-000093830000}"/>
    <cellStyle name="Normal 4 10" xfId="32675" xr:uid="{00000000-0005-0000-0000-000094830000}"/>
    <cellStyle name="Normal 4 11" xfId="32676" xr:uid="{00000000-0005-0000-0000-000095830000}"/>
    <cellStyle name="Normal 4 12" xfId="32677" xr:uid="{00000000-0005-0000-0000-000096830000}"/>
    <cellStyle name="Normal 4 13" xfId="32678" xr:uid="{00000000-0005-0000-0000-000097830000}"/>
    <cellStyle name="Normal 4 14" xfId="32679" xr:uid="{00000000-0005-0000-0000-000098830000}"/>
    <cellStyle name="Normal 4 15" xfId="32680" xr:uid="{00000000-0005-0000-0000-000099830000}"/>
    <cellStyle name="Normal 4 16" xfId="32681" xr:uid="{00000000-0005-0000-0000-00009A830000}"/>
    <cellStyle name="Normal 4 17" xfId="32682" xr:uid="{00000000-0005-0000-0000-00009B830000}"/>
    <cellStyle name="Normal 4 18" xfId="32683" xr:uid="{00000000-0005-0000-0000-00009C830000}"/>
    <cellStyle name="Normal 4 19" xfId="32684" xr:uid="{00000000-0005-0000-0000-00009D830000}"/>
    <cellStyle name="Normal 4 2" xfId="1979" xr:uid="{00000000-0005-0000-0000-00009E830000}"/>
    <cellStyle name="Normal 4 2 10" xfId="32685" xr:uid="{00000000-0005-0000-0000-00009F830000}"/>
    <cellStyle name="Normal 4 2 11" xfId="32686" xr:uid="{00000000-0005-0000-0000-0000A0830000}"/>
    <cellStyle name="Normal 4 2 12" xfId="32687" xr:uid="{00000000-0005-0000-0000-0000A1830000}"/>
    <cellStyle name="Normal 4 2 13" xfId="32688" xr:uid="{00000000-0005-0000-0000-0000A2830000}"/>
    <cellStyle name="Normal 4 2 14" xfId="32689" xr:uid="{00000000-0005-0000-0000-0000A3830000}"/>
    <cellStyle name="Normal 4 2 15" xfId="32690" xr:uid="{00000000-0005-0000-0000-0000A4830000}"/>
    <cellStyle name="Normal 4 2 16" xfId="32691" xr:uid="{00000000-0005-0000-0000-0000A5830000}"/>
    <cellStyle name="Normal 4 2 17" xfId="32692" xr:uid="{00000000-0005-0000-0000-0000A6830000}"/>
    <cellStyle name="Normal 4 2 18" xfId="32693" xr:uid="{00000000-0005-0000-0000-0000A7830000}"/>
    <cellStyle name="Normal 4 2 19" xfId="32694" xr:uid="{00000000-0005-0000-0000-0000A8830000}"/>
    <cellStyle name="Normal 4 2 2" xfId="2703" xr:uid="{00000000-0005-0000-0000-0000A9830000}"/>
    <cellStyle name="Normal 4 2 20" xfId="32695" xr:uid="{00000000-0005-0000-0000-0000AA830000}"/>
    <cellStyle name="Normal 4 2 21" xfId="32696" xr:uid="{00000000-0005-0000-0000-0000AB830000}"/>
    <cellStyle name="Normal 4 2 22" xfId="32697" xr:uid="{00000000-0005-0000-0000-0000AC830000}"/>
    <cellStyle name="Normal 4 2 23" xfId="32698" xr:uid="{00000000-0005-0000-0000-0000AD830000}"/>
    <cellStyle name="Normal 4 2 24" xfId="32699" xr:uid="{00000000-0005-0000-0000-0000AE830000}"/>
    <cellStyle name="Normal 4 2 25" xfId="32700" xr:uid="{00000000-0005-0000-0000-0000AF830000}"/>
    <cellStyle name="Normal 4 2 26" xfId="32701" xr:uid="{00000000-0005-0000-0000-0000B0830000}"/>
    <cellStyle name="Normal 4 2 27" xfId="32702" xr:uid="{00000000-0005-0000-0000-0000B1830000}"/>
    <cellStyle name="Normal 4 2 28" xfId="32703" xr:uid="{00000000-0005-0000-0000-0000B2830000}"/>
    <cellStyle name="Normal 4 2 29" xfId="32704" xr:uid="{00000000-0005-0000-0000-0000B3830000}"/>
    <cellStyle name="Normal 4 2 3" xfId="2972" xr:uid="{00000000-0005-0000-0000-0000B4830000}"/>
    <cellStyle name="Normal 4 2 30" xfId="32705" xr:uid="{00000000-0005-0000-0000-0000B5830000}"/>
    <cellStyle name="Normal 4 2 31" xfId="32706" xr:uid="{00000000-0005-0000-0000-0000B6830000}"/>
    <cellStyle name="Normal 4 2 32" xfId="43770" xr:uid="{D715F463-C989-4A49-9B64-F27187C828A4}"/>
    <cellStyle name="Normal 4 2 4" xfId="32707" xr:uid="{00000000-0005-0000-0000-0000B7830000}"/>
    <cellStyle name="Normal 4 2 5" xfId="32708" xr:uid="{00000000-0005-0000-0000-0000B8830000}"/>
    <cellStyle name="Normal 4 2 6" xfId="32709" xr:uid="{00000000-0005-0000-0000-0000B9830000}"/>
    <cellStyle name="Normal 4 2 7" xfId="32710" xr:uid="{00000000-0005-0000-0000-0000BA830000}"/>
    <cellStyle name="Normal 4 2 8" xfId="32711" xr:uid="{00000000-0005-0000-0000-0000BB830000}"/>
    <cellStyle name="Normal 4 2 9" xfId="32712" xr:uid="{00000000-0005-0000-0000-0000BC830000}"/>
    <cellStyle name="Normal 4 20" xfId="32713" xr:uid="{00000000-0005-0000-0000-0000BD830000}"/>
    <cellStyle name="Normal 4 21" xfId="32714" xr:uid="{00000000-0005-0000-0000-0000BE830000}"/>
    <cellStyle name="Normal 4 22" xfId="32715" xr:uid="{00000000-0005-0000-0000-0000BF830000}"/>
    <cellStyle name="Normal 4 23" xfId="32716" xr:uid="{00000000-0005-0000-0000-0000C0830000}"/>
    <cellStyle name="Normal 4 24" xfId="32717" xr:uid="{00000000-0005-0000-0000-0000C1830000}"/>
    <cellStyle name="Normal 4 25" xfId="32718" xr:uid="{00000000-0005-0000-0000-0000C2830000}"/>
    <cellStyle name="Normal 4 26" xfId="32719" xr:uid="{00000000-0005-0000-0000-0000C3830000}"/>
    <cellStyle name="Normal 4 27" xfId="32720" xr:uid="{00000000-0005-0000-0000-0000C4830000}"/>
    <cellStyle name="Normal 4 28" xfId="32721" xr:uid="{00000000-0005-0000-0000-0000C5830000}"/>
    <cellStyle name="Normal 4 29" xfId="32722" xr:uid="{00000000-0005-0000-0000-0000C6830000}"/>
    <cellStyle name="Normal 4 3" xfId="1980" xr:uid="{00000000-0005-0000-0000-0000C7830000}"/>
    <cellStyle name="Normal 4 3 2" xfId="32723" xr:uid="{00000000-0005-0000-0000-0000C8830000}"/>
    <cellStyle name="Normal 4 3 2 2" xfId="32724" xr:uid="{00000000-0005-0000-0000-0000C9830000}"/>
    <cellStyle name="Normal 4 3 3" xfId="32725" xr:uid="{00000000-0005-0000-0000-0000CA830000}"/>
    <cellStyle name="Normal 4 3 4" xfId="32726" xr:uid="{00000000-0005-0000-0000-0000CB830000}"/>
    <cellStyle name="Normal 4 3 5" xfId="43769" xr:uid="{BF3A7FB5-B403-4AE8-88C2-DB65C9C6950A}"/>
    <cellStyle name="Normal 4 3_BG GUATEMALA COSMETICOS AL 30-06-08defi" xfId="32727" xr:uid="{00000000-0005-0000-0000-0000CC830000}"/>
    <cellStyle name="Normal 4 30" xfId="32728" xr:uid="{00000000-0005-0000-0000-0000CD830000}"/>
    <cellStyle name="Normal 4 31" xfId="32729" xr:uid="{00000000-0005-0000-0000-0000CE830000}"/>
    <cellStyle name="Normal 4 32" xfId="32730" xr:uid="{00000000-0005-0000-0000-0000CF830000}"/>
    <cellStyle name="Normal 4 4" xfId="2712" xr:uid="{00000000-0005-0000-0000-0000D0830000}"/>
    <cellStyle name="Normal 4 4 2" xfId="2793" xr:uid="{00000000-0005-0000-0000-0000D1830000}"/>
    <cellStyle name="Normal 4 4 2 2" xfId="32731" xr:uid="{00000000-0005-0000-0000-0000D2830000}"/>
    <cellStyle name="Normal 4 4 3" xfId="32732" xr:uid="{00000000-0005-0000-0000-0000D3830000}"/>
    <cellStyle name="Normal 4 4 4" xfId="32733" xr:uid="{00000000-0005-0000-0000-0000D4830000}"/>
    <cellStyle name="Normal 4 4 5" xfId="32734" xr:uid="{00000000-0005-0000-0000-0000D5830000}"/>
    <cellStyle name="Normal 4 4 5 2" xfId="42004" xr:uid="{00000000-0005-0000-0000-0000D6830000}"/>
    <cellStyle name="Normal 4 4 5 3" xfId="42005" xr:uid="{00000000-0005-0000-0000-0000D7830000}"/>
    <cellStyle name="Normal 4 5" xfId="2788" xr:uid="{00000000-0005-0000-0000-0000D8830000}"/>
    <cellStyle name="Normal 4 5 2" xfId="32735" xr:uid="{00000000-0005-0000-0000-0000D9830000}"/>
    <cellStyle name="Normal 4 5 2 2" xfId="32736" xr:uid="{00000000-0005-0000-0000-0000DA830000}"/>
    <cellStyle name="Normal 4 5 3" xfId="32737" xr:uid="{00000000-0005-0000-0000-0000DB830000}"/>
    <cellStyle name="Normal 4 5 4" xfId="32738" xr:uid="{00000000-0005-0000-0000-0000DC830000}"/>
    <cellStyle name="Normal 4 6" xfId="227" xr:uid="{00000000-0005-0000-0000-0000DD830000}"/>
    <cellStyle name="Normal 4 6 2" xfId="32739" xr:uid="{00000000-0005-0000-0000-0000DE830000}"/>
    <cellStyle name="Normal 4 7" xfId="32740" xr:uid="{00000000-0005-0000-0000-0000DF830000}"/>
    <cellStyle name="Normal 4 7 2" xfId="32741" xr:uid="{00000000-0005-0000-0000-0000E0830000}"/>
    <cellStyle name="Normal 4 8" xfId="32742" xr:uid="{00000000-0005-0000-0000-0000E1830000}"/>
    <cellStyle name="Normal 4 8 2" xfId="32743" xr:uid="{00000000-0005-0000-0000-0000E2830000}"/>
    <cellStyle name="Normal 4 9" xfId="32744" xr:uid="{00000000-0005-0000-0000-0000E3830000}"/>
    <cellStyle name="Normal 4_(MCH) PT ER al 31-08-08 CORREGIDO 2" xfId="32745" xr:uid="{00000000-0005-0000-0000-0000E4830000}"/>
    <cellStyle name="Normal 40" xfId="132" xr:uid="{00000000-0005-0000-0000-0000E5830000}"/>
    <cellStyle name="Normal 40 10" xfId="32746" xr:uid="{00000000-0005-0000-0000-0000E6830000}"/>
    <cellStyle name="Normal 40 11" xfId="32747" xr:uid="{00000000-0005-0000-0000-0000E7830000}"/>
    <cellStyle name="Normal 40 12" xfId="32748" xr:uid="{00000000-0005-0000-0000-0000E8830000}"/>
    <cellStyle name="Normal 40 13" xfId="32749" xr:uid="{00000000-0005-0000-0000-0000E9830000}"/>
    <cellStyle name="Normal 40 14" xfId="32750" xr:uid="{00000000-0005-0000-0000-0000EA830000}"/>
    <cellStyle name="Normal 40 2" xfId="1981" xr:uid="{00000000-0005-0000-0000-0000EB830000}"/>
    <cellStyle name="Normal 40 2 2" xfId="32751" xr:uid="{00000000-0005-0000-0000-0000EC830000}"/>
    <cellStyle name="Normal 40 2 3" xfId="32752" xr:uid="{00000000-0005-0000-0000-0000ED830000}"/>
    <cellStyle name="Normal 40 2 4" xfId="32753" xr:uid="{00000000-0005-0000-0000-0000EE830000}"/>
    <cellStyle name="Normal 40 2 5" xfId="32754" xr:uid="{00000000-0005-0000-0000-0000EF830000}"/>
    <cellStyle name="Normal 40 2 6" xfId="32755" xr:uid="{00000000-0005-0000-0000-0000F0830000}"/>
    <cellStyle name="Normal 40 3" xfId="32756" xr:uid="{00000000-0005-0000-0000-0000F1830000}"/>
    <cellStyle name="Normal 40 3 2" xfId="32757" xr:uid="{00000000-0005-0000-0000-0000F2830000}"/>
    <cellStyle name="Normal 40 3 3" xfId="32758" xr:uid="{00000000-0005-0000-0000-0000F3830000}"/>
    <cellStyle name="Normal 40 3 4" xfId="32759" xr:uid="{00000000-0005-0000-0000-0000F4830000}"/>
    <cellStyle name="Normal 40 3 5" xfId="32760" xr:uid="{00000000-0005-0000-0000-0000F5830000}"/>
    <cellStyle name="Normal 40 3 6" xfId="32761" xr:uid="{00000000-0005-0000-0000-0000F6830000}"/>
    <cellStyle name="Normal 40 4" xfId="32762" xr:uid="{00000000-0005-0000-0000-0000F7830000}"/>
    <cellStyle name="Normal 40 4 2" xfId="32763" xr:uid="{00000000-0005-0000-0000-0000F8830000}"/>
    <cellStyle name="Normal 40 4 3" xfId="32764" xr:uid="{00000000-0005-0000-0000-0000F9830000}"/>
    <cellStyle name="Normal 40 4 4" xfId="32765" xr:uid="{00000000-0005-0000-0000-0000FA830000}"/>
    <cellStyle name="Normal 40 4 5" xfId="32766" xr:uid="{00000000-0005-0000-0000-0000FB830000}"/>
    <cellStyle name="Normal 40 4 6" xfId="32767" xr:uid="{00000000-0005-0000-0000-0000FC830000}"/>
    <cellStyle name="Normal 40 5" xfId="32768" xr:uid="{00000000-0005-0000-0000-0000FD830000}"/>
    <cellStyle name="Normal 40 5 2" xfId="32769" xr:uid="{00000000-0005-0000-0000-0000FE830000}"/>
    <cellStyle name="Normal 40 5 3" xfId="32770" xr:uid="{00000000-0005-0000-0000-0000FF830000}"/>
    <cellStyle name="Normal 40 5 4" xfId="32771" xr:uid="{00000000-0005-0000-0000-000000840000}"/>
    <cellStyle name="Normal 40 5 5" xfId="32772" xr:uid="{00000000-0005-0000-0000-000001840000}"/>
    <cellStyle name="Normal 40 5 6" xfId="32773" xr:uid="{00000000-0005-0000-0000-000002840000}"/>
    <cellStyle name="Normal 40 6" xfId="32774" xr:uid="{00000000-0005-0000-0000-000003840000}"/>
    <cellStyle name="Normal 40 6 2" xfId="32775" xr:uid="{00000000-0005-0000-0000-000004840000}"/>
    <cellStyle name="Normal 40 6 3" xfId="32776" xr:uid="{00000000-0005-0000-0000-000005840000}"/>
    <cellStyle name="Normal 40 6 4" xfId="32777" xr:uid="{00000000-0005-0000-0000-000006840000}"/>
    <cellStyle name="Normal 40 6 5" xfId="32778" xr:uid="{00000000-0005-0000-0000-000007840000}"/>
    <cellStyle name="Normal 40 6 6" xfId="32779" xr:uid="{00000000-0005-0000-0000-000008840000}"/>
    <cellStyle name="Normal 40 7" xfId="32780" xr:uid="{00000000-0005-0000-0000-000009840000}"/>
    <cellStyle name="Normal 40 7 2" xfId="32781" xr:uid="{00000000-0005-0000-0000-00000A840000}"/>
    <cellStyle name="Normal 40 7 3" xfId="32782" xr:uid="{00000000-0005-0000-0000-00000B840000}"/>
    <cellStyle name="Normal 40 7 4" xfId="32783" xr:uid="{00000000-0005-0000-0000-00000C840000}"/>
    <cellStyle name="Normal 40 7 5" xfId="32784" xr:uid="{00000000-0005-0000-0000-00000D840000}"/>
    <cellStyle name="Normal 40 7 6" xfId="32785" xr:uid="{00000000-0005-0000-0000-00000E840000}"/>
    <cellStyle name="Normal 40 8" xfId="32786" xr:uid="{00000000-0005-0000-0000-00000F840000}"/>
    <cellStyle name="Normal 40 8 2" xfId="32787" xr:uid="{00000000-0005-0000-0000-000010840000}"/>
    <cellStyle name="Normal 40 8 3" xfId="32788" xr:uid="{00000000-0005-0000-0000-000011840000}"/>
    <cellStyle name="Normal 40 8 4" xfId="32789" xr:uid="{00000000-0005-0000-0000-000012840000}"/>
    <cellStyle name="Normal 40 8 5" xfId="32790" xr:uid="{00000000-0005-0000-0000-000013840000}"/>
    <cellStyle name="Normal 40 8 6" xfId="32791" xr:uid="{00000000-0005-0000-0000-000014840000}"/>
    <cellStyle name="Normal 40 9" xfId="32792" xr:uid="{00000000-0005-0000-0000-000015840000}"/>
    <cellStyle name="Normal 40 9 2" xfId="32793" xr:uid="{00000000-0005-0000-0000-000016840000}"/>
    <cellStyle name="Normal 40 9 3" xfId="32794" xr:uid="{00000000-0005-0000-0000-000017840000}"/>
    <cellStyle name="Normal 40 9 4" xfId="32795" xr:uid="{00000000-0005-0000-0000-000018840000}"/>
    <cellStyle name="Normal 40 9 5" xfId="32796" xr:uid="{00000000-0005-0000-0000-000019840000}"/>
    <cellStyle name="Normal 40 9 6" xfId="32797" xr:uid="{00000000-0005-0000-0000-00001A840000}"/>
    <cellStyle name="Normal 41" xfId="134" xr:uid="{00000000-0005-0000-0000-00001B840000}"/>
    <cellStyle name="Normal 41 10" xfId="32798" xr:uid="{00000000-0005-0000-0000-00001C840000}"/>
    <cellStyle name="Normal 41 11" xfId="32799" xr:uid="{00000000-0005-0000-0000-00001D840000}"/>
    <cellStyle name="Normal 41 12" xfId="32800" xr:uid="{00000000-0005-0000-0000-00001E840000}"/>
    <cellStyle name="Normal 41 13" xfId="32801" xr:uid="{00000000-0005-0000-0000-00001F840000}"/>
    <cellStyle name="Normal 41 14" xfId="32802" xr:uid="{00000000-0005-0000-0000-000020840000}"/>
    <cellStyle name="Normal 41 15" xfId="32803" xr:uid="{00000000-0005-0000-0000-000021840000}"/>
    <cellStyle name="Normal 41 2" xfId="1983" xr:uid="{00000000-0005-0000-0000-000022840000}"/>
    <cellStyle name="Normal 41 2 2" xfId="32804" xr:uid="{00000000-0005-0000-0000-000023840000}"/>
    <cellStyle name="Normal 41 2 3" xfId="32805" xr:uid="{00000000-0005-0000-0000-000024840000}"/>
    <cellStyle name="Normal 41 2 4" xfId="32806" xr:uid="{00000000-0005-0000-0000-000025840000}"/>
    <cellStyle name="Normal 41 2 5" xfId="32807" xr:uid="{00000000-0005-0000-0000-000026840000}"/>
    <cellStyle name="Normal 41 2 6" xfId="32808" xr:uid="{00000000-0005-0000-0000-000027840000}"/>
    <cellStyle name="Normal 41 2 7" xfId="42006" xr:uid="{00000000-0005-0000-0000-000028840000}"/>
    <cellStyle name="Normal 41 3" xfId="1984" xr:uid="{00000000-0005-0000-0000-000029840000}"/>
    <cellStyle name="Normal 41 3 2" xfId="32809" xr:uid="{00000000-0005-0000-0000-00002A840000}"/>
    <cellStyle name="Normal 41 3 3" xfId="32810" xr:uid="{00000000-0005-0000-0000-00002B840000}"/>
    <cellStyle name="Normal 41 3 4" xfId="32811" xr:uid="{00000000-0005-0000-0000-00002C840000}"/>
    <cellStyle name="Normal 41 3 5" xfId="32812" xr:uid="{00000000-0005-0000-0000-00002D840000}"/>
    <cellStyle name="Normal 41 3 6" xfId="32813" xr:uid="{00000000-0005-0000-0000-00002E840000}"/>
    <cellStyle name="Normal 41 3 7" xfId="42007" xr:uid="{00000000-0005-0000-0000-00002F840000}"/>
    <cellStyle name="Normal 41 4" xfId="1985" xr:uid="{00000000-0005-0000-0000-000030840000}"/>
    <cellStyle name="Normal 41 4 2" xfId="32814" xr:uid="{00000000-0005-0000-0000-000031840000}"/>
    <cellStyle name="Normal 41 4 3" xfId="32815" xr:uid="{00000000-0005-0000-0000-000032840000}"/>
    <cellStyle name="Normal 41 4 4" xfId="32816" xr:uid="{00000000-0005-0000-0000-000033840000}"/>
    <cellStyle name="Normal 41 4 5" xfId="32817" xr:uid="{00000000-0005-0000-0000-000034840000}"/>
    <cellStyle name="Normal 41 4 6" xfId="32818" xr:uid="{00000000-0005-0000-0000-000035840000}"/>
    <cellStyle name="Normal 41 4 7" xfId="42008" xr:uid="{00000000-0005-0000-0000-000036840000}"/>
    <cellStyle name="Normal 41 5" xfId="1982" xr:uid="{00000000-0005-0000-0000-000037840000}"/>
    <cellStyle name="Normal 41 5 2" xfId="32819" xr:uid="{00000000-0005-0000-0000-000038840000}"/>
    <cellStyle name="Normal 41 5 3" xfId="32820" xr:uid="{00000000-0005-0000-0000-000039840000}"/>
    <cellStyle name="Normal 41 5 4" xfId="32821" xr:uid="{00000000-0005-0000-0000-00003A840000}"/>
    <cellStyle name="Normal 41 5 5" xfId="32822" xr:uid="{00000000-0005-0000-0000-00003B840000}"/>
    <cellStyle name="Normal 41 5 6" xfId="32823" xr:uid="{00000000-0005-0000-0000-00003C840000}"/>
    <cellStyle name="Normal 41 6" xfId="32824" xr:uid="{00000000-0005-0000-0000-00003D840000}"/>
    <cellStyle name="Normal 41 6 2" xfId="32825" xr:uid="{00000000-0005-0000-0000-00003E840000}"/>
    <cellStyle name="Normal 41 6 3" xfId="32826" xr:uid="{00000000-0005-0000-0000-00003F840000}"/>
    <cellStyle name="Normal 41 6 4" xfId="32827" xr:uid="{00000000-0005-0000-0000-000040840000}"/>
    <cellStyle name="Normal 41 6 5" xfId="32828" xr:uid="{00000000-0005-0000-0000-000041840000}"/>
    <cellStyle name="Normal 41 6 6" xfId="32829" xr:uid="{00000000-0005-0000-0000-000042840000}"/>
    <cellStyle name="Normal 41 7" xfId="32830" xr:uid="{00000000-0005-0000-0000-000043840000}"/>
    <cellStyle name="Normal 41 7 2" xfId="32831" xr:uid="{00000000-0005-0000-0000-000044840000}"/>
    <cellStyle name="Normal 41 7 3" xfId="32832" xr:uid="{00000000-0005-0000-0000-000045840000}"/>
    <cellStyle name="Normal 41 7 4" xfId="32833" xr:uid="{00000000-0005-0000-0000-000046840000}"/>
    <cellStyle name="Normal 41 7 5" xfId="32834" xr:uid="{00000000-0005-0000-0000-000047840000}"/>
    <cellStyle name="Normal 41 7 6" xfId="32835" xr:uid="{00000000-0005-0000-0000-000048840000}"/>
    <cellStyle name="Normal 41 8" xfId="32836" xr:uid="{00000000-0005-0000-0000-000049840000}"/>
    <cellStyle name="Normal 41 8 2" xfId="32837" xr:uid="{00000000-0005-0000-0000-00004A840000}"/>
    <cellStyle name="Normal 41 8 3" xfId="32838" xr:uid="{00000000-0005-0000-0000-00004B840000}"/>
    <cellStyle name="Normal 41 8 4" xfId="32839" xr:uid="{00000000-0005-0000-0000-00004C840000}"/>
    <cellStyle name="Normal 41 8 5" xfId="32840" xr:uid="{00000000-0005-0000-0000-00004D840000}"/>
    <cellStyle name="Normal 41 8 6" xfId="32841" xr:uid="{00000000-0005-0000-0000-00004E840000}"/>
    <cellStyle name="Normal 41 9" xfId="32842" xr:uid="{00000000-0005-0000-0000-00004F840000}"/>
    <cellStyle name="Normal 41 9 2" xfId="32843" xr:uid="{00000000-0005-0000-0000-000050840000}"/>
    <cellStyle name="Normal 41 9 3" xfId="32844" xr:uid="{00000000-0005-0000-0000-000051840000}"/>
    <cellStyle name="Normal 41 9 4" xfId="32845" xr:uid="{00000000-0005-0000-0000-000052840000}"/>
    <cellStyle name="Normal 41 9 5" xfId="32846" xr:uid="{00000000-0005-0000-0000-000053840000}"/>
    <cellStyle name="Normal 41 9 6" xfId="32847" xr:uid="{00000000-0005-0000-0000-000054840000}"/>
    <cellStyle name="Normal 42" xfId="41" xr:uid="{00000000-0005-0000-0000-000055840000}"/>
    <cellStyle name="Normal 42 10" xfId="32848" xr:uid="{00000000-0005-0000-0000-000056840000}"/>
    <cellStyle name="Normal 42 11" xfId="32849" xr:uid="{00000000-0005-0000-0000-000057840000}"/>
    <cellStyle name="Normal 42 12" xfId="32850" xr:uid="{00000000-0005-0000-0000-000058840000}"/>
    <cellStyle name="Normal 42 13" xfId="32851" xr:uid="{00000000-0005-0000-0000-000059840000}"/>
    <cellStyle name="Normal 42 14" xfId="32852" xr:uid="{00000000-0005-0000-0000-00005A840000}"/>
    <cellStyle name="Normal 42 2" xfId="1987" xr:uid="{00000000-0005-0000-0000-00005B840000}"/>
    <cellStyle name="Normal 42 2 2" xfId="32853" xr:uid="{00000000-0005-0000-0000-00005C840000}"/>
    <cellStyle name="Normal 42 2 3" xfId="32854" xr:uid="{00000000-0005-0000-0000-00005D840000}"/>
    <cellStyle name="Normal 42 2 4" xfId="32855" xr:uid="{00000000-0005-0000-0000-00005E840000}"/>
    <cellStyle name="Normal 42 2 5" xfId="32856" xr:uid="{00000000-0005-0000-0000-00005F840000}"/>
    <cellStyle name="Normal 42 2 6" xfId="32857" xr:uid="{00000000-0005-0000-0000-000060840000}"/>
    <cellStyle name="Normal 42 2 7" xfId="42009" xr:uid="{00000000-0005-0000-0000-000061840000}"/>
    <cellStyle name="Normal 42 3" xfId="1988" xr:uid="{00000000-0005-0000-0000-000062840000}"/>
    <cellStyle name="Normal 42 3 2" xfId="32858" xr:uid="{00000000-0005-0000-0000-000063840000}"/>
    <cellStyle name="Normal 42 3 3" xfId="32859" xr:uid="{00000000-0005-0000-0000-000064840000}"/>
    <cellStyle name="Normal 42 3 4" xfId="32860" xr:uid="{00000000-0005-0000-0000-000065840000}"/>
    <cellStyle name="Normal 42 3 5" xfId="32861" xr:uid="{00000000-0005-0000-0000-000066840000}"/>
    <cellStyle name="Normal 42 3 6" xfId="32862" xr:uid="{00000000-0005-0000-0000-000067840000}"/>
    <cellStyle name="Normal 42 3 7" xfId="42010" xr:uid="{00000000-0005-0000-0000-000068840000}"/>
    <cellStyle name="Normal 42 4" xfId="1989" xr:uid="{00000000-0005-0000-0000-000069840000}"/>
    <cellStyle name="Normal 42 4 2" xfId="32863" xr:uid="{00000000-0005-0000-0000-00006A840000}"/>
    <cellStyle name="Normal 42 4 3" xfId="32864" xr:uid="{00000000-0005-0000-0000-00006B840000}"/>
    <cellStyle name="Normal 42 4 4" xfId="32865" xr:uid="{00000000-0005-0000-0000-00006C840000}"/>
    <cellStyle name="Normal 42 4 5" xfId="32866" xr:uid="{00000000-0005-0000-0000-00006D840000}"/>
    <cellStyle name="Normal 42 4 6" xfId="32867" xr:uid="{00000000-0005-0000-0000-00006E840000}"/>
    <cellStyle name="Normal 42 4 7" xfId="42011" xr:uid="{00000000-0005-0000-0000-00006F840000}"/>
    <cellStyle name="Normal 42 5" xfId="1986" xr:uid="{00000000-0005-0000-0000-000070840000}"/>
    <cellStyle name="Normal 42 5 2" xfId="32868" xr:uid="{00000000-0005-0000-0000-000071840000}"/>
    <cellStyle name="Normal 42 5 3" xfId="32869" xr:uid="{00000000-0005-0000-0000-000072840000}"/>
    <cellStyle name="Normal 42 5 4" xfId="32870" xr:uid="{00000000-0005-0000-0000-000073840000}"/>
    <cellStyle name="Normal 42 5 5" xfId="32871" xr:uid="{00000000-0005-0000-0000-000074840000}"/>
    <cellStyle name="Normal 42 5 6" xfId="32872" xr:uid="{00000000-0005-0000-0000-000075840000}"/>
    <cellStyle name="Normal 42 6" xfId="32873" xr:uid="{00000000-0005-0000-0000-000076840000}"/>
    <cellStyle name="Normal 42 6 2" xfId="32874" xr:uid="{00000000-0005-0000-0000-000077840000}"/>
    <cellStyle name="Normal 42 6 3" xfId="32875" xr:uid="{00000000-0005-0000-0000-000078840000}"/>
    <cellStyle name="Normal 42 6 4" xfId="32876" xr:uid="{00000000-0005-0000-0000-000079840000}"/>
    <cellStyle name="Normal 42 6 5" xfId="32877" xr:uid="{00000000-0005-0000-0000-00007A840000}"/>
    <cellStyle name="Normal 42 6 6" xfId="32878" xr:uid="{00000000-0005-0000-0000-00007B840000}"/>
    <cellStyle name="Normal 42 7" xfId="32879" xr:uid="{00000000-0005-0000-0000-00007C840000}"/>
    <cellStyle name="Normal 42 7 2" xfId="32880" xr:uid="{00000000-0005-0000-0000-00007D840000}"/>
    <cellStyle name="Normal 42 7 3" xfId="32881" xr:uid="{00000000-0005-0000-0000-00007E840000}"/>
    <cellStyle name="Normal 42 7 4" xfId="32882" xr:uid="{00000000-0005-0000-0000-00007F840000}"/>
    <cellStyle name="Normal 42 7 5" xfId="32883" xr:uid="{00000000-0005-0000-0000-000080840000}"/>
    <cellStyle name="Normal 42 7 6" xfId="32884" xr:uid="{00000000-0005-0000-0000-000081840000}"/>
    <cellStyle name="Normal 42 8" xfId="32885" xr:uid="{00000000-0005-0000-0000-000082840000}"/>
    <cellStyle name="Normal 42 8 2" xfId="32886" xr:uid="{00000000-0005-0000-0000-000083840000}"/>
    <cellStyle name="Normal 42 8 3" xfId="32887" xr:uid="{00000000-0005-0000-0000-000084840000}"/>
    <cellStyle name="Normal 42 8 4" xfId="32888" xr:uid="{00000000-0005-0000-0000-000085840000}"/>
    <cellStyle name="Normal 42 8 5" xfId="32889" xr:uid="{00000000-0005-0000-0000-000086840000}"/>
    <cellStyle name="Normal 42 8 6" xfId="32890" xr:uid="{00000000-0005-0000-0000-000087840000}"/>
    <cellStyle name="Normal 42 9" xfId="32891" xr:uid="{00000000-0005-0000-0000-000088840000}"/>
    <cellStyle name="Normal 42 9 2" xfId="32892" xr:uid="{00000000-0005-0000-0000-000089840000}"/>
    <cellStyle name="Normal 42 9 3" xfId="32893" xr:uid="{00000000-0005-0000-0000-00008A840000}"/>
    <cellStyle name="Normal 42 9 4" xfId="32894" xr:uid="{00000000-0005-0000-0000-00008B840000}"/>
    <cellStyle name="Normal 42 9 5" xfId="32895" xr:uid="{00000000-0005-0000-0000-00008C840000}"/>
    <cellStyle name="Normal 42 9 6" xfId="32896" xr:uid="{00000000-0005-0000-0000-00008D840000}"/>
    <cellStyle name="Normal 43" xfId="136" xr:uid="{00000000-0005-0000-0000-00008E840000}"/>
    <cellStyle name="Normal 43 10" xfId="42012" xr:uid="{00000000-0005-0000-0000-00008F840000}"/>
    <cellStyle name="Normal 43 11" xfId="43777" xr:uid="{7BE15F72-44E5-4E83-89D7-CA984E6C4346}"/>
    <cellStyle name="Normal 43 2" xfId="1991" xr:uid="{00000000-0005-0000-0000-000090840000}"/>
    <cellStyle name="Normal 43 2 2" xfId="42013" xr:uid="{00000000-0005-0000-0000-000091840000}"/>
    <cellStyle name="Normal 43 3" xfId="1992" xr:uid="{00000000-0005-0000-0000-000092840000}"/>
    <cellStyle name="Normal 43 3 2" xfId="42014" xr:uid="{00000000-0005-0000-0000-000093840000}"/>
    <cellStyle name="Normal 43 4" xfId="1993" xr:uid="{00000000-0005-0000-0000-000094840000}"/>
    <cellStyle name="Normal 43 4 2" xfId="42015" xr:uid="{00000000-0005-0000-0000-000095840000}"/>
    <cellStyle name="Normal 43 5" xfId="1990" xr:uid="{00000000-0005-0000-0000-000096840000}"/>
    <cellStyle name="Normal 43 6" xfId="2996" xr:uid="{00000000-0005-0000-0000-000097840000}"/>
    <cellStyle name="Normal 43 7" xfId="42016" xr:uid="{00000000-0005-0000-0000-000098840000}"/>
    <cellStyle name="Normal 43 8" xfId="42017" xr:uid="{00000000-0005-0000-0000-000099840000}"/>
    <cellStyle name="Normal 43 9" xfId="42018" xr:uid="{00000000-0005-0000-0000-00009A840000}"/>
    <cellStyle name="Normal 44" xfId="42" xr:uid="{00000000-0005-0000-0000-00009B840000}"/>
    <cellStyle name="Normal 44 10" xfId="32897" xr:uid="{00000000-0005-0000-0000-00009C840000}"/>
    <cellStyle name="Normal 44 11" xfId="32898" xr:uid="{00000000-0005-0000-0000-00009D840000}"/>
    <cellStyle name="Normal 44 12" xfId="32899" xr:uid="{00000000-0005-0000-0000-00009E840000}"/>
    <cellStyle name="Normal 44 13" xfId="32900" xr:uid="{00000000-0005-0000-0000-00009F840000}"/>
    <cellStyle name="Normal 44 14" xfId="32901" xr:uid="{00000000-0005-0000-0000-0000A0840000}"/>
    <cellStyle name="Normal 44 2" xfId="1995" xr:uid="{00000000-0005-0000-0000-0000A1840000}"/>
    <cellStyle name="Normal 44 2 2" xfId="32902" xr:uid="{00000000-0005-0000-0000-0000A2840000}"/>
    <cellStyle name="Normal 44 2 3" xfId="32903" xr:uid="{00000000-0005-0000-0000-0000A3840000}"/>
    <cellStyle name="Normal 44 2 4" xfId="32904" xr:uid="{00000000-0005-0000-0000-0000A4840000}"/>
    <cellStyle name="Normal 44 2 5" xfId="32905" xr:uid="{00000000-0005-0000-0000-0000A5840000}"/>
    <cellStyle name="Normal 44 2 6" xfId="32906" xr:uid="{00000000-0005-0000-0000-0000A6840000}"/>
    <cellStyle name="Normal 44 2 7" xfId="42019" xr:uid="{00000000-0005-0000-0000-0000A7840000}"/>
    <cellStyle name="Normal 44 3" xfId="1996" xr:uid="{00000000-0005-0000-0000-0000A8840000}"/>
    <cellStyle name="Normal 44 3 2" xfId="32907" xr:uid="{00000000-0005-0000-0000-0000A9840000}"/>
    <cellStyle name="Normal 44 3 3" xfId="32908" xr:uid="{00000000-0005-0000-0000-0000AA840000}"/>
    <cellStyle name="Normal 44 3 4" xfId="32909" xr:uid="{00000000-0005-0000-0000-0000AB840000}"/>
    <cellStyle name="Normal 44 3 5" xfId="32910" xr:uid="{00000000-0005-0000-0000-0000AC840000}"/>
    <cellStyle name="Normal 44 3 6" xfId="32911" xr:uid="{00000000-0005-0000-0000-0000AD840000}"/>
    <cellStyle name="Normal 44 3 7" xfId="42020" xr:uid="{00000000-0005-0000-0000-0000AE840000}"/>
    <cellStyle name="Normal 44 4" xfId="1997" xr:uid="{00000000-0005-0000-0000-0000AF840000}"/>
    <cellStyle name="Normal 44 4 2" xfId="32912" xr:uid="{00000000-0005-0000-0000-0000B0840000}"/>
    <cellStyle name="Normal 44 4 3" xfId="32913" xr:uid="{00000000-0005-0000-0000-0000B1840000}"/>
    <cellStyle name="Normal 44 4 4" xfId="32914" xr:uid="{00000000-0005-0000-0000-0000B2840000}"/>
    <cellStyle name="Normal 44 4 5" xfId="32915" xr:uid="{00000000-0005-0000-0000-0000B3840000}"/>
    <cellStyle name="Normal 44 4 6" xfId="32916" xr:uid="{00000000-0005-0000-0000-0000B4840000}"/>
    <cellStyle name="Normal 44 4 7" xfId="42021" xr:uid="{00000000-0005-0000-0000-0000B5840000}"/>
    <cellStyle name="Normal 44 5" xfId="1994" xr:uid="{00000000-0005-0000-0000-0000B6840000}"/>
    <cellStyle name="Normal 44 5 2" xfId="32917" xr:uid="{00000000-0005-0000-0000-0000B7840000}"/>
    <cellStyle name="Normal 44 5 3" xfId="32918" xr:uid="{00000000-0005-0000-0000-0000B8840000}"/>
    <cellStyle name="Normal 44 5 4" xfId="32919" xr:uid="{00000000-0005-0000-0000-0000B9840000}"/>
    <cellStyle name="Normal 44 5 5" xfId="32920" xr:uid="{00000000-0005-0000-0000-0000BA840000}"/>
    <cellStyle name="Normal 44 5 6" xfId="32921" xr:uid="{00000000-0005-0000-0000-0000BB840000}"/>
    <cellStyle name="Normal 44 6" xfId="32922" xr:uid="{00000000-0005-0000-0000-0000BC840000}"/>
    <cellStyle name="Normal 44 6 2" xfId="32923" xr:uid="{00000000-0005-0000-0000-0000BD840000}"/>
    <cellStyle name="Normal 44 6 3" xfId="32924" xr:uid="{00000000-0005-0000-0000-0000BE840000}"/>
    <cellStyle name="Normal 44 6 4" xfId="32925" xr:uid="{00000000-0005-0000-0000-0000BF840000}"/>
    <cellStyle name="Normal 44 6 5" xfId="32926" xr:uid="{00000000-0005-0000-0000-0000C0840000}"/>
    <cellStyle name="Normal 44 6 6" xfId="32927" xr:uid="{00000000-0005-0000-0000-0000C1840000}"/>
    <cellStyle name="Normal 44 7" xfId="32928" xr:uid="{00000000-0005-0000-0000-0000C2840000}"/>
    <cellStyle name="Normal 44 7 2" xfId="32929" xr:uid="{00000000-0005-0000-0000-0000C3840000}"/>
    <cellStyle name="Normal 44 7 3" xfId="32930" xr:uid="{00000000-0005-0000-0000-0000C4840000}"/>
    <cellStyle name="Normal 44 7 4" xfId="32931" xr:uid="{00000000-0005-0000-0000-0000C5840000}"/>
    <cellStyle name="Normal 44 7 5" xfId="32932" xr:uid="{00000000-0005-0000-0000-0000C6840000}"/>
    <cellStyle name="Normal 44 7 6" xfId="32933" xr:uid="{00000000-0005-0000-0000-0000C7840000}"/>
    <cellStyle name="Normal 44 8" xfId="32934" xr:uid="{00000000-0005-0000-0000-0000C8840000}"/>
    <cellStyle name="Normal 44 8 2" xfId="32935" xr:uid="{00000000-0005-0000-0000-0000C9840000}"/>
    <cellStyle name="Normal 44 8 3" xfId="32936" xr:uid="{00000000-0005-0000-0000-0000CA840000}"/>
    <cellStyle name="Normal 44 8 4" xfId="32937" xr:uid="{00000000-0005-0000-0000-0000CB840000}"/>
    <cellStyle name="Normal 44 8 5" xfId="32938" xr:uid="{00000000-0005-0000-0000-0000CC840000}"/>
    <cellStyle name="Normal 44 8 6" xfId="32939" xr:uid="{00000000-0005-0000-0000-0000CD840000}"/>
    <cellStyle name="Normal 44 9" xfId="32940" xr:uid="{00000000-0005-0000-0000-0000CE840000}"/>
    <cellStyle name="Normal 44 9 2" xfId="32941" xr:uid="{00000000-0005-0000-0000-0000CF840000}"/>
    <cellStyle name="Normal 44 9 3" xfId="32942" xr:uid="{00000000-0005-0000-0000-0000D0840000}"/>
    <cellStyle name="Normal 44 9 4" xfId="32943" xr:uid="{00000000-0005-0000-0000-0000D1840000}"/>
    <cellStyle name="Normal 44 9 5" xfId="32944" xr:uid="{00000000-0005-0000-0000-0000D2840000}"/>
    <cellStyle name="Normal 44 9 6" xfId="32945" xr:uid="{00000000-0005-0000-0000-0000D3840000}"/>
    <cellStyle name="Normal 45" xfId="138" xr:uid="{00000000-0005-0000-0000-0000D4840000}"/>
    <cellStyle name="Normal 45 10" xfId="32946" xr:uid="{00000000-0005-0000-0000-0000D5840000}"/>
    <cellStyle name="Normal 45 11" xfId="32947" xr:uid="{00000000-0005-0000-0000-0000D6840000}"/>
    <cellStyle name="Normal 45 12" xfId="32948" xr:uid="{00000000-0005-0000-0000-0000D7840000}"/>
    <cellStyle name="Normal 45 13" xfId="32949" xr:uid="{00000000-0005-0000-0000-0000D8840000}"/>
    <cellStyle name="Normal 45 14" xfId="32950" xr:uid="{00000000-0005-0000-0000-0000D9840000}"/>
    <cellStyle name="Normal 45 2" xfId="1998" xr:uid="{00000000-0005-0000-0000-0000DA840000}"/>
    <cellStyle name="Normal 45 2 2" xfId="32951" xr:uid="{00000000-0005-0000-0000-0000DB840000}"/>
    <cellStyle name="Normal 45 2 3" xfId="32952" xr:uid="{00000000-0005-0000-0000-0000DC840000}"/>
    <cellStyle name="Normal 45 2 4" xfId="32953" xr:uid="{00000000-0005-0000-0000-0000DD840000}"/>
    <cellStyle name="Normal 45 2 5" xfId="32954" xr:uid="{00000000-0005-0000-0000-0000DE840000}"/>
    <cellStyle name="Normal 45 2 6" xfId="32955" xr:uid="{00000000-0005-0000-0000-0000DF840000}"/>
    <cellStyle name="Normal 45 3" xfId="32956" xr:uid="{00000000-0005-0000-0000-0000E0840000}"/>
    <cellStyle name="Normal 45 3 2" xfId="32957" xr:uid="{00000000-0005-0000-0000-0000E1840000}"/>
    <cellStyle name="Normal 45 3 3" xfId="32958" xr:uid="{00000000-0005-0000-0000-0000E2840000}"/>
    <cellStyle name="Normal 45 3 4" xfId="32959" xr:uid="{00000000-0005-0000-0000-0000E3840000}"/>
    <cellStyle name="Normal 45 3 5" xfId="32960" xr:uid="{00000000-0005-0000-0000-0000E4840000}"/>
    <cellStyle name="Normal 45 3 6" xfId="32961" xr:uid="{00000000-0005-0000-0000-0000E5840000}"/>
    <cellStyle name="Normal 45 4" xfId="32962" xr:uid="{00000000-0005-0000-0000-0000E6840000}"/>
    <cellStyle name="Normal 45 4 2" xfId="32963" xr:uid="{00000000-0005-0000-0000-0000E7840000}"/>
    <cellStyle name="Normal 45 4 3" xfId="32964" xr:uid="{00000000-0005-0000-0000-0000E8840000}"/>
    <cellStyle name="Normal 45 4 4" xfId="32965" xr:uid="{00000000-0005-0000-0000-0000E9840000}"/>
    <cellStyle name="Normal 45 4 5" xfId="32966" xr:uid="{00000000-0005-0000-0000-0000EA840000}"/>
    <cellStyle name="Normal 45 4 6" xfId="32967" xr:uid="{00000000-0005-0000-0000-0000EB840000}"/>
    <cellStyle name="Normal 45 5" xfId="32968" xr:uid="{00000000-0005-0000-0000-0000EC840000}"/>
    <cellStyle name="Normal 45 5 2" xfId="32969" xr:uid="{00000000-0005-0000-0000-0000ED840000}"/>
    <cellStyle name="Normal 45 5 3" xfId="32970" xr:uid="{00000000-0005-0000-0000-0000EE840000}"/>
    <cellStyle name="Normal 45 5 4" xfId="32971" xr:uid="{00000000-0005-0000-0000-0000EF840000}"/>
    <cellStyle name="Normal 45 5 5" xfId="32972" xr:uid="{00000000-0005-0000-0000-0000F0840000}"/>
    <cellStyle name="Normal 45 5 6" xfId="32973" xr:uid="{00000000-0005-0000-0000-0000F1840000}"/>
    <cellStyle name="Normal 45 6" xfId="32974" xr:uid="{00000000-0005-0000-0000-0000F2840000}"/>
    <cellStyle name="Normal 45 6 2" xfId="32975" xr:uid="{00000000-0005-0000-0000-0000F3840000}"/>
    <cellStyle name="Normal 45 6 3" xfId="32976" xr:uid="{00000000-0005-0000-0000-0000F4840000}"/>
    <cellStyle name="Normal 45 6 4" xfId="32977" xr:uid="{00000000-0005-0000-0000-0000F5840000}"/>
    <cellStyle name="Normal 45 6 5" xfId="32978" xr:uid="{00000000-0005-0000-0000-0000F6840000}"/>
    <cellStyle name="Normal 45 6 6" xfId="32979" xr:uid="{00000000-0005-0000-0000-0000F7840000}"/>
    <cellStyle name="Normal 45 7" xfId="32980" xr:uid="{00000000-0005-0000-0000-0000F8840000}"/>
    <cellStyle name="Normal 45 7 2" xfId="32981" xr:uid="{00000000-0005-0000-0000-0000F9840000}"/>
    <cellStyle name="Normal 45 7 3" xfId="32982" xr:uid="{00000000-0005-0000-0000-0000FA840000}"/>
    <cellStyle name="Normal 45 7 4" xfId="32983" xr:uid="{00000000-0005-0000-0000-0000FB840000}"/>
    <cellStyle name="Normal 45 7 5" xfId="32984" xr:uid="{00000000-0005-0000-0000-0000FC840000}"/>
    <cellStyle name="Normal 45 7 6" xfId="32985" xr:uid="{00000000-0005-0000-0000-0000FD840000}"/>
    <cellStyle name="Normal 45 8" xfId="32986" xr:uid="{00000000-0005-0000-0000-0000FE840000}"/>
    <cellStyle name="Normal 45 8 2" xfId="32987" xr:uid="{00000000-0005-0000-0000-0000FF840000}"/>
    <cellStyle name="Normal 45 8 3" xfId="32988" xr:uid="{00000000-0005-0000-0000-000000850000}"/>
    <cellStyle name="Normal 45 8 4" xfId="32989" xr:uid="{00000000-0005-0000-0000-000001850000}"/>
    <cellStyle name="Normal 45 8 5" xfId="32990" xr:uid="{00000000-0005-0000-0000-000002850000}"/>
    <cellStyle name="Normal 45 8 6" xfId="32991" xr:uid="{00000000-0005-0000-0000-000003850000}"/>
    <cellStyle name="Normal 45 9" xfId="32992" xr:uid="{00000000-0005-0000-0000-000004850000}"/>
    <cellStyle name="Normal 45 9 2" xfId="32993" xr:uid="{00000000-0005-0000-0000-000005850000}"/>
    <cellStyle name="Normal 45 9 3" xfId="32994" xr:uid="{00000000-0005-0000-0000-000006850000}"/>
    <cellStyle name="Normal 45 9 4" xfId="32995" xr:uid="{00000000-0005-0000-0000-000007850000}"/>
    <cellStyle name="Normal 45 9 5" xfId="32996" xr:uid="{00000000-0005-0000-0000-000008850000}"/>
    <cellStyle name="Normal 45 9 6" xfId="32997" xr:uid="{00000000-0005-0000-0000-000009850000}"/>
    <cellStyle name="Normal 46" xfId="1999" xr:uid="{00000000-0005-0000-0000-00000A850000}"/>
    <cellStyle name="Normal 46 10" xfId="32998" xr:uid="{00000000-0005-0000-0000-00000B850000}"/>
    <cellStyle name="Normal 46 11" xfId="32999" xr:uid="{00000000-0005-0000-0000-00000C850000}"/>
    <cellStyle name="Normal 46 12" xfId="33000" xr:uid="{00000000-0005-0000-0000-00000D850000}"/>
    <cellStyle name="Normal 46 13" xfId="33001" xr:uid="{00000000-0005-0000-0000-00000E850000}"/>
    <cellStyle name="Normal 46 14" xfId="33002" xr:uid="{00000000-0005-0000-0000-00000F850000}"/>
    <cellStyle name="Normal 46 2" xfId="33003" xr:uid="{00000000-0005-0000-0000-000010850000}"/>
    <cellStyle name="Normal 46 2 2" xfId="33004" xr:uid="{00000000-0005-0000-0000-000011850000}"/>
    <cellStyle name="Normal 46 2 3" xfId="33005" xr:uid="{00000000-0005-0000-0000-000012850000}"/>
    <cellStyle name="Normal 46 2 4" xfId="33006" xr:uid="{00000000-0005-0000-0000-000013850000}"/>
    <cellStyle name="Normal 46 2 5" xfId="33007" xr:uid="{00000000-0005-0000-0000-000014850000}"/>
    <cellStyle name="Normal 46 2 6" xfId="33008" xr:uid="{00000000-0005-0000-0000-000015850000}"/>
    <cellStyle name="Normal 46 3" xfId="33009" xr:uid="{00000000-0005-0000-0000-000016850000}"/>
    <cellStyle name="Normal 46 3 2" xfId="33010" xr:uid="{00000000-0005-0000-0000-000017850000}"/>
    <cellStyle name="Normal 46 3 3" xfId="33011" xr:uid="{00000000-0005-0000-0000-000018850000}"/>
    <cellStyle name="Normal 46 3 4" xfId="33012" xr:uid="{00000000-0005-0000-0000-000019850000}"/>
    <cellStyle name="Normal 46 3 5" xfId="33013" xr:uid="{00000000-0005-0000-0000-00001A850000}"/>
    <cellStyle name="Normal 46 3 6" xfId="33014" xr:uid="{00000000-0005-0000-0000-00001B850000}"/>
    <cellStyle name="Normal 46 4" xfId="33015" xr:uid="{00000000-0005-0000-0000-00001C850000}"/>
    <cellStyle name="Normal 46 4 2" xfId="33016" xr:uid="{00000000-0005-0000-0000-00001D850000}"/>
    <cellStyle name="Normal 46 4 3" xfId="33017" xr:uid="{00000000-0005-0000-0000-00001E850000}"/>
    <cellStyle name="Normal 46 4 4" xfId="33018" xr:uid="{00000000-0005-0000-0000-00001F850000}"/>
    <cellStyle name="Normal 46 4 5" xfId="33019" xr:uid="{00000000-0005-0000-0000-000020850000}"/>
    <cellStyle name="Normal 46 4 6" xfId="33020" xr:uid="{00000000-0005-0000-0000-000021850000}"/>
    <cellStyle name="Normal 46 5" xfId="33021" xr:uid="{00000000-0005-0000-0000-000022850000}"/>
    <cellStyle name="Normal 46 5 2" xfId="33022" xr:uid="{00000000-0005-0000-0000-000023850000}"/>
    <cellStyle name="Normal 46 5 3" xfId="33023" xr:uid="{00000000-0005-0000-0000-000024850000}"/>
    <cellStyle name="Normal 46 5 4" xfId="33024" xr:uid="{00000000-0005-0000-0000-000025850000}"/>
    <cellStyle name="Normal 46 5 5" xfId="33025" xr:uid="{00000000-0005-0000-0000-000026850000}"/>
    <cellStyle name="Normal 46 5 6" xfId="33026" xr:uid="{00000000-0005-0000-0000-000027850000}"/>
    <cellStyle name="Normal 46 6" xfId="33027" xr:uid="{00000000-0005-0000-0000-000028850000}"/>
    <cellStyle name="Normal 46 6 2" xfId="33028" xr:uid="{00000000-0005-0000-0000-000029850000}"/>
    <cellStyle name="Normal 46 6 3" xfId="33029" xr:uid="{00000000-0005-0000-0000-00002A850000}"/>
    <cellStyle name="Normal 46 6 4" xfId="33030" xr:uid="{00000000-0005-0000-0000-00002B850000}"/>
    <cellStyle name="Normal 46 6 5" xfId="33031" xr:uid="{00000000-0005-0000-0000-00002C850000}"/>
    <cellStyle name="Normal 46 6 6" xfId="33032" xr:uid="{00000000-0005-0000-0000-00002D850000}"/>
    <cellStyle name="Normal 46 7" xfId="33033" xr:uid="{00000000-0005-0000-0000-00002E850000}"/>
    <cellStyle name="Normal 46 7 2" xfId="33034" xr:uid="{00000000-0005-0000-0000-00002F850000}"/>
    <cellStyle name="Normal 46 7 3" xfId="33035" xr:uid="{00000000-0005-0000-0000-000030850000}"/>
    <cellStyle name="Normal 46 7 4" xfId="33036" xr:uid="{00000000-0005-0000-0000-000031850000}"/>
    <cellStyle name="Normal 46 7 5" xfId="33037" xr:uid="{00000000-0005-0000-0000-000032850000}"/>
    <cellStyle name="Normal 46 7 6" xfId="33038" xr:uid="{00000000-0005-0000-0000-000033850000}"/>
    <cellStyle name="Normal 46 8" xfId="33039" xr:uid="{00000000-0005-0000-0000-000034850000}"/>
    <cellStyle name="Normal 46 8 2" xfId="33040" xr:uid="{00000000-0005-0000-0000-000035850000}"/>
    <cellStyle name="Normal 46 8 3" xfId="33041" xr:uid="{00000000-0005-0000-0000-000036850000}"/>
    <cellStyle name="Normal 46 8 4" xfId="33042" xr:uid="{00000000-0005-0000-0000-000037850000}"/>
    <cellStyle name="Normal 46 8 5" xfId="33043" xr:uid="{00000000-0005-0000-0000-000038850000}"/>
    <cellStyle name="Normal 46 8 6" xfId="33044" xr:uid="{00000000-0005-0000-0000-000039850000}"/>
    <cellStyle name="Normal 46 9" xfId="33045" xr:uid="{00000000-0005-0000-0000-00003A850000}"/>
    <cellStyle name="Normal 46 9 2" xfId="33046" xr:uid="{00000000-0005-0000-0000-00003B850000}"/>
    <cellStyle name="Normal 46 9 3" xfId="33047" xr:uid="{00000000-0005-0000-0000-00003C850000}"/>
    <cellStyle name="Normal 46 9 4" xfId="33048" xr:uid="{00000000-0005-0000-0000-00003D850000}"/>
    <cellStyle name="Normal 46 9 5" xfId="33049" xr:uid="{00000000-0005-0000-0000-00003E850000}"/>
    <cellStyle name="Normal 46 9 6" xfId="33050" xr:uid="{00000000-0005-0000-0000-00003F850000}"/>
    <cellStyle name="Normal 47" xfId="2000" xr:uid="{00000000-0005-0000-0000-000040850000}"/>
    <cellStyle name="Normal 47 2" xfId="2001" xr:uid="{00000000-0005-0000-0000-000041850000}"/>
    <cellStyle name="Normal 47 2 2" xfId="42022" xr:uid="{00000000-0005-0000-0000-000042850000}"/>
    <cellStyle name="Normal 47 3" xfId="2002" xr:uid="{00000000-0005-0000-0000-000043850000}"/>
    <cellStyle name="Normal 47 3 2" xfId="42023" xr:uid="{00000000-0005-0000-0000-000044850000}"/>
    <cellStyle name="Normal 47 4" xfId="2003" xr:uid="{00000000-0005-0000-0000-000045850000}"/>
    <cellStyle name="Normal 47 4 2" xfId="42024" xr:uid="{00000000-0005-0000-0000-000046850000}"/>
    <cellStyle name="Normal 48" xfId="2004" xr:uid="{00000000-0005-0000-0000-000047850000}"/>
    <cellStyle name="Normal 49" xfId="2005" xr:uid="{00000000-0005-0000-0000-000048850000}"/>
    <cellStyle name="Normal 49 10" xfId="33051" xr:uid="{00000000-0005-0000-0000-000049850000}"/>
    <cellStyle name="Normal 49 11" xfId="33052" xr:uid="{00000000-0005-0000-0000-00004A850000}"/>
    <cellStyle name="Normal 49 12" xfId="33053" xr:uid="{00000000-0005-0000-0000-00004B850000}"/>
    <cellStyle name="Normal 49 13" xfId="33054" xr:uid="{00000000-0005-0000-0000-00004C850000}"/>
    <cellStyle name="Normal 49 14" xfId="33055" xr:uid="{00000000-0005-0000-0000-00004D850000}"/>
    <cellStyle name="Normal 49 2" xfId="2006" xr:uid="{00000000-0005-0000-0000-00004E850000}"/>
    <cellStyle name="Normal 49 2 2" xfId="33056" xr:uid="{00000000-0005-0000-0000-00004F850000}"/>
    <cellStyle name="Normal 49 2 3" xfId="33057" xr:uid="{00000000-0005-0000-0000-000050850000}"/>
    <cellStyle name="Normal 49 2 4" xfId="33058" xr:uid="{00000000-0005-0000-0000-000051850000}"/>
    <cellStyle name="Normal 49 2 5" xfId="33059" xr:uid="{00000000-0005-0000-0000-000052850000}"/>
    <cellStyle name="Normal 49 2 6" xfId="33060" xr:uid="{00000000-0005-0000-0000-000053850000}"/>
    <cellStyle name="Normal 49 2 7" xfId="42025" xr:uid="{00000000-0005-0000-0000-000054850000}"/>
    <cellStyle name="Normal 49 3" xfId="2007" xr:uid="{00000000-0005-0000-0000-000055850000}"/>
    <cellStyle name="Normal 49 3 2" xfId="33061" xr:uid="{00000000-0005-0000-0000-000056850000}"/>
    <cellStyle name="Normal 49 3 3" xfId="33062" xr:uid="{00000000-0005-0000-0000-000057850000}"/>
    <cellStyle name="Normal 49 3 4" xfId="33063" xr:uid="{00000000-0005-0000-0000-000058850000}"/>
    <cellStyle name="Normal 49 3 5" xfId="33064" xr:uid="{00000000-0005-0000-0000-000059850000}"/>
    <cellStyle name="Normal 49 3 6" xfId="33065" xr:uid="{00000000-0005-0000-0000-00005A850000}"/>
    <cellStyle name="Normal 49 3 7" xfId="42026" xr:uid="{00000000-0005-0000-0000-00005B850000}"/>
    <cellStyle name="Normal 49 4" xfId="2008" xr:uid="{00000000-0005-0000-0000-00005C850000}"/>
    <cellStyle name="Normal 49 4 2" xfId="33066" xr:uid="{00000000-0005-0000-0000-00005D850000}"/>
    <cellStyle name="Normal 49 4 3" xfId="33067" xr:uid="{00000000-0005-0000-0000-00005E850000}"/>
    <cellStyle name="Normal 49 4 4" xfId="33068" xr:uid="{00000000-0005-0000-0000-00005F850000}"/>
    <cellStyle name="Normal 49 4 5" xfId="33069" xr:uid="{00000000-0005-0000-0000-000060850000}"/>
    <cellStyle name="Normal 49 4 6" xfId="33070" xr:uid="{00000000-0005-0000-0000-000061850000}"/>
    <cellStyle name="Normal 49 4 7" xfId="42027" xr:uid="{00000000-0005-0000-0000-000062850000}"/>
    <cellStyle name="Normal 49 5" xfId="33071" xr:uid="{00000000-0005-0000-0000-000063850000}"/>
    <cellStyle name="Normal 49 5 2" xfId="33072" xr:uid="{00000000-0005-0000-0000-000064850000}"/>
    <cellStyle name="Normal 49 5 3" xfId="33073" xr:uid="{00000000-0005-0000-0000-000065850000}"/>
    <cellStyle name="Normal 49 5 4" xfId="33074" xr:uid="{00000000-0005-0000-0000-000066850000}"/>
    <cellStyle name="Normal 49 5 5" xfId="33075" xr:uid="{00000000-0005-0000-0000-000067850000}"/>
    <cellStyle name="Normal 49 5 6" xfId="33076" xr:uid="{00000000-0005-0000-0000-000068850000}"/>
    <cellStyle name="Normal 49 6" xfId="33077" xr:uid="{00000000-0005-0000-0000-000069850000}"/>
    <cellStyle name="Normal 49 6 2" xfId="33078" xr:uid="{00000000-0005-0000-0000-00006A850000}"/>
    <cellStyle name="Normal 49 6 3" xfId="33079" xr:uid="{00000000-0005-0000-0000-00006B850000}"/>
    <cellStyle name="Normal 49 6 4" xfId="33080" xr:uid="{00000000-0005-0000-0000-00006C850000}"/>
    <cellStyle name="Normal 49 6 5" xfId="33081" xr:uid="{00000000-0005-0000-0000-00006D850000}"/>
    <cellStyle name="Normal 49 6 6" xfId="33082" xr:uid="{00000000-0005-0000-0000-00006E850000}"/>
    <cellStyle name="Normal 49 7" xfId="33083" xr:uid="{00000000-0005-0000-0000-00006F850000}"/>
    <cellStyle name="Normal 49 7 2" xfId="33084" xr:uid="{00000000-0005-0000-0000-000070850000}"/>
    <cellStyle name="Normal 49 7 3" xfId="33085" xr:uid="{00000000-0005-0000-0000-000071850000}"/>
    <cellStyle name="Normal 49 7 4" xfId="33086" xr:uid="{00000000-0005-0000-0000-000072850000}"/>
    <cellStyle name="Normal 49 7 5" xfId="33087" xr:uid="{00000000-0005-0000-0000-000073850000}"/>
    <cellStyle name="Normal 49 7 6" xfId="33088" xr:uid="{00000000-0005-0000-0000-000074850000}"/>
    <cellStyle name="Normal 49 8" xfId="33089" xr:uid="{00000000-0005-0000-0000-000075850000}"/>
    <cellStyle name="Normal 49 8 2" xfId="33090" xr:uid="{00000000-0005-0000-0000-000076850000}"/>
    <cellStyle name="Normal 49 8 3" xfId="33091" xr:uid="{00000000-0005-0000-0000-000077850000}"/>
    <cellStyle name="Normal 49 8 4" xfId="33092" xr:uid="{00000000-0005-0000-0000-000078850000}"/>
    <cellStyle name="Normal 49 8 5" xfId="33093" xr:uid="{00000000-0005-0000-0000-000079850000}"/>
    <cellStyle name="Normal 49 8 6" xfId="33094" xr:uid="{00000000-0005-0000-0000-00007A850000}"/>
    <cellStyle name="Normal 49 9" xfId="33095" xr:uid="{00000000-0005-0000-0000-00007B850000}"/>
    <cellStyle name="Normal 49 9 2" xfId="33096" xr:uid="{00000000-0005-0000-0000-00007C850000}"/>
    <cellStyle name="Normal 49 9 3" xfId="33097" xr:uid="{00000000-0005-0000-0000-00007D850000}"/>
    <cellStyle name="Normal 49 9 4" xfId="33098" xr:uid="{00000000-0005-0000-0000-00007E850000}"/>
    <cellStyle name="Normal 49 9 5" xfId="33099" xr:uid="{00000000-0005-0000-0000-00007F850000}"/>
    <cellStyle name="Normal 49 9 6" xfId="33100" xr:uid="{00000000-0005-0000-0000-000080850000}"/>
    <cellStyle name="Normal 5" xfId="1" xr:uid="{00000000-0005-0000-0000-000081850000}"/>
    <cellStyle name="Normal 5 10" xfId="33101" xr:uid="{00000000-0005-0000-0000-000082850000}"/>
    <cellStyle name="Normal 5 10 2" xfId="33102" xr:uid="{00000000-0005-0000-0000-000083850000}"/>
    <cellStyle name="Normal 5 10 3" xfId="33103" xr:uid="{00000000-0005-0000-0000-000084850000}"/>
    <cellStyle name="Normal 5 10 4" xfId="33104" xr:uid="{00000000-0005-0000-0000-000085850000}"/>
    <cellStyle name="Normal 5 10 5" xfId="33105" xr:uid="{00000000-0005-0000-0000-000086850000}"/>
    <cellStyle name="Normal 5 10 6" xfId="33106" xr:uid="{00000000-0005-0000-0000-000087850000}"/>
    <cellStyle name="Normal 5 11" xfId="33107" xr:uid="{00000000-0005-0000-0000-000088850000}"/>
    <cellStyle name="Normal 5 11 2" xfId="33108" xr:uid="{00000000-0005-0000-0000-000089850000}"/>
    <cellStyle name="Normal 5 11 3" xfId="33109" xr:uid="{00000000-0005-0000-0000-00008A850000}"/>
    <cellStyle name="Normal 5 11 4" xfId="33110" xr:uid="{00000000-0005-0000-0000-00008B850000}"/>
    <cellStyle name="Normal 5 11 5" xfId="33111" xr:uid="{00000000-0005-0000-0000-00008C850000}"/>
    <cellStyle name="Normal 5 11 6" xfId="33112" xr:uid="{00000000-0005-0000-0000-00008D850000}"/>
    <cellStyle name="Normal 5 12" xfId="33113" xr:uid="{00000000-0005-0000-0000-00008E850000}"/>
    <cellStyle name="Normal 5 12 2" xfId="33114" xr:uid="{00000000-0005-0000-0000-00008F850000}"/>
    <cellStyle name="Normal 5 12 3" xfId="33115" xr:uid="{00000000-0005-0000-0000-000090850000}"/>
    <cellStyle name="Normal 5 12 4" xfId="33116" xr:uid="{00000000-0005-0000-0000-000091850000}"/>
    <cellStyle name="Normal 5 12 5" xfId="33117" xr:uid="{00000000-0005-0000-0000-000092850000}"/>
    <cellStyle name="Normal 5 12 6" xfId="33118" xr:uid="{00000000-0005-0000-0000-000093850000}"/>
    <cellStyle name="Normal 5 13" xfId="33119" xr:uid="{00000000-0005-0000-0000-000094850000}"/>
    <cellStyle name="Normal 5 13 2" xfId="33120" xr:uid="{00000000-0005-0000-0000-000095850000}"/>
    <cellStyle name="Normal 5 13 3" xfId="33121" xr:uid="{00000000-0005-0000-0000-000096850000}"/>
    <cellStyle name="Normal 5 13 4" xfId="33122" xr:uid="{00000000-0005-0000-0000-000097850000}"/>
    <cellStyle name="Normal 5 13 5" xfId="33123" xr:uid="{00000000-0005-0000-0000-000098850000}"/>
    <cellStyle name="Normal 5 13 6" xfId="33124" xr:uid="{00000000-0005-0000-0000-000099850000}"/>
    <cellStyle name="Normal 5 14" xfId="33125" xr:uid="{00000000-0005-0000-0000-00009A850000}"/>
    <cellStyle name="Normal 5 14 2" xfId="33126" xr:uid="{00000000-0005-0000-0000-00009B850000}"/>
    <cellStyle name="Normal 5 14 3" xfId="33127" xr:uid="{00000000-0005-0000-0000-00009C850000}"/>
    <cellStyle name="Normal 5 14 4" xfId="33128" xr:uid="{00000000-0005-0000-0000-00009D850000}"/>
    <cellStyle name="Normal 5 14 5" xfId="33129" xr:uid="{00000000-0005-0000-0000-00009E850000}"/>
    <cellStyle name="Normal 5 14 6" xfId="33130" xr:uid="{00000000-0005-0000-0000-00009F850000}"/>
    <cellStyle name="Normal 5 15" xfId="33131" xr:uid="{00000000-0005-0000-0000-0000A0850000}"/>
    <cellStyle name="Normal 5 15 2" xfId="33132" xr:uid="{00000000-0005-0000-0000-0000A1850000}"/>
    <cellStyle name="Normal 5 15 3" xfId="33133" xr:uid="{00000000-0005-0000-0000-0000A2850000}"/>
    <cellStyle name="Normal 5 15 4" xfId="33134" xr:uid="{00000000-0005-0000-0000-0000A3850000}"/>
    <cellStyle name="Normal 5 15 5" xfId="33135" xr:uid="{00000000-0005-0000-0000-0000A4850000}"/>
    <cellStyle name="Normal 5 15 6" xfId="33136" xr:uid="{00000000-0005-0000-0000-0000A5850000}"/>
    <cellStyle name="Normal 5 16" xfId="33137" xr:uid="{00000000-0005-0000-0000-0000A6850000}"/>
    <cellStyle name="Normal 5 16 2" xfId="33138" xr:uid="{00000000-0005-0000-0000-0000A7850000}"/>
    <cellStyle name="Normal 5 16 3" xfId="33139" xr:uid="{00000000-0005-0000-0000-0000A8850000}"/>
    <cellStyle name="Normal 5 16 4" xfId="33140" xr:uid="{00000000-0005-0000-0000-0000A9850000}"/>
    <cellStyle name="Normal 5 16 5" xfId="33141" xr:uid="{00000000-0005-0000-0000-0000AA850000}"/>
    <cellStyle name="Normal 5 16 6" xfId="33142" xr:uid="{00000000-0005-0000-0000-0000AB850000}"/>
    <cellStyle name="Normal 5 17" xfId="33143" xr:uid="{00000000-0005-0000-0000-0000AC850000}"/>
    <cellStyle name="Normal 5 17 2" xfId="33144" xr:uid="{00000000-0005-0000-0000-0000AD850000}"/>
    <cellStyle name="Normal 5 17 3" xfId="33145" xr:uid="{00000000-0005-0000-0000-0000AE850000}"/>
    <cellStyle name="Normal 5 17 4" xfId="33146" xr:uid="{00000000-0005-0000-0000-0000AF850000}"/>
    <cellStyle name="Normal 5 17 5" xfId="33147" xr:uid="{00000000-0005-0000-0000-0000B0850000}"/>
    <cellStyle name="Normal 5 17 6" xfId="33148" xr:uid="{00000000-0005-0000-0000-0000B1850000}"/>
    <cellStyle name="Normal 5 18" xfId="33149" xr:uid="{00000000-0005-0000-0000-0000B2850000}"/>
    <cellStyle name="Normal 5 19" xfId="33150" xr:uid="{00000000-0005-0000-0000-0000B3850000}"/>
    <cellStyle name="Normal 5 2" xfId="2009" xr:uid="{00000000-0005-0000-0000-0000B4850000}"/>
    <cellStyle name="Normal 5 2 10" xfId="33151" xr:uid="{00000000-0005-0000-0000-0000B5850000}"/>
    <cellStyle name="Normal 5 2 10 2" xfId="33152" xr:uid="{00000000-0005-0000-0000-0000B6850000}"/>
    <cellStyle name="Normal 5 2 10 3" xfId="33153" xr:uid="{00000000-0005-0000-0000-0000B7850000}"/>
    <cellStyle name="Normal 5 2 10 4" xfId="33154" xr:uid="{00000000-0005-0000-0000-0000B8850000}"/>
    <cellStyle name="Normal 5 2 10 5" xfId="33155" xr:uid="{00000000-0005-0000-0000-0000B9850000}"/>
    <cellStyle name="Normal 5 2 10 6" xfId="33156" xr:uid="{00000000-0005-0000-0000-0000BA850000}"/>
    <cellStyle name="Normal 5 2 11" xfId="33157" xr:uid="{00000000-0005-0000-0000-0000BB850000}"/>
    <cellStyle name="Normal 5 2 11 2" xfId="33158" xr:uid="{00000000-0005-0000-0000-0000BC850000}"/>
    <cellStyle name="Normal 5 2 11 3" xfId="33159" xr:uid="{00000000-0005-0000-0000-0000BD850000}"/>
    <cellStyle name="Normal 5 2 11 4" xfId="33160" xr:uid="{00000000-0005-0000-0000-0000BE850000}"/>
    <cellStyle name="Normal 5 2 11 5" xfId="33161" xr:uid="{00000000-0005-0000-0000-0000BF850000}"/>
    <cellStyle name="Normal 5 2 11 6" xfId="33162" xr:uid="{00000000-0005-0000-0000-0000C0850000}"/>
    <cellStyle name="Normal 5 2 12" xfId="33163" xr:uid="{00000000-0005-0000-0000-0000C1850000}"/>
    <cellStyle name="Normal 5 2 12 2" xfId="33164" xr:uid="{00000000-0005-0000-0000-0000C2850000}"/>
    <cellStyle name="Normal 5 2 12 3" xfId="33165" xr:uid="{00000000-0005-0000-0000-0000C3850000}"/>
    <cellStyle name="Normal 5 2 12 4" xfId="33166" xr:uid="{00000000-0005-0000-0000-0000C4850000}"/>
    <cellStyle name="Normal 5 2 12 5" xfId="33167" xr:uid="{00000000-0005-0000-0000-0000C5850000}"/>
    <cellStyle name="Normal 5 2 12 6" xfId="33168" xr:uid="{00000000-0005-0000-0000-0000C6850000}"/>
    <cellStyle name="Normal 5 2 13" xfId="33169" xr:uid="{00000000-0005-0000-0000-0000C7850000}"/>
    <cellStyle name="Normal 5 2 14" xfId="33170" xr:uid="{00000000-0005-0000-0000-0000C8850000}"/>
    <cellStyle name="Normal 5 2 15" xfId="33171" xr:uid="{00000000-0005-0000-0000-0000C9850000}"/>
    <cellStyle name="Normal 5 2 16" xfId="33172" xr:uid="{00000000-0005-0000-0000-0000CA850000}"/>
    <cellStyle name="Normal 5 2 17" xfId="33173" xr:uid="{00000000-0005-0000-0000-0000CB850000}"/>
    <cellStyle name="Normal 5 2 18" xfId="33174" xr:uid="{00000000-0005-0000-0000-0000CC850000}"/>
    <cellStyle name="Normal 5 2 2" xfId="33175" xr:uid="{00000000-0005-0000-0000-0000CD850000}"/>
    <cellStyle name="Normal 5 2 2 2" xfId="33176" xr:uid="{00000000-0005-0000-0000-0000CE850000}"/>
    <cellStyle name="Normal 5 2 3" xfId="33177" xr:uid="{00000000-0005-0000-0000-0000CF850000}"/>
    <cellStyle name="Normal 5 2 3 2" xfId="33178" xr:uid="{00000000-0005-0000-0000-0000D0850000}"/>
    <cellStyle name="Normal 5 2 4" xfId="33179" xr:uid="{00000000-0005-0000-0000-0000D1850000}"/>
    <cellStyle name="Normal 5 2 4 2" xfId="33180" xr:uid="{00000000-0005-0000-0000-0000D2850000}"/>
    <cellStyle name="Normal 5 2 5" xfId="33181" xr:uid="{00000000-0005-0000-0000-0000D3850000}"/>
    <cellStyle name="Normal 5 2 5 2" xfId="33182" xr:uid="{00000000-0005-0000-0000-0000D4850000}"/>
    <cellStyle name="Normal 5 2 5 3" xfId="33183" xr:uid="{00000000-0005-0000-0000-0000D5850000}"/>
    <cellStyle name="Normal 5 2 5 4" xfId="33184" xr:uid="{00000000-0005-0000-0000-0000D6850000}"/>
    <cellStyle name="Normal 5 2 5 5" xfId="33185" xr:uid="{00000000-0005-0000-0000-0000D7850000}"/>
    <cellStyle name="Normal 5 2 5 6" xfId="33186" xr:uid="{00000000-0005-0000-0000-0000D8850000}"/>
    <cellStyle name="Normal 5 2 5 7" xfId="33187" xr:uid="{00000000-0005-0000-0000-0000D9850000}"/>
    <cellStyle name="Normal 5 2 6" xfId="33188" xr:uid="{00000000-0005-0000-0000-0000DA850000}"/>
    <cellStyle name="Normal 5 2 6 2" xfId="33189" xr:uid="{00000000-0005-0000-0000-0000DB850000}"/>
    <cellStyle name="Normal 5 2 6 3" xfId="33190" xr:uid="{00000000-0005-0000-0000-0000DC850000}"/>
    <cellStyle name="Normal 5 2 6 4" xfId="33191" xr:uid="{00000000-0005-0000-0000-0000DD850000}"/>
    <cellStyle name="Normal 5 2 6 5" xfId="33192" xr:uid="{00000000-0005-0000-0000-0000DE850000}"/>
    <cellStyle name="Normal 5 2 6 6" xfId="33193" xr:uid="{00000000-0005-0000-0000-0000DF850000}"/>
    <cellStyle name="Normal 5 2 7" xfId="33194" xr:uid="{00000000-0005-0000-0000-0000E0850000}"/>
    <cellStyle name="Normal 5 2 7 2" xfId="33195" xr:uid="{00000000-0005-0000-0000-0000E1850000}"/>
    <cellStyle name="Normal 5 2 7 3" xfId="33196" xr:uid="{00000000-0005-0000-0000-0000E2850000}"/>
    <cellStyle name="Normal 5 2 7 4" xfId="33197" xr:uid="{00000000-0005-0000-0000-0000E3850000}"/>
    <cellStyle name="Normal 5 2 7 5" xfId="33198" xr:uid="{00000000-0005-0000-0000-0000E4850000}"/>
    <cellStyle name="Normal 5 2 7 6" xfId="33199" xr:uid="{00000000-0005-0000-0000-0000E5850000}"/>
    <cellStyle name="Normal 5 2 8" xfId="33200" xr:uid="{00000000-0005-0000-0000-0000E6850000}"/>
    <cellStyle name="Normal 5 2 8 2" xfId="33201" xr:uid="{00000000-0005-0000-0000-0000E7850000}"/>
    <cellStyle name="Normal 5 2 8 3" xfId="33202" xr:uid="{00000000-0005-0000-0000-0000E8850000}"/>
    <cellStyle name="Normal 5 2 8 4" xfId="33203" xr:uid="{00000000-0005-0000-0000-0000E9850000}"/>
    <cellStyle name="Normal 5 2 8 5" xfId="33204" xr:uid="{00000000-0005-0000-0000-0000EA850000}"/>
    <cellStyle name="Normal 5 2 8 6" xfId="33205" xr:uid="{00000000-0005-0000-0000-0000EB850000}"/>
    <cellStyle name="Normal 5 2 9" xfId="33206" xr:uid="{00000000-0005-0000-0000-0000EC850000}"/>
    <cellStyle name="Normal 5 2 9 2" xfId="33207" xr:uid="{00000000-0005-0000-0000-0000ED850000}"/>
    <cellStyle name="Normal 5 2 9 3" xfId="33208" xr:uid="{00000000-0005-0000-0000-0000EE850000}"/>
    <cellStyle name="Normal 5 2 9 4" xfId="33209" xr:uid="{00000000-0005-0000-0000-0000EF850000}"/>
    <cellStyle name="Normal 5 2 9 5" xfId="33210" xr:uid="{00000000-0005-0000-0000-0000F0850000}"/>
    <cellStyle name="Normal 5 2 9 6" xfId="33211" xr:uid="{00000000-0005-0000-0000-0000F1850000}"/>
    <cellStyle name="Normal 5 20" xfId="33212" xr:uid="{00000000-0005-0000-0000-0000F2850000}"/>
    <cellStyle name="Normal 5 21" xfId="33213" xr:uid="{00000000-0005-0000-0000-0000F3850000}"/>
    <cellStyle name="Normal 5 22" xfId="33214" xr:uid="{00000000-0005-0000-0000-0000F4850000}"/>
    <cellStyle name="Normal 5 23" xfId="33215" xr:uid="{00000000-0005-0000-0000-0000F5850000}"/>
    <cellStyle name="Normal 5 24" xfId="33216" xr:uid="{00000000-0005-0000-0000-0000F6850000}"/>
    <cellStyle name="Normal 5 25" xfId="33217" xr:uid="{00000000-0005-0000-0000-0000F7850000}"/>
    <cellStyle name="Normal 5 26" xfId="33218" xr:uid="{00000000-0005-0000-0000-0000F8850000}"/>
    <cellStyle name="Normal 5 27" xfId="33219" xr:uid="{00000000-0005-0000-0000-0000F9850000}"/>
    <cellStyle name="Normal 5 28" xfId="33220" xr:uid="{00000000-0005-0000-0000-0000FA850000}"/>
    <cellStyle name="Normal 5 29" xfId="33221" xr:uid="{00000000-0005-0000-0000-0000FB850000}"/>
    <cellStyle name="Normal 5 3" xfId="2704" xr:uid="{00000000-0005-0000-0000-0000FC850000}"/>
    <cellStyle name="Normal 5 3 2" xfId="33222" xr:uid="{00000000-0005-0000-0000-0000FD850000}"/>
    <cellStyle name="Normal 5 3 3" xfId="33223" xr:uid="{00000000-0005-0000-0000-0000FE850000}"/>
    <cellStyle name="Normal 5 3 4" xfId="42028" xr:uid="{00000000-0005-0000-0000-0000FF850000}"/>
    <cellStyle name="Normal 5 30" xfId="33224" xr:uid="{00000000-0005-0000-0000-000000860000}"/>
    <cellStyle name="Normal 5 31" xfId="33225" xr:uid="{00000000-0005-0000-0000-000001860000}"/>
    <cellStyle name="Normal 5 32" xfId="33226" xr:uid="{00000000-0005-0000-0000-000002860000}"/>
    <cellStyle name="Normal 5 33" xfId="33227" xr:uid="{00000000-0005-0000-0000-000003860000}"/>
    <cellStyle name="Normal 5 33 2" xfId="33228" xr:uid="{00000000-0005-0000-0000-000004860000}"/>
    <cellStyle name="Normal 5 34" xfId="42029" xr:uid="{00000000-0005-0000-0000-000005860000}"/>
    <cellStyle name="Normal 5 35" xfId="43732" xr:uid="{00000000-0005-0000-0000-000006860000}"/>
    <cellStyle name="Normal 5 4" xfId="228" xr:uid="{00000000-0005-0000-0000-000007860000}"/>
    <cellStyle name="Normal 5 4 2" xfId="33229" xr:uid="{00000000-0005-0000-0000-000008860000}"/>
    <cellStyle name="Normal 5 4 3" xfId="33230" xr:uid="{00000000-0005-0000-0000-000009860000}"/>
    <cellStyle name="Normal 5 5" xfId="33231" xr:uid="{00000000-0005-0000-0000-00000A860000}"/>
    <cellStyle name="Normal 5 5 10" xfId="33232" xr:uid="{00000000-0005-0000-0000-00000B860000}"/>
    <cellStyle name="Normal 5 5 11" xfId="33233" xr:uid="{00000000-0005-0000-0000-00000C860000}"/>
    <cellStyle name="Normal 5 5 12" xfId="33234" xr:uid="{00000000-0005-0000-0000-00000D860000}"/>
    <cellStyle name="Normal 5 5 13" xfId="33235" xr:uid="{00000000-0005-0000-0000-00000E860000}"/>
    <cellStyle name="Normal 5 5 14" xfId="33236" xr:uid="{00000000-0005-0000-0000-00000F860000}"/>
    <cellStyle name="Normal 5 5 15" xfId="33237" xr:uid="{00000000-0005-0000-0000-000010860000}"/>
    <cellStyle name="Normal 5 5 2" xfId="33238" xr:uid="{00000000-0005-0000-0000-000011860000}"/>
    <cellStyle name="Normal 5 5 2 2" xfId="33239" xr:uid="{00000000-0005-0000-0000-000012860000}"/>
    <cellStyle name="Normal 5 5 2 3" xfId="33240" xr:uid="{00000000-0005-0000-0000-000013860000}"/>
    <cellStyle name="Normal 5 5 2 4" xfId="33241" xr:uid="{00000000-0005-0000-0000-000014860000}"/>
    <cellStyle name="Normal 5 5 2 5" xfId="33242" xr:uid="{00000000-0005-0000-0000-000015860000}"/>
    <cellStyle name="Normal 5 5 2 6" xfId="33243" xr:uid="{00000000-0005-0000-0000-000016860000}"/>
    <cellStyle name="Normal 5 5 3" xfId="33244" xr:uid="{00000000-0005-0000-0000-000017860000}"/>
    <cellStyle name="Normal 5 5 3 2" xfId="33245" xr:uid="{00000000-0005-0000-0000-000018860000}"/>
    <cellStyle name="Normal 5 5 3 3" xfId="33246" xr:uid="{00000000-0005-0000-0000-000019860000}"/>
    <cellStyle name="Normal 5 5 3 4" xfId="33247" xr:uid="{00000000-0005-0000-0000-00001A860000}"/>
    <cellStyle name="Normal 5 5 3 5" xfId="33248" xr:uid="{00000000-0005-0000-0000-00001B860000}"/>
    <cellStyle name="Normal 5 5 3 6" xfId="33249" xr:uid="{00000000-0005-0000-0000-00001C860000}"/>
    <cellStyle name="Normal 5 5 4" xfId="33250" xr:uid="{00000000-0005-0000-0000-00001D860000}"/>
    <cellStyle name="Normal 5 5 4 2" xfId="33251" xr:uid="{00000000-0005-0000-0000-00001E860000}"/>
    <cellStyle name="Normal 5 5 4 3" xfId="33252" xr:uid="{00000000-0005-0000-0000-00001F860000}"/>
    <cellStyle name="Normal 5 5 4 4" xfId="33253" xr:uid="{00000000-0005-0000-0000-000020860000}"/>
    <cellStyle name="Normal 5 5 4 5" xfId="33254" xr:uid="{00000000-0005-0000-0000-000021860000}"/>
    <cellStyle name="Normal 5 5 4 6" xfId="33255" xr:uid="{00000000-0005-0000-0000-000022860000}"/>
    <cellStyle name="Normal 5 5 5" xfId="33256" xr:uid="{00000000-0005-0000-0000-000023860000}"/>
    <cellStyle name="Normal 5 5 5 2" xfId="33257" xr:uid="{00000000-0005-0000-0000-000024860000}"/>
    <cellStyle name="Normal 5 5 5 3" xfId="33258" xr:uid="{00000000-0005-0000-0000-000025860000}"/>
    <cellStyle name="Normal 5 5 5 4" xfId="33259" xr:uid="{00000000-0005-0000-0000-000026860000}"/>
    <cellStyle name="Normal 5 5 5 5" xfId="33260" xr:uid="{00000000-0005-0000-0000-000027860000}"/>
    <cellStyle name="Normal 5 5 5 6" xfId="33261" xr:uid="{00000000-0005-0000-0000-000028860000}"/>
    <cellStyle name="Normal 5 5 6" xfId="33262" xr:uid="{00000000-0005-0000-0000-000029860000}"/>
    <cellStyle name="Normal 5 5 6 2" xfId="33263" xr:uid="{00000000-0005-0000-0000-00002A860000}"/>
    <cellStyle name="Normal 5 5 6 3" xfId="33264" xr:uid="{00000000-0005-0000-0000-00002B860000}"/>
    <cellStyle name="Normal 5 5 6 4" xfId="33265" xr:uid="{00000000-0005-0000-0000-00002C860000}"/>
    <cellStyle name="Normal 5 5 6 5" xfId="33266" xr:uid="{00000000-0005-0000-0000-00002D860000}"/>
    <cellStyle name="Normal 5 5 6 6" xfId="33267" xr:uid="{00000000-0005-0000-0000-00002E860000}"/>
    <cellStyle name="Normal 5 5 7" xfId="33268" xr:uid="{00000000-0005-0000-0000-00002F860000}"/>
    <cellStyle name="Normal 5 5 7 2" xfId="33269" xr:uid="{00000000-0005-0000-0000-000030860000}"/>
    <cellStyle name="Normal 5 5 7 3" xfId="33270" xr:uid="{00000000-0005-0000-0000-000031860000}"/>
    <cellStyle name="Normal 5 5 7 4" xfId="33271" xr:uid="{00000000-0005-0000-0000-000032860000}"/>
    <cellStyle name="Normal 5 5 7 5" xfId="33272" xr:uid="{00000000-0005-0000-0000-000033860000}"/>
    <cellStyle name="Normal 5 5 7 6" xfId="33273" xr:uid="{00000000-0005-0000-0000-000034860000}"/>
    <cellStyle name="Normal 5 5 8" xfId="33274" xr:uid="{00000000-0005-0000-0000-000035860000}"/>
    <cellStyle name="Normal 5 5 8 2" xfId="33275" xr:uid="{00000000-0005-0000-0000-000036860000}"/>
    <cellStyle name="Normal 5 5 8 3" xfId="33276" xr:uid="{00000000-0005-0000-0000-000037860000}"/>
    <cellStyle name="Normal 5 5 8 4" xfId="33277" xr:uid="{00000000-0005-0000-0000-000038860000}"/>
    <cellStyle name="Normal 5 5 8 5" xfId="33278" xr:uid="{00000000-0005-0000-0000-000039860000}"/>
    <cellStyle name="Normal 5 5 8 6" xfId="33279" xr:uid="{00000000-0005-0000-0000-00003A860000}"/>
    <cellStyle name="Normal 5 5 9" xfId="33280" xr:uid="{00000000-0005-0000-0000-00003B860000}"/>
    <cellStyle name="Normal 5 5 9 2" xfId="33281" xr:uid="{00000000-0005-0000-0000-00003C860000}"/>
    <cellStyle name="Normal 5 5 9 3" xfId="33282" xr:uid="{00000000-0005-0000-0000-00003D860000}"/>
    <cellStyle name="Normal 5 5 9 4" xfId="33283" xr:uid="{00000000-0005-0000-0000-00003E860000}"/>
    <cellStyle name="Normal 5 5 9 5" xfId="33284" xr:uid="{00000000-0005-0000-0000-00003F860000}"/>
    <cellStyle name="Normal 5 5 9 6" xfId="33285" xr:uid="{00000000-0005-0000-0000-000040860000}"/>
    <cellStyle name="Normal 5 6" xfId="33286" xr:uid="{00000000-0005-0000-0000-000041860000}"/>
    <cellStyle name="Normal 5 6 10" xfId="33287" xr:uid="{00000000-0005-0000-0000-000042860000}"/>
    <cellStyle name="Normal 5 6 11" xfId="33288" xr:uid="{00000000-0005-0000-0000-000043860000}"/>
    <cellStyle name="Normal 5 6 12" xfId="33289" xr:uid="{00000000-0005-0000-0000-000044860000}"/>
    <cellStyle name="Normal 5 6 13" xfId="33290" xr:uid="{00000000-0005-0000-0000-000045860000}"/>
    <cellStyle name="Normal 5 6 14" xfId="33291" xr:uid="{00000000-0005-0000-0000-000046860000}"/>
    <cellStyle name="Normal 5 6 15" xfId="33292" xr:uid="{00000000-0005-0000-0000-000047860000}"/>
    <cellStyle name="Normal 5 6 2" xfId="33293" xr:uid="{00000000-0005-0000-0000-000048860000}"/>
    <cellStyle name="Normal 5 6 2 2" xfId="33294" xr:uid="{00000000-0005-0000-0000-000049860000}"/>
    <cellStyle name="Normal 5 6 2 3" xfId="33295" xr:uid="{00000000-0005-0000-0000-00004A860000}"/>
    <cellStyle name="Normal 5 6 2 4" xfId="33296" xr:uid="{00000000-0005-0000-0000-00004B860000}"/>
    <cellStyle name="Normal 5 6 2 5" xfId="33297" xr:uid="{00000000-0005-0000-0000-00004C860000}"/>
    <cellStyle name="Normal 5 6 2 6" xfId="33298" xr:uid="{00000000-0005-0000-0000-00004D860000}"/>
    <cellStyle name="Normal 5 6 3" xfId="33299" xr:uid="{00000000-0005-0000-0000-00004E860000}"/>
    <cellStyle name="Normal 5 6 3 2" xfId="33300" xr:uid="{00000000-0005-0000-0000-00004F860000}"/>
    <cellStyle name="Normal 5 6 3 3" xfId="33301" xr:uid="{00000000-0005-0000-0000-000050860000}"/>
    <cellStyle name="Normal 5 6 3 4" xfId="33302" xr:uid="{00000000-0005-0000-0000-000051860000}"/>
    <cellStyle name="Normal 5 6 3 5" xfId="33303" xr:uid="{00000000-0005-0000-0000-000052860000}"/>
    <cellStyle name="Normal 5 6 3 6" xfId="33304" xr:uid="{00000000-0005-0000-0000-000053860000}"/>
    <cellStyle name="Normal 5 6 4" xfId="33305" xr:uid="{00000000-0005-0000-0000-000054860000}"/>
    <cellStyle name="Normal 5 6 4 2" xfId="33306" xr:uid="{00000000-0005-0000-0000-000055860000}"/>
    <cellStyle name="Normal 5 6 4 3" xfId="33307" xr:uid="{00000000-0005-0000-0000-000056860000}"/>
    <cellStyle name="Normal 5 6 4 4" xfId="33308" xr:uid="{00000000-0005-0000-0000-000057860000}"/>
    <cellStyle name="Normal 5 6 4 5" xfId="33309" xr:uid="{00000000-0005-0000-0000-000058860000}"/>
    <cellStyle name="Normal 5 6 4 6" xfId="33310" xr:uid="{00000000-0005-0000-0000-000059860000}"/>
    <cellStyle name="Normal 5 6 5" xfId="33311" xr:uid="{00000000-0005-0000-0000-00005A860000}"/>
    <cellStyle name="Normal 5 6 5 2" xfId="33312" xr:uid="{00000000-0005-0000-0000-00005B860000}"/>
    <cellStyle name="Normal 5 6 5 3" xfId="33313" xr:uid="{00000000-0005-0000-0000-00005C860000}"/>
    <cellStyle name="Normal 5 6 5 4" xfId="33314" xr:uid="{00000000-0005-0000-0000-00005D860000}"/>
    <cellStyle name="Normal 5 6 5 5" xfId="33315" xr:uid="{00000000-0005-0000-0000-00005E860000}"/>
    <cellStyle name="Normal 5 6 5 6" xfId="33316" xr:uid="{00000000-0005-0000-0000-00005F860000}"/>
    <cellStyle name="Normal 5 6 6" xfId="33317" xr:uid="{00000000-0005-0000-0000-000060860000}"/>
    <cellStyle name="Normal 5 6 6 2" xfId="33318" xr:uid="{00000000-0005-0000-0000-000061860000}"/>
    <cellStyle name="Normal 5 6 6 3" xfId="33319" xr:uid="{00000000-0005-0000-0000-000062860000}"/>
    <cellStyle name="Normal 5 6 6 4" xfId="33320" xr:uid="{00000000-0005-0000-0000-000063860000}"/>
    <cellStyle name="Normal 5 6 6 5" xfId="33321" xr:uid="{00000000-0005-0000-0000-000064860000}"/>
    <cellStyle name="Normal 5 6 6 6" xfId="33322" xr:uid="{00000000-0005-0000-0000-000065860000}"/>
    <cellStyle name="Normal 5 6 7" xfId="33323" xr:uid="{00000000-0005-0000-0000-000066860000}"/>
    <cellStyle name="Normal 5 6 7 2" xfId="33324" xr:uid="{00000000-0005-0000-0000-000067860000}"/>
    <cellStyle name="Normal 5 6 7 3" xfId="33325" xr:uid="{00000000-0005-0000-0000-000068860000}"/>
    <cellStyle name="Normal 5 6 7 4" xfId="33326" xr:uid="{00000000-0005-0000-0000-000069860000}"/>
    <cellStyle name="Normal 5 6 7 5" xfId="33327" xr:uid="{00000000-0005-0000-0000-00006A860000}"/>
    <cellStyle name="Normal 5 6 7 6" xfId="33328" xr:uid="{00000000-0005-0000-0000-00006B860000}"/>
    <cellStyle name="Normal 5 6 8" xfId="33329" xr:uid="{00000000-0005-0000-0000-00006C860000}"/>
    <cellStyle name="Normal 5 6 8 2" xfId="33330" xr:uid="{00000000-0005-0000-0000-00006D860000}"/>
    <cellStyle name="Normal 5 6 8 3" xfId="33331" xr:uid="{00000000-0005-0000-0000-00006E860000}"/>
    <cellStyle name="Normal 5 6 8 4" xfId="33332" xr:uid="{00000000-0005-0000-0000-00006F860000}"/>
    <cellStyle name="Normal 5 6 8 5" xfId="33333" xr:uid="{00000000-0005-0000-0000-000070860000}"/>
    <cellStyle name="Normal 5 6 8 6" xfId="33334" xr:uid="{00000000-0005-0000-0000-000071860000}"/>
    <cellStyle name="Normal 5 6 9" xfId="33335" xr:uid="{00000000-0005-0000-0000-000072860000}"/>
    <cellStyle name="Normal 5 6 9 2" xfId="33336" xr:uid="{00000000-0005-0000-0000-000073860000}"/>
    <cellStyle name="Normal 5 6 9 3" xfId="33337" xr:uid="{00000000-0005-0000-0000-000074860000}"/>
    <cellStyle name="Normal 5 6 9 4" xfId="33338" xr:uid="{00000000-0005-0000-0000-000075860000}"/>
    <cellStyle name="Normal 5 6 9 5" xfId="33339" xr:uid="{00000000-0005-0000-0000-000076860000}"/>
    <cellStyle name="Normal 5 6 9 6" xfId="33340" xr:uid="{00000000-0005-0000-0000-000077860000}"/>
    <cellStyle name="Normal 5 7" xfId="33341" xr:uid="{00000000-0005-0000-0000-000078860000}"/>
    <cellStyle name="Normal 5 7 10" xfId="33342" xr:uid="{00000000-0005-0000-0000-000079860000}"/>
    <cellStyle name="Normal 5 7 11" xfId="33343" xr:uid="{00000000-0005-0000-0000-00007A860000}"/>
    <cellStyle name="Normal 5 7 12" xfId="33344" xr:uid="{00000000-0005-0000-0000-00007B860000}"/>
    <cellStyle name="Normal 5 7 13" xfId="33345" xr:uid="{00000000-0005-0000-0000-00007C860000}"/>
    <cellStyle name="Normal 5 7 14" xfId="33346" xr:uid="{00000000-0005-0000-0000-00007D860000}"/>
    <cellStyle name="Normal 5 7 2" xfId="33347" xr:uid="{00000000-0005-0000-0000-00007E860000}"/>
    <cellStyle name="Normal 5 7 2 2" xfId="33348" xr:uid="{00000000-0005-0000-0000-00007F860000}"/>
    <cellStyle name="Normal 5 7 2 3" xfId="33349" xr:uid="{00000000-0005-0000-0000-000080860000}"/>
    <cellStyle name="Normal 5 7 2 4" xfId="33350" xr:uid="{00000000-0005-0000-0000-000081860000}"/>
    <cellStyle name="Normal 5 7 2 5" xfId="33351" xr:uid="{00000000-0005-0000-0000-000082860000}"/>
    <cellStyle name="Normal 5 7 2 6" xfId="33352" xr:uid="{00000000-0005-0000-0000-000083860000}"/>
    <cellStyle name="Normal 5 7 3" xfId="33353" xr:uid="{00000000-0005-0000-0000-000084860000}"/>
    <cellStyle name="Normal 5 7 3 2" xfId="33354" xr:uid="{00000000-0005-0000-0000-000085860000}"/>
    <cellStyle name="Normal 5 7 3 3" xfId="33355" xr:uid="{00000000-0005-0000-0000-000086860000}"/>
    <cellStyle name="Normal 5 7 3 4" xfId="33356" xr:uid="{00000000-0005-0000-0000-000087860000}"/>
    <cellStyle name="Normal 5 7 3 5" xfId="33357" xr:uid="{00000000-0005-0000-0000-000088860000}"/>
    <cellStyle name="Normal 5 7 3 6" xfId="33358" xr:uid="{00000000-0005-0000-0000-000089860000}"/>
    <cellStyle name="Normal 5 7 4" xfId="33359" xr:uid="{00000000-0005-0000-0000-00008A860000}"/>
    <cellStyle name="Normal 5 7 4 2" xfId="33360" xr:uid="{00000000-0005-0000-0000-00008B860000}"/>
    <cellStyle name="Normal 5 7 4 3" xfId="33361" xr:uid="{00000000-0005-0000-0000-00008C860000}"/>
    <cellStyle name="Normal 5 7 4 4" xfId="33362" xr:uid="{00000000-0005-0000-0000-00008D860000}"/>
    <cellStyle name="Normal 5 7 4 5" xfId="33363" xr:uid="{00000000-0005-0000-0000-00008E860000}"/>
    <cellStyle name="Normal 5 7 4 6" xfId="33364" xr:uid="{00000000-0005-0000-0000-00008F860000}"/>
    <cellStyle name="Normal 5 7 5" xfId="33365" xr:uid="{00000000-0005-0000-0000-000090860000}"/>
    <cellStyle name="Normal 5 7 5 2" xfId="33366" xr:uid="{00000000-0005-0000-0000-000091860000}"/>
    <cellStyle name="Normal 5 7 5 3" xfId="33367" xr:uid="{00000000-0005-0000-0000-000092860000}"/>
    <cellStyle name="Normal 5 7 5 4" xfId="33368" xr:uid="{00000000-0005-0000-0000-000093860000}"/>
    <cellStyle name="Normal 5 7 5 5" xfId="33369" xr:uid="{00000000-0005-0000-0000-000094860000}"/>
    <cellStyle name="Normal 5 7 5 6" xfId="33370" xr:uid="{00000000-0005-0000-0000-000095860000}"/>
    <cellStyle name="Normal 5 7 6" xfId="33371" xr:uid="{00000000-0005-0000-0000-000096860000}"/>
    <cellStyle name="Normal 5 7 6 2" xfId="33372" xr:uid="{00000000-0005-0000-0000-000097860000}"/>
    <cellStyle name="Normal 5 7 6 3" xfId="33373" xr:uid="{00000000-0005-0000-0000-000098860000}"/>
    <cellStyle name="Normal 5 7 6 4" xfId="33374" xr:uid="{00000000-0005-0000-0000-000099860000}"/>
    <cellStyle name="Normal 5 7 6 5" xfId="33375" xr:uid="{00000000-0005-0000-0000-00009A860000}"/>
    <cellStyle name="Normal 5 7 6 6" xfId="33376" xr:uid="{00000000-0005-0000-0000-00009B860000}"/>
    <cellStyle name="Normal 5 7 7" xfId="33377" xr:uid="{00000000-0005-0000-0000-00009C860000}"/>
    <cellStyle name="Normal 5 7 7 2" xfId="33378" xr:uid="{00000000-0005-0000-0000-00009D860000}"/>
    <cellStyle name="Normal 5 7 7 3" xfId="33379" xr:uid="{00000000-0005-0000-0000-00009E860000}"/>
    <cellStyle name="Normal 5 7 7 4" xfId="33380" xr:uid="{00000000-0005-0000-0000-00009F860000}"/>
    <cellStyle name="Normal 5 7 7 5" xfId="33381" xr:uid="{00000000-0005-0000-0000-0000A0860000}"/>
    <cellStyle name="Normal 5 7 7 6" xfId="33382" xr:uid="{00000000-0005-0000-0000-0000A1860000}"/>
    <cellStyle name="Normal 5 7 8" xfId="33383" xr:uid="{00000000-0005-0000-0000-0000A2860000}"/>
    <cellStyle name="Normal 5 7 8 2" xfId="33384" xr:uid="{00000000-0005-0000-0000-0000A3860000}"/>
    <cellStyle name="Normal 5 7 8 3" xfId="33385" xr:uid="{00000000-0005-0000-0000-0000A4860000}"/>
    <cellStyle name="Normal 5 7 8 4" xfId="33386" xr:uid="{00000000-0005-0000-0000-0000A5860000}"/>
    <cellStyle name="Normal 5 7 8 5" xfId="33387" xr:uid="{00000000-0005-0000-0000-0000A6860000}"/>
    <cellStyle name="Normal 5 7 8 6" xfId="33388" xr:uid="{00000000-0005-0000-0000-0000A7860000}"/>
    <cellStyle name="Normal 5 7 9" xfId="33389" xr:uid="{00000000-0005-0000-0000-0000A8860000}"/>
    <cellStyle name="Normal 5 7 9 2" xfId="33390" xr:uid="{00000000-0005-0000-0000-0000A9860000}"/>
    <cellStyle name="Normal 5 7 9 3" xfId="33391" xr:uid="{00000000-0005-0000-0000-0000AA860000}"/>
    <cellStyle name="Normal 5 7 9 4" xfId="33392" xr:uid="{00000000-0005-0000-0000-0000AB860000}"/>
    <cellStyle name="Normal 5 7 9 5" xfId="33393" xr:uid="{00000000-0005-0000-0000-0000AC860000}"/>
    <cellStyle name="Normal 5 7 9 6" xfId="33394" xr:uid="{00000000-0005-0000-0000-0000AD860000}"/>
    <cellStyle name="Normal 5 8" xfId="33395" xr:uid="{00000000-0005-0000-0000-0000AE860000}"/>
    <cellStyle name="Normal 5 8 10" xfId="33396" xr:uid="{00000000-0005-0000-0000-0000AF860000}"/>
    <cellStyle name="Normal 5 8 11" xfId="33397" xr:uid="{00000000-0005-0000-0000-0000B0860000}"/>
    <cellStyle name="Normal 5 8 12" xfId="33398" xr:uid="{00000000-0005-0000-0000-0000B1860000}"/>
    <cellStyle name="Normal 5 8 13" xfId="33399" xr:uid="{00000000-0005-0000-0000-0000B2860000}"/>
    <cellStyle name="Normal 5 8 14" xfId="33400" xr:uid="{00000000-0005-0000-0000-0000B3860000}"/>
    <cellStyle name="Normal 5 8 2" xfId="33401" xr:uid="{00000000-0005-0000-0000-0000B4860000}"/>
    <cellStyle name="Normal 5 8 2 2" xfId="33402" xr:uid="{00000000-0005-0000-0000-0000B5860000}"/>
    <cellStyle name="Normal 5 8 2 3" xfId="33403" xr:uid="{00000000-0005-0000-0000-0000B6860000}"/>
    <cellStyle name="Normal 5 8 2 4" xfId="33404" xr:uid="{00000000-0005-0000-0000-0000B7860000}"/>
    <cellStyle name="Normal 5 8 2 5" xfId="33405" xr:uid="{00000000-0005-0000-0000-0000B8860000}"/>
    <cellStyle name="Normal 5 8 2 6" xfId="33406" xr:uid="{00000000-0005-0000-0000-0000B9860000}"/>
    <cellStyle name="Normal 5 8 3" xfId="33407" xr:uid="{00000000-0005-0000-0000-0000BA860000}"/>
    <cellStyle name="Normal 5 8 3 2" xfId="33408" xr:uid="{00000000-0005-0000-0000-0000BB860000}"/>
    <cellStyle name="Normal 5 8 3 3" xfId="33409" xr:uid="{00000000-0005-0000-0000-0000BC860000}"/>
    <cellStyle name="Normal 5 8 3 4" xfId="33410" xr:uid="{00000000-0005-0000-0000-0000BD860000}"/>
    <cellStyle name="Normal 5 8 3 5" xfId="33411" xr:uid="{00000000-0005-0000-0000-0000BE860000}"/>
    <cellStyle name="Normal 5 8 3 6" xfId="33412" xr:uid="{00000000-0005-0000-0000-0000BF860000}"/>
    <cellStyle name="Normal 5 8 4" xfId="33413" xr:uid="{00000000-0005-0000-0000-0000C0860000}"/>
    <cellStyle name="Normal 5 8 4 2" xfId="33414" xr:uid="{00000000-0005-0000-0000-0000C1860000}"/>
    <cellStyle name="Normal 5 8 4 3" xfId="33415" xr:uid="{00000000-0005-0000-0000-0000C2860000}"/>
    <cellStyle name="Normal 5 8 4 4" xfId="33416" xr:uid="{00000000-0005-0000-0000-0000C3860000}"/>
    <cellStyle name="Normal 5 8 4 5" xfId="33417" xr:uid="{00000000-0005-0000-0000-0000C4860000}"/>
    <cellStyle name="Normal 5 8 4 6" xfId="33418" xr:uid="{00000000-0005-0000-0000-0000C5860000}"/>
    <cellStyle name="Normal 5 8 5" xfId="33419" xr:uid="{00000000-0005-0000-0000-0000C6860000}"/>
    <cellStyle name="Normal 5 8 5 2" xfId="33420" xr:uid="{00000000-0005-0000-0000-0000C7860000}"/>
    <cellStyle name="Normal 5 8 5 3" xfId="33421" xr:uid="{00000000-0005-0000-0000-0000C8860000}"/>
    <cellStyle name="Normal 5 8 5 4" xfId="33422" xr:uid="{00000000-0005-0000-0000-0000C9860000}"/>
    <cellStyle name="Normal 5 8 5 5" xfId="33423" xr:uid="{00000000-0005-0000-0000-0000CA860000}"/>
    <cellStyle name="Normal 5 8 5 6" xfId="33424" xr:uid="{00000000-0005-0000-0000-0000CB860000}"/>
    <cellStyle name="Normal 5 8 6" xfId="33425" xr:uid="{00000000-0005-0000-0000-0000CC860000}"/>
    <cellStyle name="Normal 5 8 6 2" xfId="33426" xr:uid="{00000000-0005-0000-0000-0000CD860000}"/>
    <cellStyle name="Normal 5 8 6 3" xfId="33427" xr:uid="{00000000-0005-0000-0000-0000CE860000}"/>
    <cellStyle name="Normal 5 8 6 4" xfId="33428" xr:uid="{00000000-0005-0000-0000-0000CF860000}"/>
    <cellStyle name="Normal 5 8 6 5" xfId="33429" xr:uid="{00000000-0005-0000-0000-0000D0860000}"/>
    <cellStyle name="Normal 5 8 6 6" xfId="33430" xr:uid="{00000000-0005-0000-0000-0000D1860000}"/>
    <cellStyle name="Normal 5 8 7" xfId="33431" xr:uid="{00000000-0005-0000-0000-0000D2860000}"/>
    <cellStyle name="Normal 5 8 7 2" xfId="33432" xr:uid="{00000000-0005-0000-0000-0000D3860000}"/>
    <cellStyle name="Normal 5 8 7 3" xfId="33433" xr:uid="{00000000-0005-0000-0000-0000D4860000}"/>
    <cellStyle name="Normal 5 8 7 4" xfId="33434" xr:uid="{00000000-0005-0000-0000-0000D5860000}"/>
    <cellStyle name="Normal 5 8 7 5" xfId="33435" xr:uid="{00000000-0005-0000-0000-0000D6860000}"/>
    <cellStyle name="Normal 5 8 7 6" xfId="33436" xr:uid="{00000000-0005-0000-0000-0000D7860000}"/>
    <cellStyle name="Normal 5 8 8" xfId="33437" xr:uid="{00000000-0005-0000-0000-0000D8860000}"/>
    <cellStyle name="Normal 5 8 8 2" xfId="33438" xr:uid="{00000000-0005-0000-0000-0000D9860000}"/>
    <cellStyle name="Normal 5 8 8 3" xfId="33439" xr:uid="{00000000-0005-0000-0000-0000DA860000}"/>
    <cellStyle name="Normal 5 8 8 4" xfId="33440" xr:uid="{00000000-0005-0000-0000-0000DB860000}"/>
    <cellStyle name="Normal 5 8 8 5" xfId="33441" xr:uid="{00000000-0005-0000-0000-0000DC860000}"/>
    <cellStyle name="Normal 5 8 8 6" xfId="33442" xr:uid="{00000000-0005-0000-0000-0000DD860000}"/>
    <cellStyle name="Normal 5 8 9" xfId="33443" xr:uid="{00000000-0005-0000-0000-0000DE860000}"/>
    <cellStyle name="Normal 5 8 9 2" xfId="33444" xr:uid="{00000000-0005-0000-0000-0000DF860000}"/>
    <cellStyle name="Normal 5 8 9 3" xfId="33445" xr:uid="{00000000-0005-0000-0000-0000E0860000}"/>
    <cellStyle name="Normal 5 8 9 4" xfId="33446" xr:uid="{00000000-0005-0000-0000-0000E1860000}"/>
    <cellStyle name="Normal 5 8 9 5" xfId="33447" xr:uid="{00000000-0005-0000-0000-0000E2860000}"/>
    <cellStyle name="Normal 5 8 9 6" xfId="33448" xr:uid="{00000000-0005-0000-0000-0000E3860000}"/>
    <cellStyle name="Normal 5 9" xfId="33449" xr:uid="{00000000-0005-0000-0000-0000E4860000}"/>
    <cellStyle name="Normal 5 9 10" xfId="33450" xr:uid="{00000000-0005-0000-0000-0000E5860000}"/>
    <cellStyle name="Normal 5 9 11" xfId="33451" xr:uid="{00000000-0005-0000-0000-0000E6860000}"/>
    <cellStyle name="Normal 5 9 12" xfId="33452" xr:uid="{00000000-0005-0000-0000-0000E7860000}"/>
    <cellStyle name="Normal 5 9 13" xfId="33453" xr:uid="{00000000-0005-0000-0000-0000E8860000}"/>
    <cellStyle name="Normal 5 9 14" xfId="33454" xr:uid="{00000000-0005-0000-0000-0000E9860000}"/>
    <cellStyle name="Normal 5 9 2" xfId="33455" xr:uid="{00000000-0005-0000-0000-0000EA860000}"/>
    <cellStyle name="Normal 5 9 2 2" xfId="33456" xr:uid="{00000000-0005-0000-0000-0000EB860000}"/>
    <cellStyle name="Normal 5 9 2 3" xfId="33457" xr:uid="{00000000-0005-0000-0000-0000EC860000}"/>
    <cellStyle name="Normal 5 9 2 4" xfId="33458" xr:uid="{00000000-0005-0000-0000-0000ED860000}"/>
    <cellStyle name="Normal 5 9 2 5" xfId="33459" xr:uid="{00000000-0005-0000-0000-0000EE860000}"/>
    <cellStyle name="Normal 5 9 2 6" xfId="33460" xr:uid="{00000000-0005-0000-0000-0000EF860000}"/>
    <cellStyle name="Normal 5 9 3" xfId="33461" xr:uid="{00000000-0005-0000-0000-0000F0860000}"/>
    <cellStyle name="Normal 5 9 3 2" xfId="33462" xr:uid="{00000000-0005-0000-0000-0000F1860000}"/>
    <cellStyle name="Normal 5 9 3 3" xfId="33463" xr:uid="{00000000-0005-0000-0000-0000F2860000}"/>
    <cellStyle name="Normal 5 9 3 4" xfId="33464" xr:uid="{00000000-0005-0000-0000-0000F3860000}"/>
    <cellStyle name="Normal 5 9 3 5" xfId="33465" xr:uid="{00000000-0005-0000-0000-0000F4860000}"/>
    <cellStyle name="Normal 5 9 3 6" xfId="33466" xr:uid="{00000000-0005-0000-0000-0000F5860000}"/>
    <cellStyle name="Normal 5 9 4" xfId="33467" xr:uid="{00000000-0005-0000-0000-0000F6860000}"/>
    <cellStyle name="Normal 5 9 4 2" xfId="33468" xr:uid="{00000000-0005-0000-0000-0000F7860000}"/>
    <cellStyle name="Normal 5 9 4 3" xfId="33469" xr:uid="{00000000-0005-0000-0000-0000F8860000}"/>
    <cellStyle name="Normal 5 9 4 4" xfId="33470" xr:uid="{00000000-0005-0000-0000-0000F9860000}"/>
    <cellStyle name="Normal 5 9 4 5" xfId="33471" xr:uid="{00000000-0005-0000-0000-0000FA860000}"/>
    <cellStyle name="Normal 5 9 4 6" xfId="33472" xr:uid="{00000000-0005-0000-0000-0000FB860000}"/>
    <cellStyle name="Normal 5 9 5" xfId="33473" xr:uid="{00000000-0005-0000-0000-0000FC860000}"/>
    <cellStyle name="Normal 5 9 5 2" xfId="33474" xr:uid="{00000000-0005-0000-0000-0000FD860000}"/>
    <cellStyle name="Normal 5 9 5 3" xfId="33475" xr:uid="{00000000-0005-0000-0000-0000FE860000}"/>
    <cellStyle name="Normal 5 9 5 4" xfId="33476" xr:uid="{00000000-0005-0000-0000-0000FF860000}"/>
    <cellStyle name="Normal 5 9 5 5" xfId="33477" xr:uid="{00000000-0005-0000-0000-000000870000}"/>
    <cellStyle name="Normal 5 9 5 6" xfId="33478" xr:uid="{00000000-0005-0000-0000-000001870000}"/>
    <cellStyle name="Normal 5 9 6" xfId="33479" xr:uid="{00000000-0005-0000-0000-000002870000}"/>
    <cellStyle name="Normal 5 9 6 2" xfId="33480" xr:uid="{00000000-0005-0000-0000-000003870000}"/>
    <cellStyle name="Normal 5 9 6 3" xfId="33481" xr:uid="{00000000-0005-0000-0000-000004870000}"/>
    <cellStyle name="Normal 5 9 6 4" xfId="33482" xr:uid="{00000000-0005-0000-0000-000005870000}"/>
    <cellStyle name="Normal 5 9 6 5" xfId="33483" xr:uid="{00000000-0005-0000-0000-000006870000}"/>
    <cellStyle name="Normal 5 9 6 6" xfId="33484" xr:uid="{00000000-0005-0000-0000-000007870000}"/>
    <cellStyle name="Normal 5 9 7" xfId="33485" xr:uid="{00000000-0005-0000-0000-000008870000}"/>
    <cellStyle name="Normal 5 9 7 2" xfId="33486" xr:uid="{00000000-0005-0000-0000-000009870000}"/>
    <cellStyle name="Normal 5 9 7 3" xfId="33487" xr:uid="{00000000-0005-0000-0000-00000A870000}"/>
    <cellStyle name="Normal 5 9 7 4" xfId="33488" xr:uid="{00000000-0005-0000-0000-00000B870000}"/>
    <cellStyle name="Normal 5 9 7 5" xfId="33489" xr:uid="{00000000-0005-0000-0000-00000C870000}"/>
    <cellStyle name="Normal 5 9 7 6" xfId="33490" xr:uid="{00000000-0005-0000-0000-00000D870000}"/>
    <cellStyle name="Normal 5 9 8" xfId="33491" xr:uid="{00000000-0005-0000-0000-00000E870000}"/>
    <cellStyle name="Normal 5 9 8 2" xfId="33492" xr:uid="{00000000-0005-0000-0000-00000F870000}"/>
    <cellStyle name="Normal 5 9 8 3" xfId="33493" xr:uid="{00000000-0005-0000-0000-000010870000}"/>
    <cellStyle name="Normal 5 9 8 4" xfId="33494" xr:uid="{00000000-0005-0000-0000-000011870000}"/>
    <cellStyle name="Normal 5 9 8 5" xfId="33495" xr:uid="{00000000-0005-0000-0000-000012870000}"/>
    <cellStyle name="Normal 5 9 8 6" xfId="33496" xr:uid="{00000000-0005-0000-0000-000013870000}"/>
    <cellStyle name="Normal 5 9 9" xfId="33497" xr:uid="{00000000-0005-0000-0000-000014870000}"/>
    <cellStyle name="Normal 5 9 9 2" xfId="33498" xr:uid="{00000000-0005-0000-0000-000015870000}"/>
    <cellStyle name="Normal 5 9 9 3" xfId="33499" xr:uid="{00000000-0005-0000-0000-000016870000}"/>
    <cellStyle name="Normal 5 9 9 4" xfId="33500" xr:uid="{00000000-0005-0000-0000-000017870000}"/>
    <cellStyle name="Normal 5 9 9 5" xfId="33501" xr:uid="{00000000-0005-0000-0000-000018870000}"/>
    <cellStyle name="Normal 5 9 9 6" xfId="33502" xr:uid="{00000000-0005-0000-0000-000019870000}"/>
    <cellStyle name="Normal 5_(MCH) PT ER al 31-08-08 CORREGIDO 2" xfId="33503" xr:uid="{00000000-0005-0000-0000-00001A870000}"/>
    <cellStyle name="Normal 50" xfId="43" xr:uid="{00000000-0005-0000-0000-00001B870000}"/>
    <cellStyle name="Normal 50 10" xfId="33504" xr:uid="{00000000-0005-0000-0000-00001C870000}"/>
    <cellStyle name="Normal 50 11" xfId="33505" xr:uid="{00000000-0005-0000-0000-00001D870000}"/>
    <cellStyle name="Normal 50 12" xfId="33506" xr:uid="{00000000-0005-0000-0000-00001E870000}"/>
    <cellStyle name="Normal 50 13" xfId="33507" xr:uid="{00000000-0005-0000-0000-00001F870000}"/>
    <cellStyle name="Normal 50 14" xfId="33508" xr:uid="{00000000-0005-0000-0000-000020870000}"/>
    <cellStyle name="Normal 50 2" xfId="2010" xr:uid="{00000000-0005-0000-0000-000021870000}"/>
    <cellStyle name="Normal 50 2 2" xfId="33509" xr:uid="{00000000-0005-0000-0000-000022870000}"/>
    <cellStyle name="Normal 50 2 3" xfId="33510" xr:uid="{00000000-0005-0000-0000-000023870000}"/>
    <cellStyle name="Normal 50 2 4" xfId="33511" xr:uid="{00000000-0005-0000-0000-000024870000}"/>
    <cellStyle name="Normal 50 2 5" xfId="33512" xr:uid="{00000000-0005-0000-0000-000025870000}"/>
    <cellStyle name="Normal 50 2 6" xfId="33513" xr:uid="{00000000-0005-0000-0000-000026870000}"/>
    <cellStyle name="Normal 50 3" xfId="33514" xr:uid="{00000000-0005-0000-0000-000027870000}"/>
    <cellStyle name="Normal 50 3 2" xfId="33515" xr:uid="{00000000-0005-0000-0000-000028870000}"/>
    <cellStyle name="Normal 50 3 3" xfId="33516" xr:uid="{00000000-0005-0000-0000-000029870000}"/>
    <cellStyle name="Normal 50 3 4" xfId="33517" xr:uid="{00000000-0005-0000-0000-00002A870000}"/>
    <cellStyle name="Normal 50 3 5" xfId="33518" xr:uid="{00000000-0005-0000-0000-00002B870000}"/>
    <cellStyle name="Normal 50 3 6" xfId="33519" xr:uid="{00000000-0005-0000-0000-00002C870000}"/>
    <cellStyle name="Normal 50 4" xfId="33520" xr:uid="{00000000-0005-0000-0000-00002D870000}"/>
    <cellStyle name="Normal 50 4 2" xfId="33521" xr:uid="{00000000-0005-0000-0000-00002E870000}"/>
    <cellStyle name="Normal 50 4 3" xfId="33522" xr:uid="{00000000-0005-0000-0000-00002F870000}"/>
    <cellStyle name="Normal 50 4 4" xfId="33523" xr:uid="{00000000-0005-0000-0000-000030870000}"/>
    <cellStyle name="Normal 50 4 5" xfId="33524" xr:uid="{00000000-0005-0000-0000-000031870000}"/>
    <cellStyle name="Normal 50 4 6" xfId="33525" xr:uid="{00000000-0005-0000-0000-000032870000}"/>
    <cellStyle name="Normal 50 5" xfId="33526" xr:uid="{00000000-0005-0000-0000-000033870000}"/>
    <cellStyle name="Normal 50 5 2" xfId="33527" xr:uid="{00000000-0005-0000-0000-000034870000}"/>
    <cellStyle name="Normal 50 5 3" xfId="33528" xr:uid="{00000000-0005-0000-0000-000035870000}"/>
    <cellStyle name="Normal 50 5 4" xfId="33529" xr:uid="{00000000-0005-0000-0000-000036870000}"/>
    <cellStyle name="Normal 50 5 5" xfId="33530" xr:uid="{00000000-0005-0000-0000-000037870000}"/>
    <cellStyle name="Normal 50 5 6" xfId="33531" xr:uid="{00000000-0005-0000-0000-000038870000}"/>
    <cellStyle name="Normal 50 6" xfId="33532" xr:uid="{00000000-0005-0000-0000-000039870000}"/>
    <cellStyle name="Normal 50 6 2" xfId="33533" xr:uid="{00000000-0005-0000-0000-00003A870000}"/>
    <cellStyle name="Normal 50 6 3" xfId="33534" xr:uid="{00000000-0005-0000-0000-00003B870000}"/>
    <cellStyle name="Normal 50 6 4" xfId="33535" xr:uid="{00000000-0005-0000-0000-00003C870000}"/>
    <cellStyle name="Normal 50 6 5" xfId="33536" xr:uid="{00000000-0005-0000-0000-00003D870000}"/>
    <cellStyle name="Normal 50 6 6" xfId="33537" xr:uid="{00000000-0005-0000-0000-00003E870000}"/>
    <cellStyle name="Normal 50 7" xfId="33538" xr:uid="{00000000-0005-0000-0000-00003F870000}"/>
    <cellStyle name="Normal 50 7 2" xfId="33539" xr:uid="{00000000-0005-0000-0000-000040870000}"/>
    <cellStyle name="Normal 50 7 3" xfId="33540" xr:uid="{00000000-0005-0000-0000-000041870000}"/>
    <cellStyle name="Normal 50 7 4" xfId="33541" xr:uid="{00000000-0005-0000-0000-000042870000}"/>
    <cellStyle name="Normal 50 7 5" xfId="33542" xr:uid="{00000000-0005-0000-0000-000043870000}"/>
    <cellStyle name="Normal 50 7 6" xfId="33543" xr:uid="{00000000-0005-0000-0000-000044870000}"/>
    <cellStyle name="Normal 50 8" xfId="33544" xr:uid="{00000000-0005-0000-0000-000045870000}"/>
    <cellStyle name="Normal 50 8 2" xfId="33545" xr:uid="{00000000-0005-0000-0000-000046870000}"/>
    <cellStyle name="Normal 50 8 3" xfId="33546" xr:uid="{00000000-0005-0000-0000-000047870000}"/>
    <cellStyle name="Normal 50 8 4" xfId="33547" xr:uid="{00000000-0005-0000-0000-000048870000}"/>
    <cellStyle name="Normal 50 8 5" xfId="33548" xr:uid="{00000000-0005-0000-0000-000049870000}"/>
    <cellStyle name="Normal 50 8 6" xfId="33549" xr:uid="{00000000-0005-0000-0000-00004A870000}"/>
    <cellStyle name="Normal 50 9" xfId="33550" xr:uid="{00000000-0005-0000-0000-00004B870000}"/>
    <cellStyle name="Normal 50 9 2" xfId="33551" xr:uid="{00000000-0005-0000-0000-00004C870000}"/>
    <cellStyle name="Normal 50 9 3" xfId="33552" xr:uid="{00000000-0005-0000-0000-00004D870000}"/>
    <cellStyle name="Normal 50 9 4" xfId="33553" xr:uid="{00000000-0005-0000-0000-00004E870000}"/>
    <cellStyle name="Normal 50 9 5" xfId="33554" xr:uid="{00000000-0005-0000-0000-00004F870000}"/>
    <cellStyle name="Normal 50 9 6" xfId="33555" xr:uid="{00000000-0005-0000-0000-000050870000}"/>
    <cellStyle name="Normal 51" xfId="2011" xr:uid="{00000000-0005-0000-0000-000051870000}"/>
    <cellStyle name="Normal 51 2" xfId="2973" xr:uid="{00000000-0005-0000-0000-000052870000}"/>
    <cellStyle name="Normal 51 3" xfId="33556" xr:uid="{00000000-0005-0000-0000-000053870000}"/>
    <cellStyle name="Normal 51 4" xfId="33557" xr:uid="{00000000-0005-0000-0000-000054870000}"/>
    <cellStyle name="Normal 51 5" xfId="33558" xr:uid="{00000000-0005-0000-0000-000055870000}"/>
    <cellStyle name="Normal 51 6" xfId="33559" xr:uid="{00000000-0005-0000-0000-000056870000}"/>
    <cellStyle name="Normal 52" xfId="2012" xr:uid="{00000000-0005-0000-0000-000057870000}"/>
    <cellStyle name="Normal 52 2" xfId="33560" xr:uid="{00000000-0005-0000-0000-000058870000}"/>
    <cellStyle name="Normal 52 3" xfId="33561" xr:uid="{00000000-0005-0000-0000-000059870000}"/>
    <cellStyle name="Normal 52 4" xfId="33562" xr:uid="{00000000-0005-0000-0000-00005A870000}"/>
    <cellStyle name="Normal 52 5" xfId="33563" xr:uid="{00000000-0005-0000-0000-00005B870000}"/>
    <cellStyle name="Normal 52 6" xfId="33564" xr:uid="{00000000-0005-0000-0000-00005C870000}"/>
    <cellStyle name="Normal 53" xfId="2013" xr:uid="{00000000-0005-0000-0000-00005D870000}"/>
    <cellStyle name="Normal 53 10" xfId="33565" xr:uid="{00000000-0005-0000-0000-00005E870000}"/>
    <cellStyle name="Normal 53 11" xfId="33566" xr:uid="{00000000-0005-0000-0000-00005F870000}"/>
    <cellStyle name="Normal 53 12" xfId="33567" xr:uid="{00000000-0005-0000-0000-000060870000}"/>
    <cellStyle name="Normal 53 13" xfId="33568" xr:uid="{00000000-0005-0000-0000-000061870000}"/>
    <cellStyle name="Normal 53 14" xfId="33569" xr:uid="{00000000-0005-0000-0000-000062870000}"/>
    <cellStyle name="Normal 53 2" xfId="33570" xr:uid="{00000000-0005-0000-0000-000063870000}"/>
    <cellStyle name="Normal 53 2 2" xfId="33571" xr:uid="{00000000-0005-0000-0000-000064870000}"/>
    <cellStyle name="Normal 53 2 3" xfId="33572" xr:uid="{00000000-0005-0000-0000-000065870000}"/>
    <cellStyle name="Normal 53 2 4" xfId="33573" xr:uid="{00000000-0005-0000-0000-000066870000}"/>
    <cellStyle name="Normal 53 2 5" xfId="33574" xr:uid="{00000000-0005-0000-0000-000067870000}"/>
    <cellStyle name="Normal 53 2 6" xfId="33575" xr:uid="{00000000-0005-0000-0000-000068870000}"/>
    <cellStyle name="Normal 53 3" xfId="33576" xr:uid="{00000000-0005-0000-0000-000069870000}"/>
    <cellStyle name="Normal 53 3 2" xfId="33577" xr:uid="{00000000-0005-0000-0000-00006A870000}"/>
    <cellStyle name="Normal 53 3 3" xfId="33578" xr:uid="{00000000-0005-0000-0000-00006B870000}"/>
    <cellStyle name="Normal 53 3 4" xfId="33579" xr:uid="{00000000-0005-0000-0000-00006C870000}"/>
    <cellStyle name="Normal 53 3 5" xfId="33580" xr:uid="{00000000-0005-0000-0000-00006D870000}"/>
    <cellStyle name="Normal 53 3 6" xfId="33581" xr:uid="{00000000-0005-0000-0000-00006E870000}"/>
    <cellStyle name="Normal 53 4" xfId="33582" xr:uid="{00000000-0005-0000-0000-00006F870000}"/>
    <cellStyle name="Normal 53 4 2" xfId="33583" xr:uid="{00000000-0005-0000-0000-000070870000}"/>
    <cellStyle name="Normal 53 4 3" xfId="33584" xr:uid="{00000000-0005-0000-0000-000071870000}"/>
    <cellStyle name="Normal 53 4 4" xfId="33585" xr:uid="{00000000-0005-0000-0000-000072870000}"/>
    <cellStyle name="Normal 53 4 5" xfId="33586" xr:uid="{00000000-0005-0000-0000-000073870000}"/>
    <cellStyle name="Normal 53 4 6" xfId="33587" xr:uid="{00000000-0005-0000-0000-000074870000}"/>
    <cellStyle name="Normal 53 5" xfId="33588" xr:uid="{00000000-0005-0000-0000-000075870000}"/>
    <cellStyle name="Normal 53 5 2" xfId="33589" xr:uid="{00000000-0005-0000-0000-000076870000}"/>
    <cellStyle name="Normal 53 5 3" xfId="33590" xr:uid="{00000000-0005-0000-0000-000077870000}"/>
    <cellStyle name="Normal 53 5 4" xfId="33591" xr:uid="{00000000-0005-0000-0000-000078870000}"/>
    <cellStyle name="Normal 53 5 5" xfId="33592" xr:uid="{00000000-0005-0000-0000-000079870000}"/>
    <cellStyle name="Normal 53 5 6" xfId="33593" xr:uid="{00000000-0005-0000-0000-00007A870000}"/>
    <cellStyle name="Normal 53 6" xfId="33594" xr:uid="{00000000-0005-0000-0000-00007B870000}"/>
    <cellStyle name="Normal 53 6 2" xfId="33595" xr:uid="{00000000-0005-0000-0000-00007C870000}"/>
    <cellStyle name="Normal 53 6 3" xfId="33596" xr:uid="{00000000-0005-0000-0000-00007D870000}"/>
    <cellStyle name="Normal 53 6 4" xfId="33597" xr:uid="{00000000-0005-0000-0000-00007E870000}"/>
    <cellStyle name="Normal 53 6 5" xfId="33598" xr:uid="{00000000-0005-0000-0000-00007F870000}"/>
    <cellStyle name="Normal 53 6 6" xfId="33599" xr:uid="{00000000-0005-0000-0000-000080870000}"/>
    <cellStyle name="Normal 53 7" xfId="33600" xr:uid="{00000000-0005-0000-0000-000081870000}"/>
    <cellStyle name="Normal 53 7 2" xfId="33601" xr:uid="{00000000-0005-0000-0000-000082870000}"/>
    <cellStyle name="Normal 53 7 3" xfId="33602" xr:uid="{00000000-0005-0000-0000-000083870000}"/>
    <cellStyle name="Normal 53 7 4" xfId="33603" xr:uid="{00000000-0005-0000-0000-000084870000}"/>
    <cellStyle name="Normal 53 7 5" xfId="33604" xr:uid="{00000000-0005-0000-0000-000085870000}"/>
    <cellStyle name="Normal 53 7 6" xfId="33605" xr:uid="{00000000-0005-0000-0000-000086870000}"/>
    <cellStyle name="Normal 53 8" xfId="33606" xr:uid="{00000000-0005-0000-0000-000087870000}"/>
    <cellStyle name="Normal 53 8 2" xfId="33607" xr:uid="{00000000-0005-0000-0000-000088870000}"/>
    <cellStyle name="Normal 53 8 3" xfId="33608" xr:uid="{00000000-0005-0000-0000-000089870000}"/>
    <cellStyle name="Normal 53 8 4" xfId="33609" xr:uid="{00000000-0005-0000-0000-00008A870000}"/>
    <cellStyle name="Normal 53 8 5" xfId="33610" xr:uid="{00000000-0005-0000-0000-00008B870000}"/>
    <cellStyle name="Normal 53 8 6" xfId="33611" xr:uid="{00000000-0005-0000-0000-00008C870000}"/>
    <cellStyle name="Normal 53 9" xfId="33612" xr:uid="{00000000-0005-0000-0000-00008D870000}"/>
    <cellStyle name="Normal 53 9 2" xfId="33613" xr:uid="{00000000-0005-0000-0000-00008E870000}"/>
    <cellStyle name="Normal 53 9 3" xfId="33614" xr:uid="{00000000-0005-0000-0000-00008F870000}"/>
    <cellStyle name="Normal 53 9 4" xfId="33615" xr:uid="{00000000-0005-0000-0000-000090870000}"/>
    <cellStyle name="Normal 53 9 5" xfId="33616" xr:uid="{00000000-0005-0000-0000-000091870000}"/>
    <cellStyle name="Normal 53 9 6" xfId="33617" xr:uid="{00000000-0005-0000-0000-000092870000}"/>
    <cellStyle name="Normal 54" xfId="2014" xr:uid="{00000000-0005-0000-0000-000093870000}"/>
    <cellStyle name="Normal 54 10" xfId="33618" xr:uid="{00000000-0005-0000-0000-000094870000}"/>
    <cellStyle name="Normal 54 11" xfId="33619" xr:uid="{00000000-0005-0000-0000-000095870000}"/>
    <cellStyle name="Normal 54 12" xfId="33620" xr:uid="{00000000-0005-0000-0000-000096870000}"/>
    <cellStyle name="Normal 54 13" xfId="33621" xr:uid="{00000000-0005-0000-0000-000097870000}"/>
    <cellStyle name="Normal 54 14" xfId="33622" xr:uid="{00000000-0005-0000-0000-000098870000}"/>
    <cellStyle name="Normal 54 2" xfId="33623" xr:uid="{00000000-0005-0000-0000-000099870000}"/>
    <cellStyle name="Normal 54 2 2" xfId="33624" xr:uid="{00000000-0005-0000-0000-00009A870000}"/>
    <cellStyle name="Normal 54 2 3" xfId="33625" xr:uid="{00000000-0005-0000-0000-00009B870000}"/>
    <cellStyle name="Normal 54 2 4" xfId="33626" xr:uid="{00000000-0005-0000-0000-00009C870000}"/>
    <cellStyle name="Normal 54 2 5" xfId="33627" xr:uid="{00000000-0005-0000-0000-00009D870000}"/>
    <cellStyle name="Normal 54 2 6" xfId="33628" xr:uid="{00000000-0005-0000-0000-00009E870000}"/>
    <cellStyle name="Normal 54 3" xfId="33629" xr:uid="{00000000-0005-0000-0000-00009F870000}"/>
    <cellStyle name="Normal 54 3 2" xfId="33630" xr:uid="{00000000-0005-0000-0000-0000A0870000}"/>
    <cellStyle name="Normal 54 3 3" xfId="33631" xr:uid="{00000000-0005-0000-0000-0000A1870000}"/>
    <cellStyle name="Normal 54 3 4" xfId="33632" xr:uid="{00000000-0005-0000-0000-0000A2870000}"/>
    <cellStyle name="Normal 54 3 5" xfId="33633" xr:uid="{00000000-0005-0000-0000-0000A3870000}"/>
    <cellStyle name="Normal 54 3 6" xfId="33634" xr:uid="{00000000-0005-0000-0000-0000A4870000}"/>
    <cellStyle name="Normal 54 4" xfId="33635" xr:uid="{00000000-0005-0000-0000-0000A5870000}"/>
    <cellStyle name="Normal 54 4 2" xfId="33636" xr:uid="{00000000-0005-0000-0000-0000A6870000}"/>
    <cellStyle name="Normal 54 4 3" xfId="33637" xr:uid="{00000000-0005-0000-0000-0000A7870000}"/>
    <cellStyle name="Normal 54 4 4" xfId="33638" xr:uid="{00000000-0005-0000-0000-0000A8870000}"/>
    <cellStyle name="Normal 54 4 5" xfId="33639" xr:uid="{00000000-0005-0000-0000-0000A9870000}"/>
    <cellStyle name="Normal 54 4 6" xfId="33640" xr:uid="{00000000-0005-0000-0000-0000AA870000}"/>
    <cellStyle name="Normal 54 5" xfId="33641" xr:uid="{00000000-0005-0000-0000-0000AB870000}"/>
    <cellStyle name="Normal 54 5 2" xfId="33642" xr:uid="{00000000-0005-0000-0000-0000AC870000}"/>
    <cellStyle name="Normal 54 5 3" xfId="33643" xr:uid="{00000000-0005-0000-0000-0000AD870000}"/>
    <cellStyle name="Normal 54 5 4" xfId="33644" xr:uid="{00000000-0005-0000-0000-0000AE870000}"/>
    <cellStyle name="Normal 54 5 5" xfId="33645" xr:uid="{00000000-0005-0000-0000-0000AF870000}"/>
    <cellStyle name="Normal 54 5 6" xfId="33646" xr:uid="{00000000-0005-0000-0000-0000B0870000}"/>
    <cellStyle name="Normal 54 6" xfId="33647" xr:uid="{00000000-0005-0000-0000-0000B1870000}"/>
    <cellStyle name="Normal 54 6 2" xfId="33648" xr:uid="{00000000-0005-0000-0000-0000B2870000}"/>
    <cellStyle name="Normal 54 6 3" xfId="33649" xr:uid="{00000000-0005-0000-0000-0000B3870000}"/>
    <cellStyle name="Normal 54 6 4" xfId="33650" xr:uid="{00000000-0005-0000-0000-0000B4870000}"/>
    <cellStyle name="Normal 54 6 5" xfId="33651" xr:uid="{00000000-0005-0000-0000-0000B5870000}"/>
    <cellStyle name="Normal 54 6 6" xfId="33652" xr:uid="{00000000-0005-0000-0000-0000B6870000}"/>
    <cellStyle name="Normal 54 7" xfId="33653" xr:uid="{00000000-0005-0000-0000-0000B7870000}"/>
    <cellStyle name="Normal 54 7 2" xfId="33654" xr:uid="{00000000-0005-0000-0000-0000B8870000}"/>
    <cellStyle name="Normal 54 7 3" xfId="33655" xr:uid="{00000000-0005-0000-0000-0000B9870000}"/>
    <cellStyle name="Normal 54 7 4" xfId="33656" xr:uid="{00000000-0005-0000-0000-0000BA870000}"/>
    <cellStyle name="Normal 54 7 5" xfId="33657" xr:uid="{00000000-0005-0000-0000-0000BB870000}"/>
    <cellStyle name="Normal 54 7 6" xfId="33658" xr:uid="{00000000-0005-0000-0000-0000BC870000}"/>
    <cellStyle name="Normal 54 8" xfId="33659" xr:uid="{00000000-0005-0000-0000-0000BD870000}"/>
    <cellStyle name="Normal 54 8 2" xfId="33660" xr:uid="{00000000-0005-0000-0000-0000BE870000}"/>
    <cellStyle name="Normal 54 8 3" xfId="33661" xr:uid="{00000000-0005-0000-0000-0000BF870000}"/>
    <cellStyle name="Normal 54 8 4" xfId="33662" xr:uid="{00000000-0005-0000-0000-0000C0870000}"/>
    <cellStyle name="Normal 54 8 5" xfId="33663" xr:uid="{00000000-0005-0000-0000-0000C1870000}"/>
    <cellStyle name="Normal 54 8 6" xfId="33664" xr:uid="{00000000-0005-0000-0000-0000C2870000}"/>
    <cellStyle name="Normal 54 9" xfId="33665" xr:uid="{00000000-0005-0000-0000-0000C3870000}"/>
    <cellStyle name="Normal 54 9 2" xfId="33666" xr:uid="{00000000-0005-0000-0000-0000C4870000}"/>
    <cellStyle name="Normal 54 9 3" xfId="33667" xr:uid="{00000000-0005-0000-0000-0000C5870000}"/>
    <cellStyle name="Normal 54 9 4" xfId="33668" xr:uid="{00000000-0005-0000-0000-0000C6870000}"/>
    <cellStyle name="Normal 54 9 5" xfId="33669" xr:uid="{00000000-0005-0000-0000-0000C7870000}"/>
    <cellStyle name="Normal 54 9 6" xfId="33670" xr:uid="{00000000-0005-0000-0000-0000C8870000}"/>
    <cellStyle name="Normal 55" xfId="2015" xr:uid="{00000000-0005-0000-0000-0000C9870000}"/>
    <cellStyle name="Normal 55 10" xfId="33671" xr:uid="{00000000-0005-0000-0000-0000CA870000}"/>
    <cellStyle name="Normal 55 11" xfId="33672" xr:uid="{00000000-0005-0000-0000-0000CB870000}"/>
    <cellStyle name="Normal 55 12" xfId="33673" xr:uid="{00000000-0005-0000-0000-0000CC870000}"/>
    <cellStyle name="Normal 55 13" xfId="33674" xr:uid="{00000000-0005-0000-0000-0000CD870000}"/>
    <cellStyle name="Normal 55 14" xfId="33675" xr:uid="{00000000-0005-0000-0000-0000CE870000}"/>
    <cellStyle name="Normal 55 2" xfId="33676" xr:uid="{00000000-0005-0000-0000-0000CF870000}"/>
    <cellStyle name="Normal 55 2 2" xfId="33677" xr:uid="{00000000-0005-0000-0000-0000D0870000}"/>
    <cellStyle name="Normal 55 2 3" xfId="33678" xr:uid="{00000000-0005-0000-0000-0000D1870000}"/>
    <cellStyle name="Normal 55 2 4" xfId="33679" xr:uid="{00000000-0005-0000-0000-0000D2870000}"/>
    <cellStyle name="Normal 55 2 5" xfId="33680" xr:uid="{00000000-0005-0000-0000-0000D3870000}"/>
    <cellStyle name="Normal 55 2 6" xfId="33681" xr:uid="{00000000-0005-0000-0000-0000D4870000}"/>
    <cellStyle name="Normal 55 3" xfId="33682" xr:uid="{00000000-0005-0000-0000-0000D5870000}"/>
    <cellStyle name="Normal 55 3 2" xfId="33683" xr:uid="{00000000-0005-0000-0000-0000D6870000}"/>
    <cellStyle name="Normal 55 3 3" xfId="33684" xr:uid="{00000000-0005-0000-0000-0000D7870000}"/>
    <cellStyle name="Normal 55 3 4" xfId="33685" xr:uid="{00000000-0005-0000-0000-0000D8870000}"/>
    <cellStyle name="Normal 55 3 5" xfId="33686" xr:uid="{00000000-0005-0000-0000-0000D9870000}"/>
    <cellStyle name="Normal 55 3 6" xfId="33687" xr:uid="{00000000-0005-0000-0000-0000DA870000}"/>
    <cellStyle name="Normal 55 4" xfId="33688" xr:uid="{00000000-0005-0000-0000-0000DB870000}"/>
    <cellStyle name="Normal 55 4 2" xfId="33689" xr:uid="{00000000-0005-0000-0000-0000DC870000}"/>
    <cellStyle name="Normal 55 4 3" xfId="33690" xr:uid="{00000000-0005-0000-0000-0000DD870000}"/>
    <cellStyle name="Normal 55 4 4" xfId="33691" xr:uid="{00000000-0005-0000-0000-0000DE870000}"/>
    <cellStyle name="Normal 55 4 5" xfId="33692" xr:uid="{00000000-0005-0000-0000-0000DF870000}"/>
    <cellStyle name="Normal 55 4 6" xfId="33693" xr:uid="{00000000-0005-0000-0000-0000E0870000}"/>
    <cellStyle name="Normal 55 5" xfId="33694" xr:uid="{00000000-0005-0000-0000-0000E1870000}"/>
    <cellStyle name="Normal 55 5 2" xfId="33695" xr:uid="{00000000-0005-0000-0000-0000E2870000}"/>
    <cellStyle name="Normal 55 5 3" xfId="33696" xr:uid="{00000000-0005-0000-0000-0000E3870000}"/>
    <cellStyle name="Normal 55 5 4" xfId="33697" xr:uid="{00000000-0005-0000-0000-0000E4870000}"/>
    <cellStyle name="Normal 55 5 5" xfId="33698" xr:uid="{00000000-0005-0000-0000-0000E5870000}"/>
    <cellStyle name="Normal 55 5 6" xfId="33699" xr:uid="{00000000-0005-0000-0000-0000E6870000}"/>
    <cellStyle name="Normal 55 6" xfId="33700" xr:uid="{00000000-0005-0000-0000-0000E7870000}"/>
    <cellStyle name="Normal 55 6 2" xfId="33701" xr:uid="{00000000-0005-0000-0000-0000E8870000}"/>
    <cellStyle name="Normal 55 6 3" xfId="33702" xr:uid="{00000000-0005-0000-0000-0000E9870000}"/>
    <cellStyle name="Normal 55 6 4" xfId="33703" xr:uid="{00000000-0005-0000-0000-0000EA870000}"/>
    <cellStyle name="Normal 55 6 5" xfId="33704" xr:uid="{00000000-0005-0000-0000-0000EB870000}"/>
    <cellStyle name="Normal 55 6 6" xfId="33705" xr:uid="{00000000-0005-0000-0000-0000EC870000}"/>
    <cellStyle name="Normal 55 7" xfId="33706" xr:uid="{00000000-0005-0000-0000-0000ED870000}"/>
    <cellStyle name="Normal 55 7 2" xfId="33707" xr:uid="{00000000-0005-0000-0000-0000EE870000}"/>
    <cellStyle name="Normal 55 7 3" xfId="33708" xr:uid="{00000000-0005-0000-0000-0000EF870000}"/>
    <cellStyle name="Normal 55 7 4" xfId="33709" xr:uid="{00000000-0005-0000-0000-0000F0870000}"/>
    <cellStyle name="Normal 55 7 5" xfId="33710" xr:uid="{00000000-0005-0000-0000-0000F1870000}"/>
    <cellStyle name="Normal 55 7 6" xfId="33711" xr:uid="{00000000-0005-0000-0000-0000F2870000}"/>
    <cellStyle name="Normal 55 8" xfId="33712" xr:uid="{00000000-0005-0000-0000-0000F3870000}"/>
    <cellStyle name="Normal 55 8 2" xfId="33713" xr:uid="{00000000-0005-0000-0000-0000F4870000}"/>
    <cellStyle name="Normal 55 8 3" xfId="33714" xr:uid="{00000000-0005-0000-0000-0000F5870000}"/>
    <cellStyle name="Normal 55 8 4" xfId="33715" xr:uid="{00000000-0005-0000-0000-0000F6870000}"/>
    <cellStyle name="Normal 55 8 5" xfId="33716" xr:uid="{00000000-0005-0000-0000-0000F7870000}"/>
    <cellStyle name="Normal 55 8 6" xfId="33717" xr:uid="{00000000-0005-0000-0000-0000F8870000}"/>
    <cellStyle name="Normal 55 9" xfId="33718" xr:uid="{00000000-0005-0000-0000-0000F9870000}"/>
    <cellStyle name="Normal 55 9 2" xfId="33719" xr:uid="{00000000-0005-0000-0000-0000FA870000}"/>
    <cellStyle name="Normal 55 9 3" xfId="33720" xr:uid="{00000000-0005-0000-0000-0000FB870000}"/>
    <cellStyle name="Normal 55 9 4" xfId="33721" xr:uid="{00000000-0005-0000-0000-0000FC870000}"/>
    <cellStyle name="Normal 55 9 5" xfId="33722" xr:uid="{00000000-0005-0000-0000-0000FD870000}"/>
    <cellStyle name="Normal 55 9 6" xfId="33723" xr:uid="{00000000-0005-0000-0000-0000FE870000}"/>
    <cellStyle name="Normal 56" xfId="2016" xr:uid="{00000000-0005-0000-0000-0000FF870000}"/>
    <cellStyle name="Normal 56 10" xfId="33724" xr:uid="{00000000-0005-0000-0000-000000880000}"/>
    <cellStyle name="Normal 56 11" xfId="33725" xr:uid="{00000000-0005-0000-0000-000001880000}"/>
    <cellStyle name="Normal 56 12" xfId="33726" xr:uid="{00000000-0005-0000-0000-000002880000}"/>
    <cellStyle name="Normal 56 13" xfId="33727" xr:uid="{00000000-0005-0000-0000-000003880000}"/>
    <cellStyle name="Normal 56 14" xfId="33728" xr:uid="{00000000-0005-0000-0000-000004880000}"/>
    <cellStyle name="Normal 56 2" xfId="33729" xr:uid="{00000000-0005-0000-0000-000005880000}"/>
    <cellStyle name="Normal 56 2 2" xfId="33730" xr:uid="{00000000-0005-0000-0000-000006880000}"/>
    <cellStyle name="Normal 56 2 3" xfId="33731" xr:uid="{00000000-0005-0000-0000-000007880000}"/>
    <cellStyle name="Normal 56 2 4" xfId="33732" xr:uid="{00000000-0005-0000-0000-000008880000}"/>
    <cellStyle name="Normal 56 2 5" xfId="33733" xr:uid="{00000000-0005-0000-0000-000009880000}"/>
    <cellStyle name="Normal 56 2 6" xfId="33734" xr:uid="{00000000-0005-0000-0000-00000A880000}"/>
    <cellStyle name="Normal 56 3" xfId="33735" xr:uid="{00000000-0005-0000-0000-00000B880000}"/>
    <cellStyle name="Normal 56 3 2" xfId="33736" xr:uid="{00000000-0005-0000-0000-00000C880000}"/>
    <cellStyle name="Normal 56 3 3" xfId="33737" xr:uid="{00000000-0005-0000-0000-00000D880000}"/>
    <cellStyle name="Normal 56 3 4" xfId="33738" xr:uid="{00000000-0005-0000-0000-00000E880000}"/>
    <cellStyle name="Normal 56 3 5" xfId="33739" xr:uid="{00000000-0005-0000-0000-00000F880000}"/>
    <cellStyle name="Normal 56 3 6" xfId="33740" xr:uid="{00000000-0005-0000-0000-000010880000}"/>
    <cellStyle name="Normal 56 4" xfId="33741" xr:uid="{00000000-0005-0000-0000-000011880000}"/>
    <cellStyle name="Normal 56 4 2" xfId="33742" xr:uid="{00000000-0005-0000-0000-000012880000}"/>
    <cellStyle name="Normal 56 4 3" xfId="33743" xr:uid="{00000000-0005-0000-0000-000013880000}"/>
    <cellStyle name="Normal 56 4 4" xfId="33744" xr:uid="{00000000-0005-0000-0000-000014880000}"/>
    <cellStyle name="Normal 56 4 5" xfId="33745" xr:uid="{00000000-0005-0000-0000-000015880000}"/>
    <cellStyle name="Normal 56 4 6" xfId="33746" xr:uid="{00000000-0005-0000-0000-000016880000}"/>
    <cellStyle name="Normal 56 5" xfId="33747" xr:uid="{00000000-0005-0000-0000-000017880000}"/>
    <cellStyle name="Normal 56 5 2" xfId="33748" xr:uid="{00000000-0005-0000-0000-000018880000}"/>
    <cellStyle name="Normal 56 5 3" xfId="33749" xr:uid="{00000000-0005-0000-0000-000019880000}"/>
    <cellStyle name="Normal 56 5 4" xfId="33750" xr:uid="{00000000-0005-0000-0000-00001A880000}"/>
    <cellStyle name="Normal 56 5 5" xfId="33751" xr:uid="{00000000-0005-0000-0000-00001B880000}"/>
    <cellStyle name="Normal 56 5 6" xfId="33752" xr:uid="{00000000-0005-0000-0000-00001C880000}"/>
    <cellStyle name="Normal 56 6" xfId="33753" xr:uid="{00000000-0005-0000-0000-00001D880000}"/>
    <cellStyle name="Normal 56 6 2" xfId="33754" xr:uid="{00000000-0005-0000-0000-00001E880000}"/>
    <cellStyle name="Normal 56 6 3" xfId="33755" xr:uid="{00000000-0005-0000-0000-00001F880000}"/>
    <cellStyle name="Normal 56 6 4" xfId="33756" xr:uid="{00000000-0005-0000-0000-000020880000}"/>
    <cellStyle name="Normal 56 6 5" xfId="33757" xr:uid="{00000000-0005-0000-0000-000021880000}"/>
    <cellStyle name="Normal 56 6 6" xfId="33758" xr:uid="{00000000-0005-0000-0000-000022880000}"/>
    <cellStyle name="Normal 56 7" xfId="33759" xr:uid="{00000000-0005-0000-0000-000023880000}"/>
    <cellStyle name="Normal 56 7 2" xfId="33760" xr:uid="{00000000-0005-0000-0000-000024880000}"/>
    <cellStyle name="Normal 56 7 3" xfId="33761" xr:uid="{00000000-0005-0000-0000-000025880000}"/>
    <cellStyle name="Normal 56 7 4" xfId="33762" xr:uid="{00000000-0005-0000-0000-000026880000}"/>
    <cellStyle name="Normal 56 7 5" xfId="33763" xr:uid="{00000000-0005-0000-0000-000027880000}"/>
    <cellStyle name="Normal 56 7 6" xfId="33764" xr:uid="{00000000-0005-0000-0000-000028880000}"/>
    <cellStyle name="Normal 56 8" xfId="33765" xr:uid="{00000000-0005-0000-0000-000029880000}"/>
    <cellStyle name="Normal 56 8 2" xfId="33766" xr:uid="{00000000-0005-0000-0000-00002A880000}"/>
    <cellStyle name="Normal 56 8 3" xfId="33767" xr:uid="{00000000-0005-0000-0000-00002B880000}"/>
    <cellStyle name="Normal 56 8 4" xfId="33768" xr:uid="{00000000-0005-0000-0000-00002C880000}"/>
    <cellStyle name="Normal 56 8 5" xfId="33769" xr:uid="{00000000-0005-0000-0000-00002D880000}"/>
    <cellStyle name="Normal 56 8 6" xfId="33770" xr:uid="{00000000-0005-0000-0000-00002E880000}"/>
    <cellStyle name="Normal 56 9" xfId="33771" xr:uid="{00000000-0005-0000-0000-00002F880000}"/>
    <cellStyle name="Normal 56 9 2" xfId="33772" xr:uid="{00000000-0005-0000-0000-000030880000}"/>
    <cellStyle name="Normal 56 9 3" xfId="33773" xr:uid="{00000000-0005-0000-0000-000031880000}"/>
    <cellStyle name="Normal 56 9 4" xfId="33774" xr:uid="{00000000-0005-0000-0000-000032880000}"/>
    <cellStyle name="Normal 56 9 5" xfId="33775" xr:uid="{00000000-0005-0000-0000-000033880000}"/>
    <cellStyle name="Normal 56 9 6" xfId="33776" xr:uid="{00000000-0005-0000-0000-000034880000}"/>
    <cellStyle name="Normal 57" xfId="2017" xr:uid="{00000000-0005-0000-0000-000035880000}"/>
    <cellStyle name="Normal 57 10" xfId="33777" xr:uid="{00000000-0005-0000-0000-000036880000}"/>
    <cellStyle name="Normal 57 11" xfId="33778" xr:uid="{00000000-0005-0000-0000-000037880000}"/>
    <cellStyle name="Normal 57 12" xfId="33779" xr:uid="{00000000-0005-0000-0000-000038880000}"/>
    <cellStyle name="Normal 57 13" xfId="33780" xr:uid="{00000000-0005-0000-0000-000039880000}"/>
    <cellStyle name="Normal 57 14" xfId="33781" xr:uid="{00000000-0005-0000-0000-00003A880000}"/>
    <cellStyle name="Normal 57 15" xfId="42030" xr:uid="{00000000-0005-0000-0000-00003B880000}"/>
    <cellStyle name="Normal 57 15 2" xfId="42031" xr:uid="{00000000-0005-0000-0000-00003C880000}"/>
    <cellStyle name="Normal 57 15 2 2" xfId="42032" xr:uid="{00000000-0005-0000-0000-00003D880000}"/>
    <cellStyle name="Normal 57 2" xfId="33782" xr:uid="{00000000-0005-0000-0000-00003E880000}"/>
    <cellStyle name="Normal 57 2 2" xfId="33783" xr:uid="{00000000-0005-0000-0000-00003F880000}"/>
    <cellStyle name="Normal 57 2 3" xfId="33784" xr:uid="{00000000-0005-0000-0000-000040880000}"/>
    <cellStyle name="Normal 57 2 4" xfId="33785" xr:uid="{00000000-0005-0000-0000-000041880000}"/>
    <cellStyle name="Normal 57 2 5" xfId="33786" xr:uid="{00000000-0005-0000-0000-000042880000}"/>
    <cellStyle name="Normal 57 2 6" xfId="33787" xr:uid="{00000000-0005-0000-0000-000043880000}"/>
    <cellStyle name="Normal 57 2 7" xfId="42033" xr:uid="{00000000-0005-0000-0000-000044880000}"/>
    <cellStyle name="Normal 57 3" xfId="33788" xr:uid="{00000000-0005-0000-0000-000045880000}"/>
    <cellStyle name="Normal 57 3 2" xfId="33789" xr:uid="{00000000-0005-0000-0000-000046880000}"/>
    <cellStyle name="Normal 57 3 3" xfId="33790" xr:uid="{00000000-0005-0000-0000-000047880000}"/>
    <cellStyle name="Normal 57 3 4" xfId="33791" xr:uid="{00000000-0005-0000-0000-000048880000}"/>
    <cellStyle name="Normal 57 3 5" xfId="33792" xr:uid="{00000000-0005-0000-0000-000049880000}"/>
    <cellStyle name="Normal 57 3 6" xfId="33793" xr:uid="{00000000-0005-0000-0000-00004A880000}"/>
    <cellStyle name="Normal 57 4" xfId="33794" xr:uid="{00000000-0005-0000-0000-00004B880000}"/>
    <cellStyle name="Normal 57 4 2" xfId="33795" xr:uid="{00000000-0005-0000-0000-00004C880000}"/>
    <cellStyle name="Normal 57 4 3" xfId="33796" xr:uid="{00000000-0005-0000-0000-00004D880000}"/>
    <cellStyle name="Normal 57 4 4" xfId="33797" xr:uid="{00000000-0005-0000-0000-00004E880000}"/>
    <cellStyle name="Normal 57 4 5" xfId="33798" xr:uid="{00000000-0005-0000-0000-00004F880000}"/>
    <cellStyle name="Normal 57 4 6" xfId="33799" xr:uid="{00000000-0005-0000-0000-000050880000}"/>
    <cellStyle name="Normal 57 5" xfId="33800" xr:uid="{00000000-0005-0000-0000-000051880000}"/>
    <cellStyle name="Normal 57 5 2" xfId="33801" xr:uid="{00000000-0005-0000-0000-000052880000}"/>
    <cellStyle name="Normal 57 5 3" xfId="33802" xr:uid="{00000000-0005-0000-0000-000053880000}"/>
    <cellStyle name="Normal 57 5 4" xfId="33803" xr:uid="{00000000-0005-0000-0000-000054880000}"/>
    <cellStyle name="Normal 57 5 5" xfId="33804" xr:uid="{00000000-0005-0000-0000-000055880000}"/>
    <cellStyle name="Normal 57 5 6" xfId="33805" xr:uid="{00000000-0005-0000-0000-000056880000}"/>
    <cellStyle name="Normal 57 6" xfId="33806" xr:uid="{00000000-0005-0000-0000-000057880000}"/>
    <cellStyle name="Normal 57 6 2" xfId="33807" xr:uid="{00000000-0005-0000-0000-000058880000}"/>
    <cellStyle name="Normal 57 6 3" xfId="33808" xr:uid="{00000000-0005-0000-0000-000059880000}"/>
    <cellStyle name="Normal 57 6 4" xfId="33809" xr:uid="{00000000-0005-0000-0000-00005A880000}"/>
    <cellStyle name="Normal 57 6 5" xfId="33810" xr:uid="{00000000-0005-0000-0000-00005B880000}"/>
    <cellStyle name="Normal 57 6 6" xfId="33811" xr:uid="{00000000-0005-0000-0000-00005C880000}"/>
    <cellStyle name="Normal 57 7" xfId="33812" xr:uid="{00000000-0005-0000-0000-00005D880000}"/>
    <cellStyle name="Normal 57 7 2" xfId="33813" xr:uid="{00000000-0005-0000-0000-00005E880000}"/>
    <cellStyle name="Normal 57 7 3" xfId="33814" xr:uid="{00000000-0005-0000-0000-00005F880000}"/>
    <cellStyle name="Normal 57 7 4" xfId="33815" xr:uid="{00000000-0005-0000-0000-000060880000}"/>
    <cellStyle name="Normal 57 7 5" xfId="33816" xr:uid="{00000000-0005-0000-0000-000061880000}"/>
    <cellStyle name="Normal 57 7 6" xfId="33817" xr:uid="{00000000-0005-0000-0000-000062880000}"/>
    <cellStyle name="Normal 57 8" xfId="33818" xr:uid="{00000000-0005-0000-0000-000063880000}"/>
    <cellStyle name="Normal 57 8 2" xfId="33819" xr:uid="{00000000-0005-0000-0000-000064880000}"/>
    <cellStyle name="Normal 57 8 3" xfId="33820" xr:uid="{00000000-0005-0000-0000-000065880000}"/>
    <cellStyle name="Normal 57 8 4" xfId="33821" xr:uid="{00000000-0005-0000-0000-000066880000}"/>
    <cellStyle name="Normal 57 8 5" xfId="33822" xr:uid="{00000000-0005-0000-0000-000067880000}"/>
    <cellStyle name="Normal 57 8 6" xfId="33823" xr:uid="{00000000-0005-0000-0000-000068880000}"/>
    <cellStyle name="Normal 57 9" xfId="33824" xr:uid="{00000000-0005-0000-0000-000069880000}"/>
    <cellStyle name="Normal 57 9 2" xfId="33825" xr:uid="{00000000-0005-0000-0000-00006A880000}"/>
    <cellStyle name="Normal 57 9 3" xfId="33826" xr:uid="{00000000-0005-0000-0000-00006B880000}"/>
    <cellStyle name="Normal 57 9 4" xfId="33827" xr:uid="{00000000-0005-0000-0000-00006C880000}"/>
    <cellStyle name="Normal 57 9 5" xfId="33828" xr:uid="{00000000-0005-0000-0000-00006D880000}"/>
    <cellStyle name="Normal 57 9 6" xfId="33829" xr:uid="{00000000-0005-0000-0000-00006E880000}"/>
    <cellStyle name="Normal 58" xfId="2018" xr:uid="{00000000-0005-0000-0000-00006F880000}"/>
    <cellStyle name="Normal 58 10" xfId="33830" xr:uid="{00000000-0005-0000-0000-000070880000}"/>
    <cellStyle name="Normal 58 11" xfId="33831" xr:uid="{00000000-0005-0000-0000-000071880000}"/>
    <cellStyle name="Normal 58 12" xfId="33832" xr:uid="{00000000-0005-0000-0000-000072880000}"/>
    <cellStyle name="Normal 58 13" xfId="33833" xr:uid="{00000000-0005-0000-0000-000073880000}"/>
    <cellStyle name="Normal 58 14" xfId="33834" xr:uid="{00000000-0005-0000-0000-000074880000}"/>
    <cellStyle name="Normal 58 2" xfId="33835" xr:uid="{00000000-0005-0000-0000-000075880000}"/>
    <cellStyle name="Normal 58 2 2" xfId="33836" xr:uid="{00000000-0005-0000-0000-000076880000}"/>
    <cellStyle name="Normal 58 2 3" xfId="33837" xr:uid="{00000000-0005-0000-0000-000077880000}"/>
    <cellStyle name="Normal 58 2 4" xfId="33838" xr:uid="{00000000-0005-0000-0000-000078880000}"/>
    <cellStyle name="Normal 58 2 5" xfId="33839" xr:uid="{00000000-0005-0000-0000-000079880000}"/>
    <cellStyle name="Normal 58 2 6" xfId="33840" xr:uid="{00000000-0005-0000-0000-00007A880000}"/>
    <cellStyle name="Normal 58 3" xfId="33841" xr:uid="{00000000-0005-0000-0000-00007B880000}"/>
    <cellStyle name="Normal 58 3 2" xfId="33842" xr:uid="{00000000-0005-0000-0000-00007C880000}"/>
    <cellStyle name="Normal 58 3 3" xfId="33843" xr:uid="{00000000-0005-0000-0000-00007D880000}"/>
    <cellStyle name="Normal 58 3 4" xfId="33844" xr:uid="{00000000-0005-0000-0000-00007E880000}"/>
    <cellStyle name="Normal 58 3 5" xfId="33845" xr:uid="{00000000-0005-0000-0000-00007F880000}"/>
    <cellStyle name="Normal 58 3 6" xfId="33846" xr:uid="{00000000-0005-0000-0000-000080880000}"/>
    <cellStyle name="Normal 58 4" xfId="33847" xr:uid="{00000000-0005-0000-0000-000081880000}"/>
    <cellStyle name="Normal 58 4 2" xfId="33848" xr:uid="{00000000-0005-0000-0000-000082880000}"/>
    <cellStyle name="Normal 58 4 3" xfId="33849" xr:uid="{00000000-0005-0000-0000-000083880000}"/>
    <cellStyle name="Normal 58 4 4" xfId="33850" xr:uid="{00000000-0005-0000-0000-000084880000}"/>
    <cellStyle name="Normal 58 4 5" xfId="33851" xr:uid="{00000000-0005-0000-0000-000085880000}"/>
    <cellStyle name="Normal 58 4 6" xfId="33852" xr:uid="{00000000-0005-0000-0000-000086880000}"/>
    <cellStyle name="Normal 58 5" xfId="33853" xr:uid="{00000000-0005-0000-0000-000087880000}"/>
    <cellStyle name="Normal 58 5 2" xfId="33854" xr:uid="{00000000-0005-0000-0000-000088880000}"/>
    <cellStyle name="Normal 58 5 3" xfId="33855" xr:uid="{00000000-0005-0000-0000-000089880000}"/>
    <cellStyle name="Normal 58 5 4" xfId="33856" xr:uid="{00000000-0005-0000-0000-00008A880000}"/>
    <cellStyle name="Normal 58 5 5" xfId="33857" xr:uid="{00000000-0005-0000-0000-00008B880000}"/>
    <cellStyle name="Normal 58 5 6" xfId="33858" xr:uid="{00000000-0005-0000-0000-00008C880000}"/>
    <cellStyle name="Normal 58 6" xfId="33859" xr:uid="{00000000-0005-0000-0000-00008D880000}"/>
    <cellStyle name="Normal 58 6 2" xfId="33860" xr:uid="{00000000-0005-0000-0000-00008E880000}"/>
    <cellStyle name="Normal 58 6 3" xfId="33861" xr:uid="{00000000-0005-0000-0000-00008F880000}"/>
    <cellStyle name="Normal 58 6 4" xfId="33862" xr:uid="{00000000-0005-0000-0000-000090880000}"/>
    <cellStyle name="Normal 58 6 5" xfId="33863" xr:uid="{00000000-0005-0000-0000-000091880000}"/>
    <cellStyle name="Normal 58 6 6" xfId="33864" xr:uid="{00000000-0005-0000-0000-000092880000}"/>
    <cellStyle name="Normal 58 7" xfId="33865" xr:uid="{00000000-0005-0000-0000-000093880000}"/>
    <cellStyle name="Normal 58 7 2" xfId="33866" xr:uid="{00000000-0005-0000-0000-000094880000}"/>
    <cellStyle name="Normal 58 7 3" xfId="33867" xr:uid="{00000000-0005-0000-0000-000095880000}"/>
    <cellStyle name="Normal 58 7 4" xfId="33868" xr:uid="{00000000-0005-0000-0000-000096880000}"/>
    <cellStyle name="Normal 58 7 5" xfId="33869" xr:uid="{00000000-0005-0000-0000-000097880000}"/>
    <cellStyle name="Normal 58 7 6" xfId="33870" xr:uid="{00000000-0005-0000-0000-000098880000}"/>
    <cellStyle name="Normal 58 8" xfId="33871" xr:uid="{00000000-0005-0000-0000-000099880000}"/>
    <cellStyle name="Normal 58 8 2" xfId="33872" xr:uid="{00000000-0005-0000-0000-00009A880000}"/>
    <cellStyle name="Normal 58 8 3" xfId="33873" xr:uid="{00000000-0005-0000-0000-00009B880000}"/>
    <cellStyle name="Normal 58 8 4" xfId="33874" xr:uid="{00000000-0005-0000-0000-00009C880000}"/>
    <cellStyle name="Normal 58 8 5" xfId="33875" xr:uid="{00000000-0005-0000-0000-00009D880000}"/>
    <cellStyle name="Normal 58 8 6" xfId="33876" xr:uid="{00000000-0005-0000-0000-00009E880000}"/>
    <cellStyle name="Normal 58 9" xfId="33877" xr:uid="{00000000-0005-0000-0000-00009F880000}"/>
    <cellStyle name="Normal 58 9 2" xfId="33878" xr:uid="{00000000-0005-0000-0000-0000A0880000}"/>
    <cellStyle name="Normal 58 9 3" xfId="33879" xr:uid="{00000000-0005-0000-0000-0000A1880000}"/>
    <cellStyle name="Normal 58 9 4" xfId="33880" xr:uid="{00000000-0005-0000-0000-0000A2880000}"/>
    <cellStyle name="Normal 58 9 5" xfId="33881" xr:uid="{00000000-0005-0000-0000-0000A3880000}"/>
    <cellStyle name="Normal 58 9 6" xfId="33882" xr:uid="{00000000-0005-0000-0000-0000A4880000}"/>
    <cellStyle name="Normal 59" xfId="2019" xr:uid="{00000000-0005-0000-0000-0000A5880000}"/>
    <cellStyle name="Normal 59 10" xfId="33883" xr:uid="{00000000-0005-0000-0000-0000A6880000}"/>
    <cellStyle name="Normal 59 11" xfId="33884" xr:uid="{00000000-0005-0000-0000-0000A7880000}"/>
    <cellStyle name="Normal 59 12" xfId="33885" xr:uid="{00000000-0005-0000-0000-0000A8880000}"/>
    <cellStyle name="Normal 59 13" xfId="33886" xr:uid="{00000000-0005-0000-0000-0000A9880000}"/>
    <cellStyle name="Normal 59 14" xfId="33887" xr:uid="{00000000-0005-0000-0000-0000AA880000}"/>
    <cellStyle name="Normal 59 15" xfId="42034" xr:uid="{00000000-0005-0000-0000-0000AB880000}"/>
    <cellStyle name="Normal 59 2" xfId="33888" xr:uid="{00000000-0005-0000-0000-0000AC880000}"/>
    <cellStyle name="Normal 59 2 2" xfId="33889" xr:uid="{00000000-0005-0000-0000-0000AD880000}"/>
    <cellStyle name="Normal 59 2 3" xfId="33890" xr:uid="{00000000-0005-0000-0000-0000AE880000}"/>
    <cellStyle name="Normal 59 2 4" xfId="33891" xr:uid="{00000000-0005-0000-0000-0000AF880000}"/>
    <cellStyle name="Normal 59 2 5" xfId="33892" xr:uid="{00000000-0005-0000-0000-0000B0880000}"/>
    <cellStyle name="Normal 59 2 6" xfId="33893" xr:uid="{00000000-0005-0000-0000-0000B1880000}"/>
    <cellStyle name="Normal 59 3" xfId="33894" xr:uid="{00000000-0005-0000-0000-0000B2880000}"/>
    <cellStyle name="Normal 59 3 2" xfId="33895" xr:uid="{00000000-0005-0000-0000-0000B3880000}"/>
    <cellStyle name="Normal 59 3 3" xfId="33896" xr:uid="{00000000-0005-0000-0000-0000B4880000}"/>
    <cellStyle name="Normal 59 3 4" xfId="33897" xr:uid="{00000000-0005-0000-0000-0000B5880000}"/>
    <cellStyle name="Normal 59 3 5" xfId="33898" xr:uid="{00000000-0005-0000-0000-0000B6880000}"/>
    <cellStyle name="Normal 59 3 6" xfId="33899" xr:uid="{00000000-0005-0000-0000-0000B7880000}"/>
    <cellStyle name="Normal 59 4" xfId="33900" xr:uid="{00000000-0005-0000-0000-0000B8880000}"/>
    <cellStyle name="Normal 59 4 2" xfId="33901" xr:uid="{00000000-0005-0000-0000-0000B9880000}"/>
    <cellStyle name="Normal 59 4 3" xfId="33902" xr:uid="{00000000-0005-0000-0000-0000BA880000}"/>
    <cellStyle name="Normal 59 4 4" xfId="33903" xr:uid="{00000000-0005-0000-0000-0000BB880000}"/>
    <cellStyle name="Normal 59 4 5" xfId="33904" xr:uid="{00000000-0005-0000-0000-0000BC880000}"/>
    <cellStyle name="Normal 59 4 6" xfId="33905" xr:uid="{00000000-0005-0000-0000-0000BD880000}"/>
    <cellStyle name="Normal 59 5" xfId="33906" xr:uid="{00000000-0005-0000-0000-0000BE880000}"/>
    <cellStyle name="Normal 59 5 2" xfId="33907" xr:uid="{00000000-0005-0000-0000-0000BF880000}"/>
    <cellStyle name="Normal 59 5 3" xfId="33908" xr:uid="{00000000-0005-0000-0000-0000C0880000}"/>
    <cellStyle name="Normal 59 5 4" xfId="33909" xr:uid="{00000000-0005-0000-0000-0000C1880000}"/>
    <cellStyle name="Normal 59 5 5" xfId="33910" xr:uid="{00000000-0005-0000-0000-0000C2880000}"/>
    <cellStyle name="Normal 59 5 6" xfId="33911" xr:uid="{00000000-0005-0000-0000-0000C3880000}"/>
    <cellStyle name="Normal 59 6" xfId="33912" xr:uid="{00000000-0005-0000-0000-0000C4880000}"/>
    <cellStyle name="Normal 59 6 2" xfId="33913" xr:uid="{00000000-0005-0000-0000-0000C5880000}"/>
    <cellStyle name="Normal 59 6 3" xfId="33914" xr:uid="{00000000-0005-0000-0000-0000C6880000}"/>
    <cellStyle name="Normal 59 6 4" xfId="33915" xr:uid="{00000000-0005-0000-0000-0000C7880000}"/>
    <cellStyle name="Normal 59 6 5" xfId="33916" xr:uid="{00000000-0005-0000-0000-0000C8880000}"/>
    <cellStyle name="Normal 59 6 6" xfId="33917" xr:uid="{00000000-0005-0000-0000-0000C9880000}"/>
    <cellStyle name="Normal 59 7" xfId="33918" xr:uid="{00000000-0005-0000-0000-0000CA880000}"/>
    <cellStyle name="Normal 59 7 2" xfId="33919" xr:uid="{00000000-0005-0000-0000-0000CB880000}"/>
    <cellStyle name="Normal 59 7 3" xfId="33920" xr:uid="{00000000-0005-0000-0000-0000CC880000}"/>
    <cellStyle name="Normal 59 7 4" xfId="33921" xr:uid="{00000000-0005-0000-0000-0000CD880000}"/>
    <cellStyle name="Normal 59 7 5" xfId="33922" xr:uid="{00000000-0005-0000-0000-0000CE880000}"/>
    <cellStyle name="Normal 59 7 6" xfId="33923" xr:uid="{00000000-0005-0000-0000-0000CF880000}"/>
    <cellStyle name="Normal 59 8" xfId="33924" xr:uid="{00000000-0005-0000-0000-0000D0880000}"/>
    <cellStyle name="Normal 59 8 2" xfId="33925" xr:uid="{00000000-0005-0000-0000-0000D1880000}"/>
    <cellStyle name="Normal 59 8 3" xfId="33926" xr:uid="{00000000-0005-0000-0000-0000D2880000}"/>
    <cellStyle name="Normal 59 8 4" xfId="33927" xr:uid="{00000000-0005-0000-0000-0000D3880000}"/>
    <cellStyle name="Normal 59 8 5" xfId="33928" xr:uid="{00000000-0005-0000-0000-0000D4880000}"/>
    <cellStyle name="Normal 59 8 6" xfId="33929" xr:uid="{00000000-0005-0000-0000-0000D5880000}"/>
    <cellStyle name="Normal 59 9" xfId="33930" xr:uid="{00000000-0005-0000-0000-0000D6880000}"/>
    <cellStyle name="Normal 59 9 2" xfId="33931" xr:uid="{00000000-0005-0000-0000-0000D7880000}"/>
    <cellStyle name="Normal 59 9 3" xfId="33932" xr:uid="{00000000-0005-0000-0000-0000D8880000}"/>
    <cellStyle name="Normal 59 9 4" xfId="33933" xr:uid="{00000000-0005-0000-0000-0000D9880000}"/>
    <cellStyle name="Normal 59 9 5" xfId="33934" xr:uid="{00000000-0005-0000-0000-0000DA880000}"/>
    <cellStyle name="Normal 59 9 6" xfId="33935" xr:uid="{00000000-0005-0000-0000-0000DB880000}"/>
    <cellStyle name="Normal 6" xfId="66" xr:uid="{00000000-0005-0000-0000-0000DC880000}"/>
    <cellStyle name="Normal 6 10" xfId="33936" xr:uid="{00000000-0005-0000-0000-0000DD880000}"/>
    <cellStyle name="Normal 6 10 2" xfId="33937" xr:uid="{00000000-0005-0000-0000-0000DE880000}"/>
    <cellStyle name="Normal 6 10 3" xfId="33938" xr:uid="{00000000-0005-0000-0000-0000DF880000}"/>
    <cellStyle name="Normal 6 10 4" xfId="33939" xr:uid="{00000000-0005-0000-0000-0000E0880000}"/>
    <cellStyle name="Normal 6 10 5" xfId="33940" xr:uid="{00000000-0005-0000-0000-0000E1880000}"/>
    <cellStyle name="Normal 6 10 6" xfId="33941" xr:uid="{00000000-0005-0000-0000-0000E2880000}"/>
    <cellStyle name="Normal 6 11" xfId="33942" xr:uid="{00000000-0005-0000-0000-0000E3880000}"/>
    <cellStyle name="Normal 6 11 2" xfId="33943" xr:uid="{00000000-0005-0000-0000-0000E4880000}"/>
    <cellStyle name="Normal 6 11 3" xfId="33944" xr:uid="{00000000-0005-0000-0000-0000E5880000}"/>
    <cellStyle name="Normal 6 11 4" xfId="33945" xr:uid="{00000000-0005-0000-0000-0000E6880000}"/>
    <cellStyle name="Normal 6 11 5" xfId="33946" xr:uid="{00000000-0005-0000-0000-0000E7880000}"/>
    <cellStyle name="Normal 6 11 6" xfId="33947" xr:uid="{00000000-0005-0000-0000-0000E8880000}"/>
    <cellStyle name="Normal 6 12" xfId="33948" xr:uid="{00000000-0005-0000-0000-0000E9880000}"/>
    <cellStyle name="Normal 6 12 2" xfId="33949" xr:uid="{00000000-0005-0000-0000-0000EA880000}"/>
    <cellStyle name="Normal 6 12 3" xfId="33950" xr:uid="{00000000-0005-0000-0000-0000EB880000}"/>
    <cellStyle name="Normal 6 12 4" xfId="33951" xr:uid="{00000000-0005-0000-0000-0000EC880000}"/>
    <cellStyle name="Normal 6 12 5" xfId="33952" xr:uid="{00000000-0005-0000-0000-0000ED880000}"/>
    <cellStyle name="Normal 6 12 6" xfId="33953" xr:uid="{00000000-0005-0000-0000-0000EE880000}"/>
    <cellStyle name="Normal 6 13" xfId="33954" xr:uid="{00000000-0005-0000-0000-0000EF880000}"/>
    <cellStyle name="Normal 6 13 2" xfId="33955" xr:uid="{00000000-0005-0000-0000-0000F0880000}"/>
    <cellStyle name="Normal 6 13 3" xfId="33956" xr:uid="{00000000-0005-0000-0000-0000F1880000}"/>
    <cellStyle name="Normal 6 13 4" xfId="33957" xr:uid="{00000000-0005-0000-0000-0000F2880000}"/>
    <cellStyle name="Normal 6 13 5" xfId="33958" xr:uid="{00000000-0005-0000-0000-0000F3880000}"/>
    <cellStyle name="Normal 6 13 6" xfId="33959" xr:uid="{00000000-0005-0000-0000-0000F4880000}"/>
    <cellStyle name="Normal 6 14" xfId="33960" xr:uid="{00000000-0005-0000-0000-0000F5880000}"/>
    <cellStyle name="Normal 6 14 2" xfId="33961" xr:uid="{00000000-0005-0000-0000-0000F6880000}"/>
    <cellStyle name="Normal 6 14 3" xfId="33962" xr:uid="{00000000-0005-0000-0000-0000F7880000}"/>
    <cellStyle name="Normal 6 14 4" xfId="33963" xr:uid="{00000000-0005-0000-0000-0000F8880000}"/>
    <cellStyle name="Normal 6 14 5" xfId="33964" xr:uid="{00000000-0005-0000-0000-0000F9880000}"/>
    <cellStyle name="Normal 6 14 6" xfId="33965" xr:uid="{00000000-0005-0000-0000-0000FA880000}"/>
    <cellStyle name="Normal 6 15" xfId="33966" xr:uid="{00000000-0005-0000-0000-0000FB880000}"/>
    <cellStyle name="Normal 6 15 2" xfId="33967" xr:uid="{00000000-0005-0000-0000-0000FC880000}"/>
    <cellStyle name="Normal 6 15 3" xfId="33968" xr:uid="{00000000-0005-0000-0000-0000FD880000}"/>
    <cellStyle name="Normal 6 15 4" xfId="33969" xr:uid="{00000000-0005-0000-0000-0000FE880000}"/>
    <cellStyle name="Normal 6 15 5" xfId="33970" xr:uid="{00000000-0005-0000-0000-0000FF880000}"/>
    <cellStyle name="Normal 6 15 6" xfId="33971" xr:uid="{00000000-0005-0000-0000-000000890000}"/>
    <cellStyle name="Normal 6 16" xfId="33972" xr:uid="{00000000-0005-0000-0000-000001890000}"/>
    <cellStyle name="Normal 6 17" xfId="33973" xr:uid="{00000000-0005-0000-0000-000002890000}"/>
    <cellStyle name="Normal 6 18" xfId="33974" xr:uid="{00000000-0005-0000-0000-000003890000}"/>
    <cellStyle name="Normal 6 19" xfId="33975" xr:uid="{00000000-0005-0000-0000-000004890000}"/>
    <cellStyle name="Normal 6 2" xfId="2021" xr:uid="{00000000-0005-0000-0000-000005890000}"/>
    <cellStyle name="Normal 6 2 10" xfId="33976" xr:uid="{00000000-0005-0000-0000-000006890000}"/>
    <cellStyle name="Normal 6 2 10 2" xfId="33977" xr:uid="{00000000-0005-0000-0000-000007890000}"/>
    <cellStyle name="Normal 6 2 10 3" xfId="33978" xr:uid="{00000000-0005-0000-0000-000008890000}"/>
    <cellStyle name="Normal 6 2 10 4" xfId="33979" xr:uid="{00000000-0005-0000-0000-000009890000}"/>
    <cellStyle name="Normal 6 2 10 5" xfId="33980" xr:uid="{00000000-0005-0000-0000-00000A890000}"/>
    <cellStyle name="Normal 6 2 10 6" xfId="33981" xr:uid="{00000000-0005-0000-0000-00000B890000}"/>
    <cellStyle name="Normal 6 2 11" xfId="33982" xr:uid="{00000000-0005-0000-0000-00000C890000}"/>
    <cellStyle name="Normal 6 2 11 2" xfId="33983" xr:uid="{00000000-0005-0000-0000-00000D890000}"/>
    <cellStyle name="Normal 6 2 11 3" xfId="33984" xr:uid="{00000000-0005-0000-0000-00000E890000}"/>
    <cellStyle name="Normal 6 2 11 4" xfId="33985" xr:uid="{00000000-0005-0000-0000-00000F890000}"/>
    <cellStyle name="Normal 6 2 11 5" xfId="33986" xr:uid="{00000000-0005-0000-0000-000010890000}"/>
    <cellStyle name="Normal 6 2 11 6" xfId="33987" xr:uid="{00000000-0005-0000-0000-000011890000}"/>
    <cellStyle name="Normal 6 2 12" xfId="33988" xr:uid="{00000000-0005-0000-0000-000012890000}"/>
    <cellStyle name="Normal 6 2 12 2" xfId="33989" xr:uid="{00000000-0005-0000-0000-000013890000}"/>
    <cellStyle name="Normal 6 2 12 3" xfId="33990" xr:uid="{00000000-0005-0000-0000-000014890000}"/>
    <cellStyle name="Normal 6 2 12 4" xfId="33991" xr:uid="{00000000-0005-0000-0000-000015890000}"/>
    <cellStyle name="Normal 6 2 12 5" xfId="33992" xr:uid="{00000000-0005-0000-0000-000016890000}"/>
    <cellStyle name="Normal 6 2 12 6" xfId="33993" xr:uid="{00000000-0005-0000-0000-000017890000}"/>
    <cellStyle name="Normal 6 2 13" xfId="33994" xr:uid="{00000000-0005-0000-0000-000018890000}"/>
    <cellStyle name="Normal 6 2 14" xfId="33995" xr:uid="{00000000-0005-0000-0000-000019890000}"/>
    <cellStyle name="Normal 6 2 15" xfId="33996" xr:uid="{00000000-0005-0000-0000-00001A890000}"/>
    <cellStyle name="Normal 6 2 16" xfId="33997" xr:uid="{00000000-0005-0000-0000-00001B890000}"/>
    <cellStyle name="Normal 6 2 17" xfId="33998" xr:uid="{00000000-0005-0000-0000-00001C890000}"/>
    <cellStyle name="Normal 6 2 2" xfId="33999" xr:uid="{00000000-0005-0000-0000-00001D890000}"/>
    <cellStyle name="Normal 6 2 2 2" xfId="34000" xr:uid="{00000000-0005-0000-0000-00001E890000}"/>
    <cellStyle name="Normal 6 2 2 3" xfId="34001" xr:uid="{00000000-0005-0000-0000-00001F890000}"/>
    <cellStyle name="Normal 6 2 2 4" xfId="34002" xr:uid="{00000000-0005-0000-0000-000020890000}"/>
    <cellStyle name="Normal 6 2 2 5" xfId="34003" xr:uid="{00000000-0005-0000-0000-000021890000}"/>
    <cellStyle name="Normal 6 2 3" xfId="34004" xr:uid="{00000000-0005-0000-0000-000022890000}"/>
    <cellStyle name="Normal 6 2 3 2" xfId="34005" xr:uid="{00000000-0005-0000-0000-000023890000}"/>
    <cellStyle name="Normal 6 2 4" xfId="34006" xr:uid="{00000000-0005-0000-0000-000024890000}"/>
    <cellStyle name="Normal 6 2 4 2" xfId="34007" xr:uid="{00000000-0005-0000-0000-000025890000}"/>
    <cellStyle name="Normal 6 2 5" xfId="34008" xr:uid="{00000000-0005-0000-0000-000026890000}"/>
    <cellStyle name="Normal 6 2 5 2" xfId="34009" xr:uid="{00000000-0005-0000-0000-000027890000}"/>
    <cellStyle name="Normal 6 2 5 3" xfId="34010" xr:uid="{00000000-0005-0000-0000-000028890000}"/>
    <cellStyle name="Normal 6 2 5 4" xfId="34011" xr:uid="{00000000-0005-0000-0000-000029890000}"/>
    <cellStyle name="Normal 6 2 5 5" xfId="34012" xr:uid="{00000000-0005-0000-0000-00002A890000}"/>
    <cellStyle name="Normal 6 2 5 6" xfId="34013" xr:uid="{00000000-0005-0000-0000-00002B890000}"/>
    <cellStyle name="Normal 6 2 6" xfId="34014" xr:uid="{00000000-0005-0000-0000-00002C890000}"/>
    <cellStyle name="Normal 6 2 6 2" xfId="34015" xr:uid="{00000000-0005-0000-0000-00002D890000}"/>
    <cellStyle name="Normal 6 2 6 3" xfId="34016" xr:uid="{00000000-0005-0000-0000-00002E890000}"/>
    <cellStyle name="Normal 6 2 6 4" xfId="34017" xr:uid="{00000000-0005-0000-0000-00002F890000}"/>
    <cellStyle name="Normal 6 2 6 5" xfId="34018" xr:uid="{00000000-0005-0000-0000-000030890000}"/>
    <cellStyle name="Normal 6 2 6 6" xfId="34019" xr:uid="{00000000-0005-0000-0000-000031890000}"/>
    <cellStyle name="Normal 6 2 7" xfId="34020" xr:uid="{00000000-0005-0000-0000-000032890000}"/>
    <cellStyle name="Normal 6 2 7 2" xfId="34021" xr:uid="{00000000-0005-0000-0000-000033890000}"/>
    <cellStyle name="Normal 6 2 7 3" xfId="34022" xr:uid="{00000000-0005-0000-0000-000034890000}"/>
    <cellStyle name="Normal 6 2 7 4" xfId="34023" xr:uid="{00000000-0005-0000-0000-000035890000}"/>
    <cellStyle name="Normal 6 2 7 5" xfId="34024" xr:uid="{00000000-0005-0000-0000-000036890000}"/>
    <cellStyle name="Normal 6 2 7 6" xfId="34025" xr:uid="{00000000-0005-0000-0000-000037890000}"/>
    <cellStyle name="Normal 6 2 8" xfId="34026" xr:uid="{00000000-0005-0000-0000-000038890000}"/>
    <cellStyle name="Normal 6 2 8 2" xfId="34027" xr:uid="{00000000-0005-0000-0000-000039890000}"/>
    <cellStyle name="Normal 6 2 8 3" xfId="34028" xr:uid="{00000000-0005-0000-0000-00003A890000}"/>
    <cellStyle name="Normal 6 2 8 4" xfId="34029" xr:uid="{00000000-0005-0000-0000-00003B890000}"/>
    <cellStyle name="Normal 6 2 8 5" xfId="34030" xr:uid="{00000000-0005-0000-0000-00003C890000}"/>
    <cellStyle name="Normal 6 2 8 6" xfId="34031" xr:uid="{00000000-0005-0000-0000-00003D890000}"/>
    <cellStyle name="Normal 6 2 9" xfId="34032" xr:uid="{00000000-0005-0000-0000-00003E890000}"/>
    <cellStyle name="Normal 6 2 9 2" xfId="34033" xr:uid="{00000000-0005-0000-0000-00003F890000}"/>
    <cellStyle name="Normal 6 2 9 3" xfId="34034" xr:uid="{00000000-0005-0000-0000-000040890000}"/>
    <cellStyle name="Normal 6 2 9 4" xfId="34035" xr:uid="{00000000-0005-0000-0000-000041890000}"/>
    <cellStyle name="Normal 6 2 9 5" xfId="34036" xr:uid="{00000000-0005-0000-0000-000042890000}"/>
    <cellStyle name="Normal 6 2 9 6" xfId="34037" xr:uid="{00000000-0005-0000-0000-000043890000}"/>
    <cellStyle name="Normal 6 2_Datos_Dictamen_Clase 2008" xfId="34038" xr:uid="{00000000-0005-0000-0000-000044890000}"/>
    <cellStyle name="Normal 6 20" xfId="34039" xr:uid="{00000000-0005-0000-0000-000045890000}"/>
    <cellStyle name="Normal 6 21" xfId="34040" xr:uid="{00000000-0005-0000-0000-000046890000}"/>
    <cellStyle name="Normal 6 22" xfId="34041" xr:uid="{00000000-0005-0000-0000-000047890000}"/>
    <cellStyle name="Normal 6 23" xfId="34042" xr:uid="{00000000-0005-0000-0000-000048890000}"/>
    <cellStyle name="Normal 6 24" xfId="34043" xr:uid="{00000000-0005-0000-0000-000049890000}"/>
    <cellStyle name="Normal 6 25" xfId="34044" xr:uid="{00000000-0005-0000-0000-00004A890000}"/>
    <cellStyle name="Normal 6 26" xfId="34045" xr:uid="{00000000-0005-0000-0000-00004B890000}"/>
    <cellStyle name="Normal 6 27" xfId="34046" xr:uid="{00000000-0005-0000-0000-00004C890000}"/>
    <cellStyle name="Normal 6 28" xfId="34047" xr:uid="{00000000-0005-0000-0000-00004D890000}"/>
    <cellStyle name="Normal 6 29" xfId="34048" xr:uid="{00000000-0005-0000-0000-00004E890000}"/>
    <cellStyle name="Normal 6 3" xfId="2670" xr:uid="{00000000-0005-0000-0000-00004F890000}"/>
    <cellStyle name="Normal 6 3 10" xfId="34049" xr:uid="{00000000-0005-0000-0000-000050890000}"/>
    <cellStyle name="Normal 6 3 11" xfId="34050" xr:uid="{00000000-0005-0000-0000-000051890000}"/>
    <cellStyle name="Normal 6 3 12" xfId="34051" xr:uid="{00000000-0005-0000-0000-000052890000}"/>
    <cellStyle name="Normal 6 3 13" xfId="34052" xr:uid="{00000000-0005-0000-0000-000053890000}"/>
    <cellStyle name="Normal 6 3 14" xfId="34053" xr:uid="{00000000-0005-0000-0000-000054890000}"/>
    <cellStyle name="Normal 6 3 15" xfId="34054" xr:uid="{00000000-0005-0000-0000-000055890000}"/>
    <cellStyle name="Normal 6 3 2" xfId="34055" xr:uid="{00000000-0005-0000-0000-000056890000}"/>
    <cellStyle name="Normal 6 3 2 2" xfId="34056" xr:uid="{00000000-0005-0000-0000-000057890000}"/>
    <cellStyle name="Normal 6 3 2 3" xfId="34057" xr:uid="{00000000-0005-0000-0000-000058890000}"/>
    <cellStyle name="Normal 6 3 2 4" xfId="34058" xr:uid="{00000000-0005-0000-0000-000059890000}"/>
    <cellStyle name="Normal 6 3 2 5" xfId="34059" xr:uid="{00000000-0005-0000-0000-00005A890000}"/>
    <cellStyle name="Normal 6 3 2 6" xfId="34060" xr:uid="{00000000-0005-0000-0000-00005B890000}"/>
    <cellStyle name="Normal 6 3 3" xfId="34061" xr:uid="{00000000-0005-0000-0000-00005C890000}"/>
    <cellStyle name="Normal 6 3 3 2" xfId="34062" xr:uid="{00000000-0005-0000-0000-00005D890000}"/>
    <cellStyle name="Normal 6 3 3 3" xfId="34063" xr:uid="{00000000-0005-0000-0000-00005E890000}"/>
    <cellStyle name="Normal 6 3 3 4" xfId="34064" xr:uid="{00000000-0005-0000-0000-00005F890000}"/>
    <cellStyle name="Normal 6 3 3 5" xfId="34065" xr:uid="{00000000-0005-0000-0000-000060890000}"/>
    <cellStyle name="Normal 6 3 3 6" xfId="34066" xr:uid="{00000000-0005-0000-0000-000061890000}"/>
    <cellStyle name="Normal 6 3 4" xfId="34067" xr:uid="{00000000-0005-0000-0000-000062890000}"/>
    <cellStyle name="Normal 6 3 4 2" xfId="34068" xr:uid="{00000000-0005-0000-0000-000063890000}"/>
    <cellStyle name="Normal 6 3 4 3" xfId="34069" xr:uid="{00000000-0005-0000-0000-000064890000}"/>
    <cellStyle name="Normal 6 3 4 4" xfId="34070" xr:uid="{00000000-0005-0000-0000-000065890000}"/>
    <cellStyle name="Normal 6 3 4 5" xfId="34071" xr:uid="{00000000-0005-0000-0000-000066890000}"/>
    <cellStyle name="Normal 6 3 4 6" xfId="34072" xr:uid="{00000000-0005-0000-0000-000067890000}"/>
    <cellStyle name="Normal 6 3 5" xfId="34073" xr:uid="{00000000-0005-0000-0000-000068890000}"/>
    <cellStyle name="Normal 6 3 5 2" xfId="34074" xr:uid="{00000000-0005-0000-0000-000069890000}"/>
    <cellStyle name="Normal 6 3 5 3" xfId="34075" xr:uid="{00000000-0005-0000-0000-00006A890000}"/>
    <cellStyle name="Normal 6 3 5 4" xfId="34076" xr:uid="{00000000-0005-0000-0000-00006B890000}"/>
    <cellStyle name="Normal 6 3 5 5" xfId="34077" xr:uid="{00000000-0005-0000-0000-00006C890000}"/>
    <cellStyle name="Normal 6 3 5 6" xfId="34078" xr:uid="{00000000-0005-0000-0000-00006D890000}"/>
    <cellStyle name="Normal 6 3 6" xfId="34079" xr:uid="{00000000-0005-0000-0000-00006E890000}"/>
    <cellStyle name="Normal 6 3 6 2" xfId="34080" xr:uid="{00000000-0005-0000-0000-00006F890000}"/>
    <cellStyle name="Normal 6 3 6 3" xfId="34081" xr:uid="{00000000-0005-0000-0000-000070890000}"/>
    <cellStyle name="Normal 6 3 6 4" xfId="34082" xr:uid="{00000000-0005-0000-0000-000071890000}"/>
    <cellStyle name="Normal 6 3 6 5" xfId="34083" xr:uid="{00000000-0005-0000-0000-000072890000}"/>
    <cellStyle name="Normal 6 3 6 6" xfId="34084" xr:uid="{00000000-0005-0000-0000-000073890000}"/>
    <cellStyle name="Normal 6 3 7" xfId="34085" xr:uid="{00000000-0005-0000-0000-000074890000}"/>
    <cellStyle name="Normal 6 3 7 2" xfId="34086" xr:uid="{00000000-0005-0000-0000-000075890000}"/>
    <cellStyle name="Normal 6 3 7 3" xfId="34087" xr:uid="{00000000-0005-0000-0000-000076890000}"/>
    <cellStyle name="Normal 6 3 7 4" xfId="34088" xr:uid="{00000000-0005-0000-0000-000077890000}"/>
    <cellStyle name="Normal 6 3 7 5" xfId="34089" xr:uid="{00000000-0005-0000-0000-000078890000}"/>
    <cellStyle name="Normal 6 3 7 6" xfId="34090" xr:uid="{00000000-0005-0000-0000-000079890000}"/>
    <cellStyle name="Normal 6 3 8" xfId="34091" xr:uid="{00000000-0005-0000-0000-00007A890000}"/>
    <cellStyle name="Normal 6 3 8 2" xfId="34092" xr:uid="{00000000-0005-0000-0000-00007B890000}"/>
    <cellStyle name="Normal 6 3 8 3" xfId="34093" xr:uid="{00000000-0005-0000-0000-00007C890000}"/>
    <cellStyle name="Normal 6 3 8 4" xfId="34094" xr:uid="{00000000-0005-0000-0000-00007D890000}"/>
    <cellStyle name="Normal 6 3 8 5" xfId="34095" xr:uid="{00000000-0005-0000-0000-00007E890000}"/>
    <cellStyle name="Normal 6 3 8 6" xfId="34096" xr:uid="{00000000-0005-0000-0000-00007F890000}"/>
    <cellStyle name="Normal 6 3 9" xfId="34097" xr:uid="{00000000-0005-0000-0000-000080890000}"/>
    <cellStyle name="Normal 6 3 9 2" xfId="34098" xr:uid="{00000000-0005-0000-0000-000081890000}"/>
    <cellStyle name="Normal 6 3 9 3" xfId="34099" xr:uid="{00000000-0005-0000-0000-000082890000}"/>
    <cellStyle name="Normal 6 3 9 4" xfId="34100" xr:uid="{00000000-0005-0000-0000-000083890000}"/>
    <cellStyle name="Normal 6 3 9 5" xfId="34101" xr:uid="{00000000-0005-0000-0000-000084890000}"/>
    <cellStyle name="Normal 6 3 9 6" xfId="34102" xr:uid="{00000000-0005-0000-0000-000085890000}"/>
    <cellStyle name="Normal 6 30" xfId="34103" xr:uid="{00000000-0005-0000-0000-000086890000}"/>
    <cellStyle name="Normal 6 31" xfId="34104" xr:uid="{00000000-0005-0000-0000-000087890000}"/>
    <cellStyle name="Normal 6 32" xfId="42035" xr:uid="{00000000-0005-0000-0000-000088890000}"/>
    <cellStyle name="Normal 6 4" xfId="2020" xr:uid="{00000000-0005-0000-0000-000089890000}"/>
    <cellStyle name="Normal 6 4 10" xfId="34105" xr:uid="{00000000-0005-0000-0000-00008A890000}"/>
    <cellStyle name="Normal 6 4 11" xfId="34106" xr:uid="{00000000-0005-0000-0000-00008B890000}"/>
    <cellStyle name="Normal 6 4 12" xfId="34107" xr:uid="{00000000-0005-0000-0000-00008C890000}"/>
    <cellStyle name="Normal 6 4 13" xfId="34108" xr:uid="{00000000-0005-0000-0000-00008D890000}"/>
    <cellStyle name="Normal 6 4 14" xfId="34109" xr:uid="{00000000-0005-0000-0000-00008E890000}"/>
    <cellStyle name="Normal 6 4 15" xfId="34110" xr:uid="{00000000-0005-0000-0000-00008F890000}"/>
    <cellStyle name="Normal 6 4 2" xfId="34111" xr:uid="{00000000-0005-0000-0000-000090890000}"/>
    <cellStyle name="Normal 6 4 2 2" xfId="34112" xr:uid="{00000000-0005-0000-0000-000091890000}"/>
    <cellStyle name="Normal 6 4 2 3" xfId="34113" xr:uid="{00000000-0005-0000-0000-000092890000}"/>
    <cellStyle name="Normal 6 4 2 4" xfId="34114" xr:uid="{00000000-0005-0000-0000-000093890000}"/>
    <cellStyle name="Normal 6 4 2 5" xfId="34115" xr:uid="{00000000-0005-0000-0000-000094890000}"/>
    <cellStyle name="Normal 6 4 2 6" xfId="34116" xr:uid="{00000000-0005-0000-0000-000095890000}"/>
    <cellStyle name="Normal 6 4 3" xfId="34117" xr:uid="{00000000-0005-0000-0000-000096890000}"/>
    <cellStyle name="Normal 6 4 3 2" xfId="34118" xr:uid="{00000000-0005-0000-0000-000097890000}"/>
    <cellStyle name="Normal 6 4 3 3" xfId="34119" xr:uid="{00000000-0005-0000-0000-000098890000}"/>
    <cellStyle name="Normal 6 4 3 4" xfId="34120" xr:uid="{00000000-0005-0000-0000-000099890000}"/>
    <cellStyle name="Normal 6 4 3 5" xfId="34121" xr:uid="{00000000-0005-0000-0000-00009A890000}"/>
    <cellStyle name="Normal 6 4 3 6" xfId="34122" xr:uid="{00000000-0005-0000-0000-00009B890000}"/>
    <cellStyle name="Normal 6 4 4" xfId="34123" xr:uid="{00000000-0005-0000-0000-00009C890000}"/>
    <cellStyle name="Normal 6 4 4 2" xfId="34124" xr:uid="{00000000-0005-0000-0000-00009D890000}"/>
    <cellStyle name="Normal 6 4 4 3" xfId="34125" xr:uid="{00000000-0005-0000-0000-00009E890000}"/>
    <cellStyle name="Normal 6 4 4 4" xfId="34126" xr:uid="{00000000-0005-0000-0000-00009F890000}"/>
    <cellStyle name="Normal 6 4 4 5" xfId="34127" xr:uid="{00000000-0005-0000-0000-0000A0890000}"/>
    <cellStyle name="Normal 6 4 4 6" xfId="34128" xr:uid="{00000000-0005-0000-0000-0000A1890000}"/>
    <cellStyle name="Normal 6 4 5" xfId="34129" xr:uid="{00000000-0005-0000-0000-0000A2890000}"/>
    <cellStyle name="Normal 6 4 5 2" xfId="34130" xr:uid="{00000000-0005-0000-0000-0000A3890000}"/>
    <cellStyle name="Normal 6 4 5 3" xfId="34131" xr:uid="{00000000-0005-0000-0000-0000A4890000}"/>
    <cellStyle name="Normal 6 4 5 4" xfId="34132" xr:uid="{00000000-0005-0000-0000-0000A5890000}"/>
    <cellStyle name="Normal 6 4 5 5" xfId="34133" xr:uid="{00000000-0005-0000-0000-0000A6890000}"/>
    <cellStyle name="Normal 6 4 5 6" xfId="34134" xr:uid="{00000000-0005-0000-0000-0000A7890000}"/>
    <cellStyle name="Normal 6 4 6" xfId="34135" xr:uid="{00000000-0005-0000-0000-0000A8890000}"/>
    <cellStyle name="Normal 6 4 6 2" xfId="34136" xr:uid="{00000000-0005-0000-0000-0000A9890000}"/>
    <cellStyle name="Normal 6 4 6 3" xfId="34137" xr:uid="{00000000-0005-0000-0000-0000AA890000}"/>
    <cellStyle name="Normal 6 4 6 4" xfId="34138" xr:uid="{00000000-0005-0000-0000-0000AB890000}"/>
    <cellStyle name="Normal 6 4 6 5" xfId="34139" xr:uid="{00000000-0005-0000-0000-0000AC890000}"/>
    <cellStyle name="Normal 6 4 6 6" xfId="34140" xr:uid="{00000000-0005-0000-0000-0000AD890000}"/>
    <cellStyle name="Normal 6 4 7" xfId="34141" xr:uid="{00000000-0005-0000-0000-0000AE890000}"/>
    <cellStyle name="Normal 6 4 7 2" xfId="34142" xr:uid="{00000000-0005-0000-0000-0000AF890000}"/>
    <cellStyle name="Normal 6 4 7 3" xfId="34143" xr:uid="{00000000-0005-0000-0000-0000B0890000}"/>
    <cellStyle name="Normal 6 4 7 4" xfId="34144" xr:uid="{00000000-0005-0000-0000-0000B1890000}"/>
    <cellStyle name="Normal 6 4 7 5" xfId="34145" xr:uid="{00000000-0005-0000-0000-0000B2890000}"/>
    <cellStyle name="Normal 6 4 7 6" xfId="34146" xr:uid="{00000000-0005-0000-0000-0000B3890000}"/>
    <cellStyle name="Normal 6 4 8" xfId="34147" xr:uid="{00000000-0005-0000-0000-0000B4890000}"/>
    <cellStyle name="Normal 6 4 8 2" xfId="34148" xr:uid="{00000000-0005-0000-0000-0000B5890000}"/>
    <cellStyle name="Normal 6 4 8 3" xfId="34149" xr:uid="{00000000-0005-0000-0000-0000B6890000}"/>
    <cellStyle name="Normal 6 4 8 4" xfId="34150" xr:uid="{00000000-0005-0000-0000-0000B7890000}"/>
    <cellStyle name="Normal 6 4 8 5" xfId="34151" xr:uid="{00000000-0005-0000-0000-0000B8890000}"/>
    <cellStyle name="Normal 6 4 8 6" xfId="34152" xr:uid="{00000000-0005-0000-0000-0000B9890000}"/>
    <cellStyle name="Normal 6 4 9" xfId="34153" xr:uid="{00000000-0005-0000-0000-0000BA890000}"/>
    <cellStyle name="Normal 6 4 9 2" xfId="34154" xr:uid="{00000000-0005-0000-0000-0000BB890000}"/>
    <cellStyle name="Normal 6 4 9 3" xfId="34155" xr:uid="{00000000-0005-0000-0000-0000BC890000}"/>
    <cellStyle name="Normal 6 4 9 4" xfId="34156" xr:uid="{00000000-0005-0000-0000-0000BD890000}"/>
    <cellStyle name="Normal 6 4 9 5" xfId="34157" xr:uid="{00000000-0005-0000-0000-0000BE890000}"/>
    <cellStyle name="Normal 6 4 9 6" xfId="34158" xr:uid="{00000000-0005-0000-0000-0000BF890000}"/>
    <cellStyle name="Normal 6 5" xfId="2992" xr:uid="{00000000-0005-0000-0000-0000C0890000}"/>
    <cellStyle name="Normal 6 5 10" xfId="34159" xr:uid="{00000000-0005-0000-0000-0000C1890000}"/>
    <cellStyle name="Normal 6 5 11" xfId="34160" xr:uid="{00000000-0005-0000-0000-0000C2890000}"/>
    <cellStyle name="Normal 6 5 12" xfId="34161" xr:uid="{00000000-0005-0000-0000-0000C3890000}"/>
    <cellStyle name="Normal 6 5 13" xfId="34162" xr:uid="{00000000-0005-0000-0000-0000C4890000}"/>
    <cellStyle name="Normal 6 5 14" xfId="34163" xr:uid="{00000000-0005-0000-0000-0000C5890000}"/>
    <cellStyle name="Normal 6 5 15" xfId="34164" xr:uid="{00000000-0005-0000-0000-0000C6890000}"/>
    <cellStyle name="Normal 6 5 2" xfId="34165" xr:uid="{00000000-0005-0000-0000-0000C7890000}"/>
    <cellStyle name="Normal 6 5 2 2" xfId="34166" xr:uid="{00000000-0005-0000-0000-0000C8890000}"/>
    <cellStyle name="Normal 6 5 2 3" xfId="34167" xr:uid="{00000000-0005-0000-0000-0000C9890000}"/>
    <cellStyle name="Normal 6 5 2 4" xfId="34168" xr:uid="{00000000-0005-0000-0000-0000CA890000}"/>
    <cellStyle name="Normal 6 5 2 5" xfId="34169" xr:uid="{00000000-0005-0000-0000-0000CB890000}"/>
    <cellStyle name="Normal 6 5 2 6" xfId="34170" xr:uid="{00000000-0005-0000-0000-0000CC890000}"/>
    <cellStyle name="Normal 6 5 3" xfId="34171" xr:uid="{00000000-0005-0000-0000-0000CD890000}"/>
    <cellStyle name="Normal 6 5 3 2" xfId="34172" xr:uid="{00000000-0005-0000-0000-0000CE890000}"/>
    <cellStyle name="Normal 6 5 3 3" xfId="34173" xr:uid="{00000000-0005-0000-0000-0000CF890000}"/>
    <cellStyle name="Normal 6 5 3 4" xfId="34174" xr:uid="{00000000-0005-0000-0000-0000D0890000}"/>
    <cellStyle name="Normal 6 5 3 5" xfId="34175" xr:uid="{00000000-0005-0000-0000-0000D1890000}"/>
    <cellStyle name="Normal 6 5 3 6" xfId="34176" xr:uid="{00000000-0005-0000-0000-0000D2890000}"/>
    <cellStyle name="Normal 6 5 4" xfId="34177" xr:uid="{00000000-0005-0000-0000-0000D3890000}"/>
    <cellStyle name="Normal 6 5 4 2" xfId="34178" xr:uid="{00000000-0005-0000-0000-0000D4890000}"/>
    <cellStyle name="Normal 6 5 4 3" xfId="34179" xr:uid="{00000000-0005-0000-0000-0000D5890000}"/>
    <cellStyle name="Normal 6 5 4 4" xfId="34180" xr:uid="{00000000-0005-0000-0000-0000D6890000}"/>
    <cellStyle name="Normal 6 5 4 5" xfId="34181" xr:uid="{00000000-0005-0000-0000-0000D7890000}"/>
    <cellStyle name="Normal 6 5 4 6" xfId="34182" xr:uid="{00000000-0005-0000-0000-0000D8890000}"/>
    <cellStyle name="Normal 6 5 5" xfId="34183" xr:uid="{00000000-0005-0000-0000-0000D9890000}"/>
    <cellStyle name="Normal 6 5 5 2" xfId="34184" xr:uid="{00000000-0005-0000-0000-0000DA890000}"/>
    <cellStyle name="Normal 6 5 5 3" xfId="34185" xr:uid="{00000000-0005-0000-0000-0000DB890000}"/>
    <cellStyle name="Normal 6 5 5 4" xfId="34186" xr:uid="{00000000-0005-0000-0000-0000DC890000}"/>
    <cellStyle name="Normal 6 5 5 5" xfId="34187" xr:uid="{00000000-0005-0000-0000-0000DD890000}"/>
    <cellStyle name="Normal 6 5 5 6" xfId="34188" xr:uid="{00000000-0005-0000-0000-0000DE890000}"/>
    <cellStyle name="Normal 6 5 6" xfId="34189" xr:uid="{00000000-0005-0000-0000-0000DF890000}"/>
    <cellStyle name="Normal 6 5 6 2" xfId="34190" xr:uid="{00000000-0005-0000-0000-0000E0890000}"/>
    <cellStyle name="Normal 6 5 6 3" xfId="34191" xr:uid="{00000000-0005-0000-0000-0000E1890000}"/>
    <cellStyle name="Normal 6 5 6 4" xfId="34192" xr:uid="{00000000-0005-0000-0000-0000E2890000}"/>
    <cellStyle name="Normal 6 5 6 5" xfId="34193" xr:uid="{00000000-0005-0000-0000-0000E3890000}"/>
    <cellStyle name="Normal 6 5 6 6" xfId="34194" xr:uid="{00000000-0005-0000-0000-0000E4890000}"/>
    <cellStyle name="Normal 6 5 7" xfId="34195" xr:uid="{00000000-0005-0000-0000-0000E5890000}"/>
    <cellStyle name="Normal 6 5 7 2" xfId="34196" xr:uid="{00000000-0005-0000-0000-0000E6890000}"/>
    <cellStyle name="Normal 6 5 7 3" xfId="34197" xr:uid="{00000000-0005-0000-0000-0000E7890000}"/>
    <cellStyle name="Normal 6 5 7 4" xfId="34198" xr:uid="{00000000-0005-0000-0000-0000E8890000}"/>
    <cellStyle name="Normal 6 5 7 5" xfId="34199" xr:uid="{00000000-0005-0000-0000-0000E9890000}"/>
    <cellStyle name="Normal 6 5 7 6" xfId="34200" xr:uid="{00000000-0005-0000-0000-0000EA890000}"/>
    <cellStyle name="Normal 6 5 8" xfId="34201" xr:uid="{00000000-0005-0000-0000-0000EB890000}"/>
    <cellStyle name="Normal 6 5 8 2" xfId="34202" xr:uid="{00000000-0005-0000-0000-0000EC890000}"/>
    <cellStyle name="Normal 6 5 8 3" xfId="34203" xr:uid="{00000000-0005-0000-0000-0000ED890000}"/>
    <cellStyle name="Normal 6 5 8 4" xfId="34204" xr:uid="{00000000-0005-0000-0000-0000EE890000}"/>
    <cellStyle name="Normal 6 5 8 5" xfId="34205" xr:uid="{00000000-0005-0000-0000-0000EF890000}"/>
    <cellStyle name="Normal 6 5 8 6" xfId="34206" xr:uid="{00000000-0005-0000-0000-0000F0890000}"/>
    <cellStyle name="Normal 6 5 9" xfId="34207" xr:uid="{00000000-0005-0000-0000-0000F1890000}"/>
    <cellStyle name="Normal 6 5 9 2" xfId="34208" xr:uid="{00000000-0005-0000-0000-0000F2890000}"/>
    <cellStyle name="Normal 6 5 9 3" xfId="34209" xr:uid="{00000000-0005-0000-0000-0000F3890000}"/>
    <cellStyle name="Normal 6 5 9 4" xfId="34210" xr:uid="{00000000-0005-0000-0000-0000F4890000}"/>
    <cellStyle name="Normal 6 5 9 5" xfId="34211" xr:uid="{00000000-0005-0000-0000-0000F5890000}"/>
    <cellStyle name="Normal 6 5 9 6" xfId="34212" xr:uid="{00000000-0005-0000-0000-0000F6890000}"/>
    <cellStyle name="Normal 6 6" xfId="34213" xr:uid="{00000000-0005-0000-0000-0000F7890000}"/>
    <cellStyle name="Normal 6 6 10" xfId="34214" xr:uid="{00000000-0005-0000-0000-0000F8890000}"/>
    <cellStyle name="Normal 6 6 11" xfId="34215" xr:uid="{00000000-0005-0000-0000-0000F9890000}"/>
    <cellStyle name="Normal 6 6 12" xfId="34216" xr:uid="{00000000-0005-0000-0000-0000FA890000}"/>
    <cellStyle name="Normal 6 6 13" xfId="34217" xr:uid="{00000000-0005-0000-0000-0000FB890000}"/>
    <cellStyle name="Normal 6 6 14" xfId="34218" xr:uid="{00000000-0005-0000-0000-0000FC890000}"/>
    <cellStyle name="Normal 6 6 15" xfId="34219" xr:uid="{00000000-0005-0000-0000-0000FD890000}"/>
    <cellStyle name="Normal 6 6 2" xfId="34220" xr:uid="{00000000-0005-0000-0000-0000FE890000}"/>
    <cellStyle name="Normal 6 6 2 2" xfId="34221" xr:uid="{00000000-0005-0000-0000-0000FF890000}"/>
    <cellStyle name="Normal 6 6 2 3" xfId="34222" xr:uid="{00000000-0005-0000-0000-0000008A0000}"/>
    <cellStyle name="Normal 6 6 2 4" xfId="34223" xr:uid="{00000000-0005-0000-0000-0000018A0000}"/>
    <cellStyle name="Normal 6 6 2 5" xfId="34224" xr:uid="{00000000-0005-0000-0000-0000028A0000}"/>
    <cellStyle name="Normal 6 6 2 6" xfId="34225" xr:uid="{00000000-0005-0000-0000-0000038A0000}"/>
    <cellStyle name="Normal 6 6 3" xfId="34226" xr:uid="{00000000-0005-0000-0000-0000048A0000}"/>
    <cellStyle name="Normal 6 6 3 2" xfId="34227" xr:uid="{00000000-0005-0000-0000-0000058A0000}"/>
    <cellStyle name="Normal 6 6 3 3" xfId="34228" xr:uid="{00000000-0005-0000-0000-0000068A0000}"/>
    <cellStyle name="Normal 6 6 3 4" xfId="34229" xr:uid="{00000000-0005-0000-0000-0000078A0000}"/>
    <cellStyle name="Normal 6 6 3 5" xfId="34230" xr:uid="{00000000-0005-0000-0000-0000088A0000}"/>
    <cellStyle name="Normal 6 6 3 6" xfId="34231" xr:uid="{00000000-0005-0000-0000-0000098A0000}"/>
    <cellStyle name="Normal 6 6 4" xfId="34232" xr:uid="{00000000-0005-0000-0000-00000A8A0000}"/>
    <cellStyle name="Normal 6 6 4 2" xfId="34233" xr:uid="{00000000-0005-0000-0000-00000B8A0000}"/>
    <cellStyle name="Normal 6 6 4 3" xfId="34234" xr:uid="{00000000-0005-0000-0000-00000C8A0000}"/>
    <cellStyle name="Normal 6 6 4 4" xfId="34235" xr:uid="{00000000-0005-0000-0000-00000D8A0000}"/>
    <cellStyle name="Normal 6 6 4 5" xfId="34236" xr:uid="{00000000-0005-0000-0000-00000E8A0000}"/>
    <cellStyle name="Normal 6 6 4 6" xfId="34237" xr:uid="{00000000-0005-0000-0000-00000F8A0000}"/>
    <cellStyle name="Normal 6 6 5" xfId="34238" xr:uid="{00000000-0005-0000-0000-0000108A0000}"/>
    <cellStyle name="Normal 6 6 5 2" xfId="34239" xr:uid="{00000000-0005-0000-0000-0000118A0000}"/>
    <cellStyle name="Normal 6 6 5 3" xfId="34240" xr:uid="{00000000-0005-0000-0000-0000128A0000}"/>
    <cellStyle name="Normal 6 6 5 4" xfId="34241" xr:uid="{00000000-0005-0000-0000-0000138A0000}"/>
    <cellStyle name="Normal 6 6 5 5" xfId="34242" xr:uid="{00000000-0005-0000-0000-0000148A0000}"/>
    <cellStyle name="Normal 6 6 5 6" xfId="34243" xr:uid="{00000000-0005-0000-0000-0000158A0000}"/>
    <cellStyle name="Normal 6 6 6" xfId="34244" xr:uid="{00000000-0005-0000-0000-0000168A0000}"/>
    <cellStyle name="Normal 6 6 6 2" xfId="34245" xr:uid="{00000000-0005-0000-0000-0000178A0000}"/>
    <cellStyle name="Normal 6 6 6 3" xfId="34246" xr:uid="{00000000-0005-0000-0000-0000188A0000}"/>
    <cellStyle name="Normal 6 6 6 4" xfId="34247" xr:uid="{00000000-0005-0000-0000-0000198A0000}"/>
    <cellStyle name="Normal 6 6 6 5" xfId="34248" xr:uid="{00000000-0005-0000-0000-00001A8A0000}"/>
    <cellStyle name="Normal 6 6 6 6" xfId="34249" xr:uid="{00000000-0005-0000-0000-00001B8A0000}"/>
    <cellStyle name="Normal 6 6 7" xfId="34250" xr:uid="{00000000-0005-0000-0000-00001C8A0000}"/>
    <cellStyle name="Normal 6 6 7 2" xfId="34251" xr:uid="{00000000-0005-0000-0000-00001D8A0000}"/>
    <cellStyle name="Normal 6 6 7 3" xfId="34252" xr:uid="{00000000-0005-0000-0000-00001E8A0000}"/>
    <cellStyle name="Normal 6 6 7 4" xfId="34253" xr:uid="{00000000-0005-0000-0000-00001F8A0000}"/>
    <cellStyle name="Normal 6 6 7 5" xfId="34254" xr:uid="{00000000-0005-0000-0000-0000208A0000}"/>
    <cellStyle name="Normal 6 6 7 6" xfId="34255" xr:uid="{00000000-0005-0000-0000-0000218A0000}"/>
    <cellStyle name="Normal 6 6 8" xfId="34256" xr:uid="{00000000-0005-0000-0000-0000228A0000}"/>
    <cellStyle name="Normal 6 6 8 2" xfId="34257" xr:uid="{00000000-0005-0000-0000-0000238A0000}"/>
    <cellStyle name="Normal 6 6 8 3" xfId="34258" xr:uid="{00000000-0005-0000-0000-0000248A0000}"/>
    <cellStyle name="Normal 6 6 8 4" xfId="34259" xr:uid="{00000000-0005-0000-0000-0000258A0000}"/>
    <cellStyle name="Normal 6 6 8 5" xfId="34260" xr:uid="{00000000-0005-0000-0000-0000268A0000}"/>
    <cellStyle name="Normal 6 6 8 6" xfId="34261" xr:uid="{00000000-0005-0000-0000-0000278A0000}"/>
    <cellStyle name="Normal 6 6 9" xfId="34262" xr:uid="{00000000-0005-0000-0000-0000288A0000}"/>
    <cellStyle name="Normal 6 6 9 2" xfId="34263" xr:uid="{00000000-0005-0000-0000-0000298A0000}"/>
    <cellStyle name="Normal 6 6 9 3" xfId="34264" xr:uid="{00000000-0005-0000-0000-00002A8A0000}"/>
    <cellStyle name="Normal 6 6 9 4" xfId="34265" xr:uid="{00000000-0005-0000-0000-00002B8A0000}"/>
    <cellStyle name="Normal 6 6 9 5" xfId="34266" xr:uid="{00000000-0005-0000-0000-00002C8A0000}"/>
    <cellStyle name="Normal 6 6 9 6" xfId="34267" xr:uid="{00000000-0005-0000-0000-00002D8A0000}"/>
    <cellStyle name="Normal 6 7" xfId="34268" xr:uid="{00000000-0005-0000-0000-00002E8A0000}"/>
    <cellStyle name="Normal 6 7 10" xfId="34269" xr:uid="{00000000-0005-0000-0000-00002F8A0000}"/>
    <cellStyle name="Normal 6 7 11" xfId="34270" xr:uid="{00000000-0005-0000-0000-0000308A0000}"/>
    <cellStyle name="Normal 6 7 12" xfId="34271" xr:uid="{00000000-0005-0000-0000-0000318A0000}"/>
    <cellStyle name="Normal 6 7 13" xfId="34272" xr:uid="{00000000-0005-0000-0000-0000328A0000}"/>
    <cellStyle name="Normal 6 7 14" xfId="34273" xr:uid="{00000000-0005-0000-0000-0000338A0000}"/>
    <cellStyle name="Normal 6 7 15" xfId="34274" xr:uid="{00000000-0005-0000-0000-0000348A0000}"/>
    <cellStyle name="Normal 6 7 2" xfId="34275" xr:uid="{00000000-0005-0000-0000-0000358A0000}"/>
    <cellStyle name="Normal 6 7 2 2" xfId="34276" xr:uid="{00000000-0005-0000-0000-0000368A0000}"/>
    <cellStyle name="Normal 6 7 2 3" xfId="34277" xr:uid="{00000000-0005-0000-0000-0000378A0000}"/>
    <cellStyle name="Normal 6 7 2 4" xfId="34278" xr:uid="{00000000-0005-0000-0000-0000388A0000}"/>
    <cellStyle name="Normal 6 7 2 5" xfId="34279" xr:uid="{00000000-0005-0000-0000-0000398A0000}"/>
    <cellStyle name="Normal 6 7 2 6" xfId="34280" xr:uid="{00000000-0005-0000-0000-00003A8A0000}"/>
    <cellStyle name="Normal 6 7 3" xfId="34281" xr:uid="{00000000-0005-0000-0000-00003B8A0000}"/>
    <cellStyle name="Normal 6 7 3 2" xfId="34282" xr:uid="{00000000-0005-0000-0000-00003C8A0000}"/>
    <cellStyle name="Normal 6 7 3 3" xfId="34283" xr:uid="{00000000-0005-0000-0000-00003D8A0000}"/>
    <cellStyle name="Normal 6 7 3 4" xfId="34284" xr:uid="{00000000-0005-0000-0000-00003E8A0000}"/>
    <cellStyle name="Normal 6 7 3 5" xfId="34285" xr:uid="{00000000-0005-0000-0000-00003F8A0000}"/>
    <cellStyle name="Normal 6 7 3 6" xfId="34286" xr:uid="{00000000-0005-0000-0000-0000408A0000}"/>
    <cellStyle name="Normal 6 7 4" xfId="34287" xr:uid="{00000000-0005-0000-0000-0000418A0000}"/>
    <cellStyle name="Normal 6 7 4 2" xfId="34288" xr:uid="{00000000-0005-0000-0000-0000428A0000}"/>
    <cellStyle name="Normal 6 7 4 3" xfId="34289" xr:uid="{00000000-0005-0000-0000-0000438A0000}"/>
    <cellStyle name="Normal 6 7 4 4" xfId="34290" xr:uid="{00000000-0005-0000-0000-0000448A0000}"/>
    <cellStyle name="Normal 6 7 4 5" xfId="34291" xr:uid="{00000000-0005-0000-0000-0000458A0000}"/>
    <cellStyle name="Normal 6 7 4 6" xfId="34292" xr:uid="{00000000-0005-0000-0000-0000468A0000}"/>
    <cellStyle name="Normal 6 7 5" xfId="34293" xr:uid="{00000000-0005-0000-0000-0000478A0000}"/>
    <cellStyle name="Normal 6 7 5 2" xfId="34294" xr:uid="{00000000-0005-0000-0000-0000488A0000}"/>
    <cellStyle name="Normal 6 7 5 3" xfId="34295" xr:uid="{00000000-0005-0000-0000-0000498A0000}"/>
    <cellStyle name="Normal 6 7 5 4" xfId="34296" xr:uid="{00000000-0005-0000-0000-00004A8A0000}"/>
    <cellStyle name="Normal 6 7 5 5" xfId="34297" xr:uid="{00000000-0005-0000-0000-00004B8A0000}"/>
    <cellStyle name="Normal 6 7 5 6" xfId="34298" xr:uid="{00000000-0005-0000-0000-00004C8A0000}"/>
    <cellStyle name="Normal 6 7 6" xfId="34299" xr:uid="{00000000-0005-0000-0000-00004D8A0000}"/>
    <cellStyle name="Normal 6 7 6 2" xfId="34300" xr:uid="{00000000-0005-0000-0000-00004E8A0000}"/>
    <cellStyle name="Normal 6 7 6 3" xfId="34301" xr:uid="{00000000-0005-0000-0000-00004F8A0000}"/>
    <cellStyle name="Normal 6 7 6 4" xfId="34302" xr:uid="{00000000-0005-0000-0000-0000508A0000}"/>
    <cellStyle name="Normal 6 7 6 5" xfId="34303" xr:uid="{00000000-0005-0000-0000-0000518A0000}"/>
    <cellStyle name="Normal 6 7 6 6" xfId="34304" xr:uid="{00000000-0005-0000-0000-0000528A0000}"/>
    <cellStyle name="Normal 6 7 7" xfId="34305" xr:uid="{00000000-0005-0000-0000-0000538A0000}"/>
    <cellStyle name="Normal 6 7 7 2" xfId="34306" xr:uid="{00000000-0005-0000-0000-0000548A0000}"/>
    <cellStyle name="Normal 6 7 7 3" xfId="34307" xr:uid="{00000000-0005-0000-0000-0000558A0000}"/>
    <cellStyle name="Normal 6 7 7 4" xfId="34308" xr:uid="{00000000-0005-0000-0000-0000568A0000}"/>
    <cellStyle name="Normal 6 7 7 5" xfId="34309" xr:uid="{00000000-0005-0000-0000-0000578A0000}"/>
    <cellStyle name="Normal 6 7 7 6" xfId="34310" xr:uid="{00000000-0005-0000-0000-0000588A0000}"/>
    <cellStyle name="Normal 6 7 8" xfId="34311" xr:uid="{00000000-0005-0000-0000-0000598A0000}"/>
    <cellStyle name="Normal 6 7 8 2" xfId="34312" xr:uid="{00000000-0005-0000-0000-00005A8A0000}"/>
    <cellStyle name="Normal 6 7 8 3" xfId="34313" xr:uid="{00000000-0005-0000-0000-00005B8A0000}"/>
    <cellStyle name="Normal 6 7 8 4" xfId="34314" xr:uid="{00000000-0005-0000-0000-00005C8A0000}"/>
    <cellStyle name="Normal 6 7 8 5" xfId="34315" xr:uid="{00000000-0005-0000-0000-00005D8A0000}"/>
    <cellStyle name="Normal 6 7 8 6" xfId="34316" xr:uid="{00000000-0005-0000-0000-00005E8A0000}"/>
    <cellStyle name="Normal 6 7 9" xfId="34317" xr:uid="{00000000-0005-0000-0000-00005F8A0000}"/>
    <cellStyle name="Normal 6 7 9 2" xfId="34318" xr:uid="{00000000-0005-0000-0000-0000608A0000}"/>
    <cellStyle name="Normal 6 7 9 3" xfId="34319" xr:uid="{00000000-0005-0000-0000-0000618A0000}"/>
    <cellStyle name="Normal 6 7 9 4" xfId="34320" xr:uid="{00000000-0005-0000-0000-0000628A0000}"/>
    <cellStyle name="Normal 6 7 9 5" xfId="34321" xr:uid="{00000000-0005-0000-0000-0000638A0000}"/>
    <cellStyle name="Normal 6 7 9 6" xfId="34322" xr:uid="{00000000-0005-0000-0000-0000648A0000}"/>
    <cellStyle name="Normal 6 8" xfId="34323" xr:uid="{00000000-0005-0000-0000-0000658A0000}"/>
    <cellStyle name="Normal 6 8 2" xfId="34324" xr:uid="{00000000-0005-0000-0000-0000668A0000}"/>
    <cellStyle name="Normal 6 8 3" xfId="34325" xr:uid="{00000000-0005-0000-0000-0000678A0000}"/>
    <cellStyle name="Normal 6 8 4" xfId="34326" xr:uid="{00000000-0005-0000-0000-0000688A0000}"/>
    <cellStyle name="Normal 6 8 5" xfId="34327" xr:uid="{00000000-0005-0000-0000-0000698A0000}"/>
    <cellStyle name="Normal 6 8 6" xfId="34328" xr:uid="{00000000-0005-0000-0000-00006A8A0000}"/>
    <cellStyle name="Normal 6 9" xfId="34329" xr:uid="{00000000-0005-0000-0000-00006B8A0000}"/>
    <cellStyle name="Normal 6 9 2" xfId="34330" xr:uid="{00000000-0005-0000-0000-00006C8A0000}"/>
    <cellStyle name="Normal 6 9 3" xfId="34331" xr:uid="{00000000-0005-0000-0000-00006D8A0000}"/>
    <cellStyle name="Normal 6 9 4" xfId="34332" xr:uid="{00000000-0005-0000-0000-00006E8A0000}"/>
    <cellStyle name="Normal 6 9 5" xfId="34333" xr:uid="{00000000-0005-0000-0000-00006F8A0000}"/>
    <cellStyle name="Normal 6 9 6" xfId="34334" xr:uid="{00000000-0005-0000-0000-0000708A0000}"/>
    <cellStyle name="Normal 6_(MCH) PT ER al 31-08-08 CORREGIDO 2" xfId="34335" xr:uid="{00000000-0005-0000-0000-0000718A0000}"/>
    <cellStyle name="Normal 60" xfId="2022" xr:uid="{00000000-0005-0000-0000-0000728A0000}"/>
    <cellStyle name="Normal 60 10" xfId="34336" xr:uid="{00000000-0005-0000-0000-0000738A0000}"/>
    <cellStyle name="Normal 60 11" xfId="34337" xr:uid="{00000000-0005-0000-0000-0000748A0000}"/>
    <cellStyle name="Normal 60 12" xfId="34338" xr:uid="{00000000-0005-0000-0000-0000758A0000}"/>
    <cellStyle name="Normal 60 13" xfId="34339" xr:uid="{00000000-0005-0000-0000-0000768A0000}"/>
    <cellStyle name="Normal 60 14" xfId="34340" xr:uid="{00000000-0005-0000-0000-0000778A0000}"/>
    <cellStyle name="Normal 60 15" xfId="42036" xr:uid="{00000000-0005-0000-0000-0000788A0000}"/>
    <cellStyle name="Normal 60 2" xfId="34341" xr:uid="{00000000-0005-0000-0000-0000798A0000}"/>
    <cellStyle name="Normal 60 2 2" xfId="34342" xr:uid="{00000000-0005-0000-0000-00007A8A0000}"/>
    <cellStyle name="Normal 60 2 3" xfId="34343" xr:uid="{00000000-0005-0000-0000-00007B8A0000}"/>
    <cellStyle name="Normal 60 2 4" xfId="34344" xr:uid="{00000000-0005-0000-0000-00007C8A0000}"/>
    <cellStyle name="Normal 60 2 5" xfId="34345" xr:uid="{00000000-0005-0000-0000-00007D8A0000}"/>
    <cellStyle name="Normal 60 2 6" xfId="34346" xr:uid="{00000000-0005-0000-0000-00007E8A0000}"/>
    <cellStyle name="Normal 60 3" xfId="34347" xr:uid="{00000000-0005-0000-0000-00007F8A0000}"/>
    <cellStyle name="Normal 60 3 2" xfId="34348" xr:uid="{00000000-0005-0000-0000-0000808A0000}"/>
    <cellStyle name="Normal 60 3 3" xfId="34349" xr:uid="{00000000-0005-0000-0000-0000818A0000}"/>
    <cellStyle name="Normal 60 3 4" xfId="34350" xr:uid="{00000000-0005-0000-0000-0000828A0000}"/>
    <cellStyle name="Normal 60 3 5" xfId="34351" xr:uid="{00000000-0005-0000-0000-0000838A0000}"/>
    <cellStyle name="Normal 60 3 6" xfId="34352" xr:uid="{00000000-0005-0000-0000-0000848A0000}"/>
    <cellStyle name="Normal 60 4" xfId="34353" xr:uid="{00000000-0005-0000-0000-0000858A0000}"/>
    <cellStyle name="Normal 60 4 2" xfId="34354" xr:uid="{00000000-0005-0000-0000-0000868A0000}"/>
    <cellStyle name="Normal 60 4 3" xfId="34355" xr:uid="{00000000-0005-0000-0000-0000878A0000}"/>
    <cellStyle name="Normal 60 4 4" xfId="34356" xr:uid="{00000000-0005-0000-0000-0000888A0000}"/>
    <cellStyle name="Normal 60 4 5" xfId="34357" xr:uid="{00000000-0005-0000-0000-0000898A0000}"/>
    <cellStyle name="Normal 60 4 6" xfId="34358" xr:uid="{00000000-0005-0000-0000-00008A8A0000}"/>
    <cellStyle name="Normal 60 5" xfId="34359" xr:uid="{00000000-0005-0000-0000-00008B8A0000}"/>
    <cellStyle name="Normal 60 5 2" xfId="34360" xr:uid="{00000000-0005-0000-0000-00008C8A0000}"/>
    <cellStyle name="Normal 60 5 3" xfId="34361" xr:uid="{00000000-0005-0000-0000-00008D8A0000}"/>
    <cellStyle name="Normal 60 5 4" xfId="34362" xr:uid="{00000000-0005-0000-0000-00008E8A0000}"/>
    <cellStyle name="Normal 60 5 5" xfId="34363" xr:uid="{00000000-0005-0000-0000-00008F8A0000}"/>
    <cellStyle name="Normal 60 5 6" xfId="34364" xr:uid="{00000000-0005-0000-0000-0000908A0000}"/>
    <cellStyle name="Normal 60 6" xfId="34365" xr:uid="{00000000-0005-0000-0000-0000918A0000}"/>
    <cellStyle name="Normal 60 6 2" xfId="34366" xr:uid="{00000000-0005-0000-0000-0000928A0000}"/>
    <cellStyle name="Normal 60 6 3" xfId="34367" xr:uid="{00000000-0005-0000-0000-0000938A0000}"/>
    <cellStyle name="Normal 60 6 4" xfId="34368" xr:uid="{00000000-0005-0000-0000-0000948A0000}"/>
    <cellStyle name="Normal 60 6 5" xfId="34369" xr:uid="{00000000-0005-0000-0000-0000958A0000}"/>
    <cellStyle name="Normal 60 6 6" xfId="34370" xr:uid="{00000000-0005-0000-0000-0000968A0000}"/>
    <cellStyle name="Normal 60 7" xfId="34371" xr:uid="{00000000-0005-0000-0000-0000978A0000}"/>
    <cellStyle name="Normal 60 7 2" xfId="34372" xr:uid="{00000000-0005-0000-0000-0000988A0000}"/>
    <cellStyle name="Normal 60 7 3" xfId="34373" xr:uid="{00000000-0005-0000-0000-0000998A0000}"/>
    <cellStyle name="Normal 60 7 4" xfId="34374" xr:uid="{00000000-0005-0000-0000-00009A8A0000}"/>
    <cellStyle name="Normal 60 7 5" xfId="34375" xr:uid="{00000000-0005-0000-0000-00009B8A0000}"/>
    <cellStyle name="Normal 60 7 6" xfId="34376" xr:uid="{00000000-0005-0000-0000-00009C8A0000}"/>
    <cellStyle name="Normal 60 8" xfId="34377" xr:uid="{00000000-0005-0000-0000-00009D8A0000}"/>
    <cellStyle name="Normal 60 8 2" xfId="34378" xr:uid="{00000000-0005-0000-0000-00009E8A0000}"/>
    <cellStyle name="Normal 60 8 3" xfId="34379" xr:uid="{00000000-0005-0000-0000-00009F8A0000}"/>
    <cellStyle name="Normal 60 8 4" xfId="34380" xr:uid="{00000000-0005-0000-0000-0000A08A0000}"/>
    <cellStyle name="Normal 60 8 5" xfId="34381" xr:uid="{00000000-0005-0000-0000-0000A18A0000}"/>
    <cellStyle name="Normal 60 8 6" xfId="34382" xr:uid="{00000000-0005-0000-0000-0000A28A0000}"/>
    <cellStyle name="Normal 60 9" xfId="34383" xr:uid="{00000000-0005-0000-0000-0000A38A0000}"/>
    <cellStyle name="Normal 60 9 2" xfId="34384" xr:uid="{00000000-0005-0000-0000-0000A48A0000}"/>
    <cellStyle name="Normal 60 9 3" xfId="34385" xr:uid="{00000000-0005-0000-0000-0000A58A0000}"/>
    <cellStyle name="Normal 60 9 4" xfId="34386" xr:uid="{00000000-0005-0000-0000-0000A68A0000}"/>
    <cellStyle name="Normal 60 9 5" xfId="34387" xr:uid="{00000000-0005-0000-0000-0000A78A0000}"/>
    <cellStyle name="Normal 60 9 6" xfId="34388" xr:uid="{00000000-0005-0000-0000-0000A88A0000}"/>
    <cellStyle name="Normal 61" xfId="2023" xr:uid="{00000000-0005-0000-0000-0000A98A0000}"/>
    <cellStyle name="Normal 61 10" xfId="34389" xr:uid="{00000000-0005-0000-0000-0000AA8A0000}"/>
    <cellStyle name="Normal 61 11" xfId="34390" xr:uid="{00000000-0005-0000-0000-0000AB8A0000}"/>
    <cellStyle name="Normal 61 12" xfId="34391" xr:uid="{00000000-0005-0000-0000-0000AC8A0000}"/>
    <cellStyle name="Normal 61 13" xfId="34392" xr:uid="{00000000-0005-0000-0000-0000AD8A0000}"/>
    <cellStyle name="Normal 61 14" xfId="34393" xr:uid="{00000000-0005-0000-0000-0000AE8A0000}"/>
    <cellStyle name="Normal 61 15" xfId="42037" xr:uid="{00000000-0005-0000-0000-0000AF8A0000}"/>
    <cellStyle name="Normal 61 2" xfId="34394" xr:uid="{00000000-0005-0000-0000-0000B08A0000}"/>
    <cellStyle name="Normal 61 2 2" xfId="34395" xr:uid="{00000000-0005-0000-0000-0000B18A0000}"/>
    <cellStyle name="Normal 61 2 3" xfId="34396" xr:uid="{00000000-0005-0000-0000-0000B28A0000}"/>
    <cellStyle name="Normal 61 2 4" xfId="34397" xr:uid="{00000000-0005-0000-0000-0000B38A0000}"/>
    <cellStyle name="Normal 61 2 5" xfId="34398" xr:uid="{00000000-0005-0000-0000-0000B48A0000}"/>
    <cellStyle name="Normal 61 2 6" xfId="34399" xr:uid="{00000000-0005-0000-0000-0000B58A0000}"/>
    <cellStyle name="Normal 61 3" xfId="34400" xr:uid="{00000000-0005-0000-0000-0000B68A0000}"/>
    <cellStyle name="Normal 61 3 2" xfId="34401" xr:uid="{00000000-0005-0000-0000-0000B78A0000}"/>
    <cellStyle name="Normal 61 3 3" xfId="34402" xr:uid="{00000000-0005-0000-0000-0000B88A0000}"/>
    <cellStyle name="Normal 61 3 4" xfId="34403" xr:uid="{00000000-0005-0000-0000-0000B98A0000}"/>
    <cellStyle name="Normal 61 3 5" xfId="34404" xr:uid="{00000000-0005-0000-0000-0000BA8A0000}"/>
    <cellStyle name="Normal 61 3 6" xfId="34405" xr:uid="{00000000-0005-0000-0000-0000BB8A0000}"/>
    <cellStyle name="Normal 61 4" xfId="34406" xr:uid="{00000000-0005-0000-0000-0000BC8A0000}"/>
    <cellStyle name="Normal 61 4 2" xfId="34407" xr:uid="{00000000-0005-0000-0000-0000BD8A0000}"/>
    <cellStyle name="Normal 61 4 3" xfId="34408" xr:uid="{00000000-0005-0000-0000-0000BE8A0000}"/>
    <cellStyle name="Normal 61 4 4" xfId="34409" xr:uid="{00000000-0005-0000-0000-0000BF8A0000}"/>
    <cellStyle name="Normal 61 4 5" xfId="34410" xr:uid="{00000000-0005-0000-0000-0000C08A0000}"/>
    <cellStyle name="Normal 61 4 6" xfId="34411" xr:uid="{00000000-0005-0000-0000-0000C18A0000}"/>
    <cellStyle name="Normal 61 5" xfId="34412" xr:uid="{00000000-0005-0000-0000-0000C28A0000}"/>
    <cellStyle name="Normal 61 5 2" xfId="34413" xr:uid="{00000000-0005-0000-0000-0000C38A0000}"/>
    <cellStyle name="Normal 61 5 3" xfId="34414" xr:uid="{00000000-0005-0000-0000-0000C48A0000}"/>
    <cellStyle name="Normal 61 5 4" xfId="34415" xr:uid="{00000000-0005-0000-0000-0000C58A0000}"/>
    <cellStyle name="Normal 61 5 5" xfId="34416" xr:uid="{00000000-0005-0000-0000-0000C68A0000}"/>
    <cellStyle name="Normal 61 5 6" xfId="34417" xr:uid="{00000000-0005-0000-0000-0000C78A0000}"/>
    <cellStyle name="Normal 61 6" xfId="34418" xr:uid="{00000000-0005-0000-0000-0000C88A0000}"/>
    <cellStyle name="Normal 61 6 2" xfId="34419" xr:uid="{00000000-0005-0000-0000-0000C98A0000}"/>
    <cellStyle name="Normal 61 6 3" xfId="34420" xr:uid="{00000000-0005-0000-0000-0000CA8A0000}"/>
    <cellStyle name="Normal 61 6 4" xfId="34421" xr:uid="{00000000-0005-0000-0000-0000CB8A0000}"/>
    <cellStyle name="Normal 61 6 5" xfId="34422" xr:uid="{00000000-0005-0000-0000-0000CC8A0000}"/>
    <cellStyle name="Normal 61 6 6" xfId="34423" xr:uid="{00000000-0005-0000-0000-0000CD8A0000}"/>
    <cellStyle name="Normal 61 7" xfId="34424" xr:uid="{00000000-0005-0000-0000-0000CE8A0000}"/>
    <cellStyle name="Normal 61 7 2" xfId="34425" xr:uid="{00000000-0005-0000-0000-0000CF8A0000}"/>
    <cellStyle name="Normal 61 7 3" xfId="34426" xr:uid="{00000000-0005-0000-0000-0000D08A0000}"/>
    <cellStyle name="Normal 61 7 4" xfId="34427" xr:uid="{00000000-0005-0000-0000-0000D18A0000}"/>
    <cellStyle name="Normal 61 7 5" xfId="34428" xr:uid="{00000000-0005-0000-0000-0000D28A0000}"/>
    <cellStyle name="Normal 61 7 6" xfId="34429" xr:uid="{00000000-0005-0000-0000-0000D38A0000}"/>
    <cellStyle name="Normal 61 8" xfId="34430" xr:uid="{00000000-0005-0000-0000-0000D48A0000}"/>
    <cellStyle name="Normal 61 8 2" xfId="34431" xr:uid="{00000000-0005-0000-0000-0000D58A0000}"/>
    <cellStyle name="Normal 61 8 3" xfId="34432" xr:uid="{00000000-0005-0000-0000-0000D68A0000}"/>
    <cellStyle name="Normal 61 8 4" xfId="34433" xr:uid="{00000000-0005-0000-0000-0000D78A0000}"/>
    <cellStyle name="Normal 61 8 5" xfId="34434" xr:uid="{00000000-0005-0000-0000-0000D88A0000}"/>
    <cellStyle name="Normal 61 8 6" xfId="34435" xr:uid="{00000000-0005-0000-0000-0000D98A0000}"/>
    <cellStyle name="Normal 61 9" xfId="34436" xr:uid="{00000000-0005-0000-0000-0000DA8A0000}"/>
    <cellStyle name="Normal 61 9 2" xfId="34437" xr:uid="{00000000-0005-0000-0000-0000DB8A0000}"/>
    <cellStyle name="Normal 61 9 3" xfId="34438" xr:uid="{00000000-0005-0000-0000-0000DC8A0000}"/>
    <cellStyle name="Normal 61 9 4" xfId="34439" xr:uid="{00000000-0005-0000-0000-0000DD8A0000}"/>
    <cellStyle name="Normal 61 9 5" xfId="34440" xr:uid="{00000000-0005-0000-0000-0000DE8A0000}"/>
    <cellStyle name="Normal 61 9 6" xfId="34441" xr:uid="{00000000-0005-0000-0000-0000DF8A0000}"/>
    <cellStyle name="Normal 62" xfId="2024" xr:uid="{00000000-0005-0000-0000-0000E08A0000}"/>
    <cellStyle name="Normal 62 2" xfId="34442" xr:uid="{00000000-0005-0000-0000-0000E18A0000}"/>
    <cellStyle name="Normal 62 2 2" xfId="34443" xr:uid="{00000000-0005-0000-0000-0000E28A0000}"/>
    <cellStyle name="Normal 62 2 3" xfId="34444" xr:uid="{00000000-0005-0000-0000-0000E38A0000}"/>
    <cellStyle name="Normal 62 2 4" xfId="34445" xr:uid="{00000000-0005-0000-0000-0000E48A0000}"/>
    <cellStyle name="Normal 62 2 5" xfId="34446" xr:uid="{00000000-0005-0000-0000-0000E58A0000}"/>
    <cellStyle name="Normal 62 2 6" xfId="34447" xr:uid="{00000000-0005-0000-0000-0000E68A0000}"/>
    <cellStyle name="Normal 62 3" xfId="34448" xr:uid="{00000000-0005-0000-0000-0000E78A0000}"/>
    <cellStyle name="Normal 62 4" xfId="34449" xr:uid="{00000000-0005-0000-0000-0000E88A0000}"/>
    <cellStyle name="Normal 62 5" xfId="34450" xr:uid="{00000000-0005-0000-0000-0000E98A0000}"/>
    <cellStyle name="Normal 62 6" xfId="34451" xr:uid="{00000000-0005-0000-0000-0000EA8A0000}"/>
    <cellStyle name="Normal 62 7" xfId="34452" xr:uid="{00000000-0005-0000-0000-0000EB8A0000}"/>
    <cellStyle name="Normal 62 8" xfId="42038" xr:uid="{00000000-0005-0000-0000-0000EC8A0000}"/>
    <cellStyle name="Normal 63" xfId="2025" xr:uid="{00000000-0005-0000-0000-0000ED8A0000}"/>
    <cellStyle name="Normal 63 2" xfId="34453" xr:uid="{00000000-0005-0000-0000-0000EE8A0000}"/>
    <cellStyle name="Normal 63 2 2" xfId="34454" xr:uid="{00000000-0005-0000-0000-0000EF8A0000}"/>
    <cellStyle name="Normal 63 2 3" xfId="34455" xr:uid="{00000000-0005-0000-0000-0000F08A0000}"/>
    <cellStyle name="Normal 63 2 4" xfId="34456" xr:uid="{00000000-0005-0000-0000-0000F18A0000}"/>
    <cellStyle name="Normal 63 2 5" xfId="34457" xr:uid="{00000000-0005-0000-0000-0000F28A0000}"/>
    <cellStyle name="Normal 63 2 6" xfId="34458" xr:uid="{00000000-0005-0000-0000-0000F38A0000}"/>
    <cellStyle name="Normal 63 3" xfId="34459" xr:uid="{00000000-0005-0000-0000-0000F48A0000}"/>
    <cellStyle name="Normal 63 4" xfId="34460" xr:uid="{00000000-0005-0000-0000-0000F58A0000}"/>
    <cellStyle name="Normal 63 5" xfId="34461" xr:uid="{00000000-0005-0000-0000-0000F68A0000}"/>
    <cellStyle name="Normal 63 6" xfId="34462" xr:uid="{00000000-0005-0000-0000-0000F78A0000}"/>
    <cellStyle name="Normal 63 7" xfId="34463" xr:uid="{00000000-0005-0000-0000-0000F88A0000}"/>
    <cellStyle name="Normal 63 8" xfId="42039" xr:uid="{00000000-0005-0000-0000-0000F98A0000}"/>
    <cellStyle name="Normal 64" xfId="2026" xr:uid="{00000000-0005-0000-0000-0000FA8A0000}"/>
    <cellStyle name="Normal 64 2" xfId="34464" xr:uid="{00000000-0005-0000-0000-0000FB8A0000}"/>
    <cellStyle name="Normal 64 2 2" xfId="34465" xr:uid="{00000000-0005-0000-0000-0000FC8A0000}"/>
    <cellStyle name="Normal 64 2 3" xfId="34466" xr:uid="{00000000-0005-0000-0000-0000FD8A0000}"/>
    <cellStyle name="Normal 64 2 4" xfId="34467" xr:uid="{00000000-0005-0000-0000-0000FE8A0000}"/>
    <cellStyle name="Normal 64 2 5" xfId="34468" xr:uid="{00000000-0005-0000-0000-0000FF8A0000}"/>
    <cellStyle name="Normal 64 2 6" xfId="34469" xr:uid="{00000000-0005-0000-0000-0000008B0000}"/>
    <cellStyle name="Normal 64 3" xfId="34470" xr:uid="{00000000-0005-0000-0000-0000018B0000}"/>
    <cellStyle name="Normal 64 4" xfId="34471" xr:uid="{00000000-0005-0000-0000-0000028B0000}"/>
    <cellStyle name="Normal 64 5" xfId="34472" xr:uid="{00000000-0005-0000-0000-0000038B0000}"/>
    <cellStyle name="Normal 64 6" xfId="34473" xr:uid="{00000000-0005-0000-0000-0000048B0000}"/>
    <cellStyle name="Normal 64 7" xfId="34474" xr:uid="{00000000-0005-0000-0000-0000058B0000}"/>
    <cellStyle name="Normal 64 8" xfId="34475" xr:uid="{00000000-0005-0000-0000-0000068B0000}"/>
    <cellStyle name="Normal 64 8 2" xfId="42040" xr:uid="{00000000-0005-0000-0000-0000078B0000}"/>
    <cellStyle name="Normal 65" xfId="2027" xr:uid="{00000000-0005-0000-0000-0000088B0000}"/>
    <cellStyle name="Normal 65 2" xfId="34476" xr:uid="{00000000-0005-0000-0000-0000098B0000}"/>
    <cellStyle name="Normal 65 2 2" xfId="34477" xr:uid="{00000000-0005-0000-0000-00000A8B0000}"/>
    <cellStyle name="Normal 65 2 3" xfId="34478" xr:uid="{00000000-0005-0000-0000-00000B8B0000}"/>
    <cellStyle name="Normal 65 2 4" xfId="34479" xr:uid="{00000000-0005-0000-0000-00000C8B0000}"/>
    <cellStyle name="Normal 65 2 5" xfId="34480" xr:uid="{00000000-0005-0000-0000-00000D8B0000}"/>
    <cellStyle name="Normal 65 2 6" xfId="34481" xr:uid="{00000000-0005-0000-0000-00000E8B0000}"/>
    <cellStyle name="Normal 65 3" xfId="34482" xr:uid="{00000000-0005-0000-0000-00000F8B0000}"/>
    <cellStyle name="Normal 65 4" xfId="34483" xr:uid="{00000000-0005-0000-0000-0000108B0000}"/>
    <cellStyle name="Normal 65 5" xfId="34484" xr:uid="{00000000-0005-0000-0000-0000118B0000}"/>
    <cellStyle name="Normal 65 6" xfId="34485" xr:uid="{00000000-0005-0000-0000-0000128B0000}"/>
    <cellStyle name="Normal 65 7" xfId="34486" xr:uid="{00000000-0005-0000-0000-0000138B0000}"/>
    <cellStyle name="Normal 65 8" xfId="42041" xr:uid="{00000000-0005-0000-0000-0000148B0000}"/>
    <cellStyle name="Normal 66" xfId="2028" xr:uid="{00000000-0005-0000-0000-0000158B0000}"/>
    <cellStyle name="Normal 66 2" xfId="34487" xr:uid="{00000000-0005-0000-0000-0000168B0000}"/>
    <cellStyle name="Normal 66 2 2" xfId="34488" xr:uid="{00000000-0005-0000-0000-0000178B0000}"/>
    <cellStyle name="Normal 66 2 3" xfId="34489" xr:uid="{00000000-0005-0000-0000-0000188B0000}"/>
    <cellStyle name="Normal 66 2 4" xfId="34490" xr:uid="{00000000-0005-0000-0000-0000198B0000}"/>
    <cellStyle name="Normal 66 2 5" xfId="34491" xr:uid="{00000000-0005-0000-0000-00001A8B0000}"/>
    <cellStyle name="Normal 66 2 6" xfId="34492" xr:uid="{00000000-0005-0000-0000-00001B8B0000}"/>
    <cellStyle name="Normal 66 3" xfId="34493" xr:uid="{00000000-0005-0000-0000-00001C8B0000}"/>
    <cellStyle name="Normal 66 4" xfId="34494" xr:uid="{00000000-0005-0000-0000-00001D8B0000}"/>
    <cellStyle name="Normal 66 5" xfId="34495" xr:uid="{00000000-0005-0000-0000-00001E8B0000}"/>
    <cellStyle name="Normal 66 6" xfId="34496" xr:uid="{00000000-0005-0000-0000-00001F8B0000}"/>
    <cellStyle name="Normal 66 7" xfId="34497" xr:uid="{00000000-0005-0000-0000-0000208B0000}"/>
    <cellStyle name="Normal 66 8" xfId="42042" xr:uid="{00000000-0005-0000-0000-0000218B0000}"/>
    <cellStyle name="Normal 67" xfId="72" xr:uid="{00000000-0005-0000-0000-0000228B0000}"/>
    <cellStyle name="Normal 67 2" xfId="34498" xr:uid="{00000000-0005-0000-0000-0000238B0000}"/>
    <cellStyle name="Normal 67 2 2" xfId="42043" xr:uid="{00000000-0005-0000-0000-0000248B0000}"/>
    <cellStyle name="Normal 68" xfId="71" xr:uid="{00000000-0005-0000-0000-0000258B0000}"/>
    <cellStyle name="Normal 68 2" xfId="2527" xr:uid="{00000000-0005-0000-0000-0000268B0000}"/>
    <cellStyle name="Normal 68 2 2" xfId="34499" xr:uid="{00000000-0005-0000-0000-0000278B0000}"/>
    <cellStyle name="Normal 68 2 3" xfId="34500" xr:uid="{00000000-0005-0000-0000-0000288B0000}"/>
    <cellStyle name="Normal 68 2 4" xfId="34501" xr:uid="{00000000-0005-0000-0000-0000298B0000}"/>
    <cellStyle name="Normal 68 2 5" xfId="34502" xr:uid="{00000000-0005-0000-0000-00002A8B0000}"/>
    <cellStyle name="Normal 68 2 6" xfId="34503" xr:uid="{00000000-0005-0000-0000-00002B8B0000}"/>
    <cellStyle name="Normal 68 2 7" xfId="34504" xr:uid="{00000000-0005-0000-0000-00002C8B0000}"/>
    <cellStyle name="Normal 68 3" xfId="34505" xr:uid="{00000000-0005-0000-0000-00002D8B0000}"/>
    <cellStyle name="Normal 68 4" xfId="34506" xr:uid="{00000000-0005-0000-0000-00002E8B0000}"/>
    <cellStyle name="Normal 68 5" xfId="34507" xr:uid="{00000000-0005-0000-0000-00002F8B0000}"/>
    <cellStyle name="Normal 68 6" xfId="34508" xr:uid="{00000000-0005-0000-0000-0000308B0000}"/>
    <cellStyle name="Normal 68 7" xfId="34509" xr:uid="{00000000-0005-0000-0000-0000318B0000}"/>
    <cellStyle name="Normal 69" xfId="2525" xr:uid="{00000000-0005-0000-0000-0000328B0000}"/>
    <cellStyle name="Normal 69 2" xfId="2528" xr:uid="{00000000-0005-0000-0000-0000338B0000}"/>
    <cellStyle name="Normal 69 2 2" xfId="34510" xr:uid="{00000000-0005-0000-0000-0000348B0000}"/>
    <cellStyle name="Normal 69 2 2 2" xfId="43727" xr:uid="{00000000-0005-0000-0000-0000358B0000}"/>
    <cellStyle name="Normal 69 2 3" xfId="34511" xr:uid="{00000000-0005-0000-0000-0000368B0000}"/>
    <cellStyle name="Normal 69 2 4" xfId="34512" xr:uid="{00000000-0005-0000-0000-0000378B0000}"/>
    <cellStyle name="Normal 69 2 5" xfId="34513" xr:uid="{00000000-0005-0000-0000-0000388B0000}"/>
    <cellStyle name="Normal 69 2 6" xfId="34514" xr:uid="{00000000-0005-0000-0000-0000398B0000}"/>
    <cellStyle name="Normal 69 3" xfId="34515" xr:uid="{00000000-0005-0000-0000-00003A8B0000}"/>
    <cellStyle name="Normal 69 4" xfId="34516" xr:uid="{00000000-0005-0000-0000-00003B8B0000}"/>
    <cellStyle name="Normal 69 5" xfId="34517" xr:uid="{00000000-0005-0000-0000-00003C8B0000}"/>
    <cellStyle name="Normal 69 6" xfId="34518" xr:uid="{00000000-0005-0000-0000-00003D8B0000}"/>
    <cellStyle name="Normal 69 7" xfId="34519" xr:uid="{00000000-0005-0000-0000-00003E8B0000}"/>
    <cellStyle name="Normal 69 8" xfId="34520" xr:uid="{00000000-0005-0000-0000-00003F8B0000}"/>
    <cellStyle name="Normal 7" xfId="77" xr:uid="{00000000-0005-0000-0000-0000408B0000}"/>
    <cellStyle name="Normal 7 10" xfId="34521" xr:uid="{00000000-0005-0000-0000-0000418B0000}"/>
    <cellStyle name="Normal 7 11" xfId="34522" xr:uid="{00000000-0005-0000-0000-0000428B0000}"/>
    <cellStyle name="Normal 7 12" xfId="34523" xr:uid="{00000000-0005-0000-0000-0000438B0000}"/>
    <cellStyle name="Normal 7 13" xfId="34524" xr:uid="{00000000-0005-0000-0000-0000448B0000}"/>
    <cellStyle name="Normal 7 14" xfId="34525" xr:uid="{00000000-0005-0000-0000-0000458B0000}"/>
    <cellStyle name="Normal 7 15" xfId="34526" xr:uid="{00000000-0005-0000-0000-0000468B0000}"/>
    <cellStyle name="Normal 7 16" xfId="34527" xr:uid="{00000000-0005-0000-0000-0000478B0000}"/>
    <cellStyle name="Normal 7 17" xfId="34528" xr:uid="{00000000-0005-0000-0000-0000488B0000}"/>
    <cellStyle name="Normal 7 18" xfId="34529" xr:uid="{00000000-0005-0000-0000-0000498B0000}"/>
    <cellStyle name="Normal 7 19" xfId="34530" xr:uid="{00000000-0005-0000-0000-00004A8B0000}"/>
    <cellStyle name="Normal 7 2" xfId="2030" xr:uid="{00000000-0005-0000-0000-00004B8B0000}"/>
    <cellStyle name="Normal 7 2 10" xfId="34531" xr:uid="{00000000-0005-0000-0000-00004C8B0000}"/>
    <cellStyle name="Normal 7 2 11" xfId="34532" xr:uid="{00000000-0005-0000-0000-00004D8B0000}"/>
    <cellStyle name="Normal 7 2 12" xfId="34533" xr:uid="{00000000-0005-0000-0000-00004E8B0000}"/>
    <cellStyle name="Normal 7 2 13" xfId="34534" xr:uid="{00000000-0005-0000-0000-00004F8B0000}"/>
    <cellStyle name="Normal 7 2 14" xfId="34535" xr:uid="{00000000-0005-0000-0000-0000508B0000}"/>
    <cellStyle name="Normal 7 2 15" xfId="34536" xr:uid="{00000000-0005-0000-0000-0000518B0000}"/>
    <cellStyle name="Normal 7 2 2" xfId="34537" xr:uid="{00000000-0005-0000-0000-0000528B0000}"/>
    <cellStyle name="Normal 7 2 2 10" xfId="34538" xr:uid="{00000000-0005-0000-0000-0000538B0000}"/>
    <cellStyle name="Normal 7 2 2 11" xfId="34539" xr:uid="{00000000-0005-0000-0000-0000548B0000}"/>
    <cellStyle name="Normal 7 2 2 12" xfId="34540" xr:uid="{00000000-0005-0000-0000-0000558B0000}"/>
    <cellStyle name="Normal 7 2 2 13" xfId="34541" xr:uid="{00000000-0005-0000-0000-0000568B0000}"/>
    <cellStyle name="Normal 7 2 2 14" xfId="34542" xr:uid="{00000000-0005-0000-0000-0000578B0000}"/>
    <cellStyle name="Normal 7 2 2 2" xfId="34543" xr:uid="{00000000-0005-0000-0000-0000588B0000}"/>
    <cellStyle name="Normal 7 2 2 2 2" xfId="34544" xr:uid="{00000000-0005-0000-0000-0000598B0000}"/>
    <cellStyle name="Normal 7 2 2 2_BG GUATEMALA COSMETICOS AL 30-06-08defi" xfId="34545" xr:uid="{00000000-0005-0000-0000-00005A8B0000}"/>
    <cellStyle name="Normal 7 2 2 3" xfId="34546" xr:uid="{00000000-0005-0000-0000-00005B8B0000}"/>
    <cellStyle name="Normal 7 2 2 4" xfId="34547" xr:uid="{00000000-0005-0000-0000-00005C8B0000}"/>
    <cellStyle name="Normal 7 2 2 5" xfId="34548" xr:uid="{00000000-0005-0000-0000-00005D8B0000}"/>
    <cellStyle name="Normal 7 2 2 6" xfId="34549" xr:uid="{00000000-0005-0000-0000-00005E8B0000}"/>
    <cellStyle name="Normal 7 2 2 7" xfId="34550" xr:uid="{00000000-0005-0000-0000-00005F8B0000}"/>
    <cellStyle name="Normal 7 2 2 8" xfId="34551" xr:uid="{00000000-0005-0000-0000-0000608B0000}"/>
    <cellStyle name="Normal 7 2 2 9" xfId="34552" xr:uid="{00000000-0005-0000-0000-0000618B0000}"/>
    <cellStyle name="Normal 7 2 2_Anexo 1, 2008" xfId="34553" xr:uid="{00000000-0005-0000-0000-0000628B0000}"/>
    <cellStyle name="Normal 7 2 3" xfId="34554" xr:uid="{00000000-0005-0000-0000-0000638B0000}"/>
    <cellStyle name="Normal 7 2 3 2" xfId="34555" xr:uid="{00000000-0005-0000-0000-0000648B0000}"/>
    <cellStyle name="Normal 7 2 4" xfId="34556" xr:uid="{00000000-0005-0000-0000-0000658B0000}"/>
    <cellStyle name="Normal 7 2 4 2" xfId="34557" xr:uid="{00000000-0005-0000-0000-0000668B0000}"/>
    <cellStyle name="Normal 7 2 5" xfId="34558" xr:uid="{00000000-0005-0000-0000-0000678B0000}"/>
    <cellStyle name="Normal 7 2 5 2" xfId="34559" xr:uid="{00000000-0005-0000-0000-0000688B0000}"/>
    <cellStyle name="Normal 7 2 6" xfId="34560" xr:uid="{00000000-0005-0000-0000-0000698B0000}"/>
    <cellStyle name="Normal 7 2 6 2" xfId="34561" xr:uid="{00000000-0005-0000-0000-00006A8B0000}"/>
    <cellStyle name="Normal 7 2 7" xfId="34562" xr:uid="{00000000-0005-0000-0000-00006B8B0000}"/>
    <cellStyle name="Normal 7 2 8" xfId="34563" xr:uid="{00000000-0005-0000-0000-00006C8B0000}"/>
    <cellStyle name="Normal 7 2 9" xfId="34564" xr:uid="{00000000-0005-0000-0000-00006D8B0000}"/>
    <cellStyle name="Normal 7 2_BG GUATEMALA COSMETICOS AL 30-06-08defi" xfId="34565" xr:uid="{00000000-0005-0000-0000-00006E8B0000}"/>
    <cellStyle name="Normal 7 20" xfId="34566" xr:uid="{00000000-0005-0000-0000-00006F8B0000}"/>
    <cellStyle name="Normal 7 21" xfId="34567" xr:uid="{00000000-0005-0000-0000-0000708B0000}"/>
    <cellStyle name="Normal 7 22" xfId="34568" xr:uid="{00000000-0005-0000-0000-0000718B0000}"/>
    <cellStyle name="Normal 7 23" xfId="34569" xr:uid="{00000000-0005-0000-0000-0000728B0000}"/>
    <cellStyle name="Normal 7 24" xfId="34570" xr:uid="{00000000-0005-0000-0000-0000738B0000}"/>
    <cellStyle name="Normal 7 25" xfId="34571" xr:uid="{00000000-0005-0000-0000-0000748B0000}"/>
    <cellStyle name="Normal 7 26" xfId="34572" xr:uid="{00000000-0005-0000-0000-0000758B0000}"/>
    <cellStyle name="Normal 7 27" xfId="34573" xr:uid="{00000000-0005-0000-0000-0000768B0000}"/>
    <cellStyle name="Normal 7 28" xfId="34574" xr:uid="{00000000-0005-0000-0000-0000778B0000}"/>
    <cellStyle name="Normal 7 29" xfId="34575" xr:uid="{00000000-0005-0000-0000-0000788B0000}"/>
    <cellStyle name="Normal 7 3" xfId="2029" xr:uid="{00000000-0005-0000-0000-0000798B0000}"/>
    <cellStyle name="Normal 7 3 10" xfId="34576" xr:uid="{00000000-0005-0000-0000-00007A8B0000}"/>
    <cellStyle name="Normal 7 3 11" xfId="34577" xr:uid="{00000000-0005-0000-0000-00007B8B0000}"/>
    <cellStyle name="Normal 7 3 12" xfId="34578" xr:uid="{00000000-0005-0000-0000-00007C8B0000}"/>
    <cellStyle name="Normal 7 3 2" xfId="2859" xr:uid="{00000000-0005-0000-0000-00007D8B0000}"/>
    <cellStyle name="Normal 7 3 2 2" xfId="34579" xr:uid="{00000000-0005-0000-0000-00007E8B0000}"/>
    <cellStyle name="Normal 7 3 3" xfId="34580" xr:uid="{00000000-0005-0000-0000-00007F8B0000}"/>
    <cellStyle name="Normal 7 3 3 2" xfId="34581" xr:uid="{00000000-0005-0000-0000-0000808B0000}"/>
    <cellStyle name="Normal 7 3 4" xfId="34582" xr:uid="{00000000-0005-0000-0000-0000818B0000}"/>
    <cellStyle name="Normal 7 3 4 2" xfId="34583" xr:uid="{00000000-0005-0000-0000-0000828B0000}"/>
    <cellStyle name="Normal 7 3 5" xfId="34584" xr:uid="{00000000-0005-0000-0000-0000838B0000}"/>
    <cellStyle name="Normal 7 3 6" xfId="34585" xr:uid="{00000000-0005-0000-0000-0000848B0000}"/>
    <cellStyle name="Normal 7 3 7" xfId="34586" xr:uid="{00000000-0005-0000-0000-0000858B0000}"/>
    <cellStyle name="Normal 7 3 8" xfId="34587" xr:uid="{00000000-0005-0000-0000-0000868B0000}"/>
    <cellStyle name="Normal 7 3 9" xfId="34588" xr:uid="{00000000-0005-0000-0000-0000878B0000}"/>
    <cellStyle name="Normal 7 3_BG GUATEMALA COSMETICOS AL 30-06-08defi" xfId="34589" xr:uid="{00000000-0005-0000-0000-0000888B0000}"/>
    <cellStyle name="Normal 7 30" xfId="34590" xr:uid="{00000000-0005-0000-0000-0000898B0000}"/>
    <cellStyle name="Normal 7 31" xfId="34591" xr:uid="{00000000-0005-0000-0000-00008A8B0000}"/>
    <cellStyle name="Normal 7 32" xfId="34592" xr:uid="{00000000-0005-0000-0000-00008B8B0000}"/>
    <cellStyle name="Normal 7 33" xfId="34593" xr:uid="{00000000-0005-0000-0000-00008C8B0000}"/>
    <cellStyle name="Normal 7 34" xfId="34594" xr:uid="{00000000-0005-0000-0000-00008D8B0000}"/>
    <cellStyle name="Normal 7 35" xfId="42044" xr:uid="{00000000-0005-0000-0000-00008E8B0000}"/>
    <cellStyle name="Normal 7 36" xfId="42045" xr:uid="{00000000-0005-0000-0000-00008F8B0000}"/>
    <cellStyle name="Normal 7 4" xfId="34595" xr:uid="{00000000-0005-0000-0000-0000908B0000}"/>
    <cellStyle name="Normal 7 4 2" xfId="34596" xr:uid="{00000000-0005-0000-0000-0000918B0000}"/>
    <cellStyle name="Normal 7 4 2 2" xfId="34597" xr:uid="{00000000-0005-0000-0000-0000928B0000}"/>
    <cellStyle name="Normal 7 4 3" xfId="34598" xr:uid="{00000000-0005-0000-0000-0000938B0000}"/>
    <cellStyle name="Normal 7 4 4" xfId="34599" xr:uid="{00000000-0005-0000-0000-0000948B0000}"/>
    <cellStyle name="Normal 7 5" xfId="34600" xr:uid="{00000000-0005-0000-0000-0000958B0000}"/>
    <cellStyle name="Normal 7 5 2" xfId="34601" xr:uid="{00000000-0005-0000-0000-0000968B0000}"/>
    <cellStyle name="Normal 7 5 3" xfId="34602" xr:uid="{00000000-0005-0000-0000-0000978B0000}"/>
    <cellStyle name="Normal 7 6" xfId="34603" xr:uid="{00000000-0005-0000-0000-0000988B0000}"/>
    <cellStyle name="Normal 7 6 2" xfId="34604" xr:uid="{00000000-0005-0000-0000-0000998B0000}"/>
    <cellStyle name="Normal 7 7" xfId="34605" xr:uid="{00000000-0005-0000-0000-00009A8B0000}"/>
    <cellStyle name="Normal 7 7 2" xfId="34606" xr:uid="{00000000-0005-0000-0000-00009B8B0000}"/>
    <cellStyle name="Normal 7 8" xfId="34607" xr:uid="{00000000-0005-0000-0000-00009C8B0000}"/>
    <cellStyle name="Normal 7 9" xfId="34608" xr:uid="{00000000-0005-0000-0000-00009D8B0000}"/>
    <cellStyle name="Normal 7_2. PT ER 31-08-08 Distribuidora RC, S.A." xfId="34609" xr:uid="{00000000-0005-0000-0000-00009E8B0000}"/>
    <cellStyle name="Normal 70" xfId="2523" xr:uid="{00000000-0005-0000-0000-00009F8B0000}"/>
    <cellStyle name="Normal 70 2" xfId="34610" xr:uid="{00000000-0005-0000-0000-0000A08B0000}"/>
    <cellStyle name="Normal 70 2 2" xfId="34611" xr:uid="{00000000-0005-0000-0000-0000A18B0000}"/>
    <cellStyle name="Normal 70 2 3" xfId="34612" xr:uid="{00000000-0005-0000-0000-0000A28B0000}"/>
    <cellStyle name="Normal 70 2 4" xfId="34613" xr:uid="{00000000-0005-0000-0000-0000A38B0000}"/>
    <cellStyle name="Normal 70 2 5" xfId="34614" xr:uid="{00000000-0005-0000-0000-0000A48B0000}"/>
    <cellStyle name="Normal 70 2 6" xfId="34615" xr:uid="{00000000-0005-0000-0000-0000A58B0000}"/>
    <cellStyle name="Normal 70 3" xfId="34616" xr:uid="{00000000-0005-0000-0000-0000A68B0000}"/>
    <cellStyle name="Normal 70 4" xfId="34617" xr:uid="{00000000-0005-0000-0000-0000A78B0000}"/>
    <cellStyle name="Normal 70 5" xfId="34618" xr:uid="{00000000-0005-0000-0000-0000A88B0000}"/>
    <cellStyle name="Normal 70 6" xfId="34619" xr:uid="{00000000-0005-0000-0000-0000A98B0000}"/>
    <cellStyle name="Normal 70 7" xfId="34620" xr:uid="{00000000-0005-0000-0000-0000AA8B0000}"/>
    <cellStyle name="Normal 71" xfId="2526" xr:uid="{00000000-0005-0000-0000-0000AB8B0000}"/>
    <cellStyle name="Normal 71 2" xfId="34621" xr:uid="{00000000-0005-0000-0000-0000AC8B0000}"/>
    <cellStyle name="Normal 71 2 2" xfId="34622" xr:uid="{00000000-0005-0000-0000-0000AD8B0000}"/>
    <cellStyle name="Normal 71 2 3" xfId="34623" xr:uid="{00000000-0005-0000-0000-0000AE8B0000}"/>
    <cellStyle name="Normal 71 2 4" xfId="34624" xr:uid="{00000000-0005-0000-0000-0000AF8B0000}"/>
    <cellStyle name="Normal 71 2 5" xfId="34625" xr:uid="{00000000-0005-0000-0000-0000B08B0000}"/>
    <cellStyle name="Normal 71 2 6" xfId="34626" xr:uid="{00000000-0005-0000-0000-0000B18B0000}"/>
    <cellStyle name="Normal 71 3" xfId="34627" xr:uid="{00000000-0005-0000-0000-0000B28B0000}"/>
    <cellStyle name="Normal 71 4" xfId="34628" xr:uid="{00000000-0005-0000-0000-0000B38B0000}"/>
    <cellStyle name="Normal 71 5" xfId="34629" xr:uid="{00000000-0005-0000-0000-0000B48B0000}"/>
    <cellStyle name="Normal 71 6" xfId="34630" xr:uid="{00000000-0005-0000-0000-0000B58B0000}"/>
    <cellStyle name="Normal 71 7" xfId="34631" xr:uid="{00000000-0005-0000-0000-0000B68B0000}"/>
    <cellStyle name="Normal 71 8" xfId="42046" xr:uid="{00000000-0005-0000-0000-0000B78B0000}"/>
    <cellStyle name="Normal 72" xfId="146" xr:uid="{00000000-0005-0000-0000-0000B88B0000}"/>
    <cellStyle name="Normal 72 2" xfId="2711" xr:uid="{00000000-0005-0000-0000-0000B98B0000}"/>
    <cellStyle name="Normal 72 2 2" xfId="34632" xr:uid="{00000000-0005-0000-0000-0000BA8B0000}"/>
    <cellStyle name="Normal 72 2 3" xfId="34633" xr:uid="{00000000-0005-0000-0000-0000BB8B0000}"/>
    <cellStyle name="Normal 72 2 4" xfId="34634" xr:uid="{00000000-0005-0000-0000-0000BC8B0000}"/>
    <cellStyle name="Normal 72 2 5" xfId="34635" xr:uid="{00000000-0005-0000-0000-0000BD8B0000}"/>
    <cellStyle name="Normal 72 2 6" xfId="34636" xr:uid="{00000000-0005-0000-0000-0000BE8B0000}"/>
    <cellStyle name="Normal 72 3" xfId="3004" xr:uid="{00000000-0005-0000-0000-0000BF8B0000}"/>
    <cellStyle name="Normal 72 4" xfId="34637" xr:uid="{00000000-0005-0000-0000-0000C08B0000}"/>
    <cellStyle name="Normal 72 5" xfId="34638" xr:uid="{00000000-0005-0000-0000-0000C18B0000}"/>
    <cellStyle name="Normal 72 6" xfId="34639" xr:uid="{00000000-0005-0000-0000-0000C28B0000}"/>
    <cellStyle name="Normal 72 7" xfId="34640" xr:uid="{00000000-0005-0000-0000-0000C38B0000}"/>
    <cellStyle name="Normal 72 8" xfId="42047" xr:uid="{00000000-0005-0000-0000-0000C48B0000}"/>
    <cellStyle name="Normal 73" xfId="2530" xr:uid="{00000000-0005-0000-0000-0000C58B0000}"/>
    <cellStyle name="Normal 73 2" xfId="2716" xr:uid="{00000000-0005-0000-0000-0000C68B0000}"/>
    <cellStyle name="Normal 73 2 2" xfId="34641" xr:uid="{00000000-0005-0000-0000-0000C78B0000}"/>
    <cellStyle name="Normal 73 2 3" xfId="34642" xr:uid="{00000000-0005-0000-0000-0000C88B0000}"/>
    <cellStyle name="Normal 73 2 4" xfId="34643" xr:uid="{00000000-0005-0000-0000-0000C98B0000}"/>
    <cellStyle name="Normal 73 2 5" xfId="34644" xr:uid="{00000000-0005-0000-0000-0000CA8B0000}"/>
    <cellStyle name="Normal 73 2 6" xfId="34645" xr:uid="{00000000-0005-0000-0000-0000CB8B0000}"/>
    <cellStyle name="Normal 73 3" xfId="34646" xr:uid="{00000000-0005-0000-0000-0000CC8B0000}"/>
    <cellStyle name="Normal 73 4" xfId="34647" xr:uid="{00000000-0005-0000-0000-0000CD8B0000}"/>
    <cellStyle name="Normal 73 5" xfId="34648" xr:uid="{00000000-0005-0000-0000-0000CE8B0000}"/>
    <cellStyle name="Normal 73 6" xfId="34649" xr:uid="{00000000-0005-0000-0000-0000CF8B0000}"/>
    <cellStyle name="Normal 73 7" xfId="34650" xr:uid="{00000000-0005-0000-0000-0000D08B0000}"/>
    <cellStyle name="Normal 74" xfId="2588" xr:uid="{00000000-0005-0000-0000-0000D18B0000}"/>
    <cellStyle name="Normal 74 2" xfId="34651" xr:uid="{00000000-0005-0000-0000-0000D28B0000}"/>
    <cellStyle name="Normal 74 2 2" xfId="34652" xr:uid="{00000000-0005-0000-0000-0000D38B0000}"/>
    <cellStyle name="Normal 74 2 3" xfId="34653" xr:uid="{00000000-0005-0000-0000-0000D48B0000}"/>
    <cellStyle name="Normal 74 2 4" xfId="34654" xr:uid="{00000000-0005-0000-0000-0000D58B0000}"/>
    <cellStyle name="Normal 74 2 5" xfId="34655" xr:uid="{00000000-0005-0000-0000-0000D68B0000}"/>
    <cellStyle name="Normal 74 2 6" xfId="34656" xr:uid="{00000000-0005-0000-0000-0000D78B0000}"/>
    <cellStyle name="Normal 74 3" xfId="34657" xr:uid="{00000000-0005-0000-0000-0000D88B0000}"/>
    <cellStyle name="Normal 74 4" xfId="34658" xr:uid="{00000000-0005-0000-0000-0000D98B0000}"/>
    <cellStyle name="Normal 74 5" xfId="34659" xr:uid="{00000000-0005-0000-0000-0000DA8B0000}"/>
    <cellStyle name="Normal 74 6" xfId="34660" xr:uid="{00000000-0005-0000-0000-0000DB8B0000}"/>
    <cellStyle name="Normal 74 7" xfId="34661" xr:uid="{00000000-0005-0000-0000-0000DC8B0000}"/>
    <cellStyle name="Normal 74 8" xfId="42048" xr:uid="{00000000-0005-0000-0000-0000DD8B0000}"/>
    <cellStyle name="Normal 75" xfId="2590" xr:uid="{00000000-0005-0000-0000-0000DE8B0000}"/>
    <cellStyle name="Normal 75 2" xfId="34662" xr:uid="{00000000-0005-0000-0000-0000DF8B0000}"/>
    <cellStyle name="Normal 75 2 2" xfId="34663" xr:uid="{00000000-0005-0000-0000-0000E08B0000}"/>
    <cellStyle name="Normal 75 2 3" xfId="34664" xr:uid="{00000000-0005-0000-0000-0000E18B0000}"/>
    <cellStyle name="Normal 75 2 4" xfId="34665" xr:uid="{00000000-0005-0000-0000-0000E28B0000}"/>
    <cellStyle name="Normal 75 2 5" xfId="34666" xr:uid="{00000000-0005-0000-0000-0000E38B0000}"/>
    <cellStyle name="Normal 75 2 6" xfId="34667" xr:uid="{00000000-0005-0000-0000-0000E48B0000}"/>
    <cellStyle name="Normal 75 3" xfId="34668" xr:uid="{00000000-0005-0000-0000-0000E58B0000}"/>
    <cellStyle name="Normal 75 4" xfId="34669" xr:uid="{00000000-0005-0000-0000-0000E68B0000}"/>
    <cellStyle name="Normal 75 5" xfId="34670" xr:uid="{00000000-0005-0000-0000-0000E78B0000}"/>
    <cellStyle name="Normal 75 6" xfId="34671" xr:uid="{00000000-0005-0000-0000-0000E88B0000}"/>
    <cellStyle name="Normal 75 7" xfId="34672" xr:uid="{00000000-0005-0000-0000-0000E98B0000}"/>
    <cellStyle name="Normal 76" xfId="2589" xr:uid="{00000000-0005-0000-0000-0000EA8B0000}"/>
    <cellStyle name="Normal 76 2" xfId="34673" xr:uid="{00000000-0005-0000-0000-0000EB8B0000}"/>
    <cellStyle name="Normal 76 2 2" xfId="34674" xr:uid="{00000000-0005-0000-0000-0000EC8B0000}"/>
    <cellStyle name="Normal 76 2 3" xfId="34675" xr:uid="{00000000-0005-0000-0000-0000ED8B0000}"/>
    <cellStyle name="Normal 76 2 4" xfId="34676" xr:uid="{00000000-0005-0000-0000-0000EE8B0000}"/>
    <cellStyle name="Normal 76 2 5" xfId="34677" xr:uid="{00000000-0005-0000-0000-0000EF8B0000}"/>
    <cellStyle name="Normal 76 2 6" xfId="34678" xr:uid="{00000000-0005-0000-0000-0000F08B0000}"/>
    <cellStyle name="Normal 76 3" xfId="34679" xr:uid="{00000000-0005-0000-0000-0000F18B0000}"/>
    <cellStyle name="Normal 76 4" xfId="34680" xr:uid="{00000000-0005-0000-0000-0000F28B0000}"/>
    <cellStyle name="Normal 76 5" xfId="34681" xr:uid="{00000000-0005-0000-0000-0000F38B0000}"/>
    <cellStyle name="Normal 76 6" xfId="34682" xr:uid="{00000000-0005-0000-0000-0000F48B0000}"/>
    <cellStyle name="Normal 76 7" xfId="34683" xr:uid="{00000000-0005-0000-0000-0000F58B0000}"/>
    <cellStyle name="Normal 77" xfId="2591" xr:uid="{00000000-0005-0000-0000-0000F68B0000}"/>
    <cellStyle name="Normal 77 2" xfId="34684" xr:uid="{00000000-0005-0000-0000-0000F78B0000}"/>
    <cellStyle name="Normal 77 3" xfId="34685" xr:uid="{00000000-0005-0000-0000-0000F88B0000}"/>
    <cellStyle name="Normal 77 4" xfId="34686" xr:uid="{00000000-0005-0000-0000-0000F98B0000}"/>
    <cellStyle name="Normal 77 5" xfId="34687" xr:uid="{00000000-0005-0000-0000-0000FA8B0000}"/>
    <cellStyle name="Normal 77 6" xfId="34688" xr:uid="{00000000-0005-0000-0000-0000FB8B0000}"/>
    <cellStyle name="Normal 78" xfId="2558" xr:uid="{00000000-0005-0000-0000-0000FC8B0000}"/>
    <cellStyle name="Normal 78 2" xfId="34689" xr:uid="{00000000-0005-0000-0000-0000FD8B0000}"/>
    <cellStyle name="Normal 78 3" xfId="34690" xr:uid="{00000000-0005-0000-0000-0000FE8B0000}"/>
    <cellStyle name="Normal 78 4" xfId="34691" xr:uid="{00000000-0005-0000-0000-0000FF8B0000}"/>
    <cellStyle name="Normal 78 5" xfId="34692" xr:uid="{00000000-0005-0000-0000-0000008C0000}"/>
    <cellStyle name="Normal 78 6" xfId="34693" xr:uid="{00000000-0005-0000-0000-0000018C0000}"/>
    <cellStyle name="Normal 79" xfId="2648" xr:uid="{00000000-0005-0000-0000-0000028C0000}"/>
    <cellStyle name="Normal 79 2" xfId="34694" xr:uid="{00000000-0005-0000-0000-0000038C0000}"/>
    <cellStyle name="Normal 79 3" xfId="34695" xr:uid="{00000000-0005-0000-0000-0000048C0000}"/>
    <cellStyle name="Normal 79 4" xfId="34696" xr:uid="{00000000-0005-0000-0000-0000058C0000}"/>
    <cellStyle name="Normal 79 5" xfId="34697" xr:uid="{00000000-0005-0000-0000-0000068C0000}"/>
    <cellStyle name="Normal 79 6" xfId="34698" xr:uid="{00000000-0005-0000-0000-0000078C0000}"/>
    <cellStyle name="Normal 8" xfId="79" xr:uid="{00000000-0005-0000-0000-0000088C0000}"/>
    <cellStyle name="Normal 8 10" xfId="34699" xr:uid="{00000000-0005-0000-0000-0000098C0000}"/>
    <cellStyle name="Normal 8 10 2" xfId="34700" xr:uid="{00000000-0005-0000-0000-00000A8C0000}"/>
    <cellStyle name="Normal 8 10 3" xfId="34701" xr:uid="{00000000-0005-0000-0000-00000B8C0000}"/>
    <cellStyle name="Normal 8 10 4" xfId="34702" xr:uid="{00000000-0005-0000-0000-00000C8C0000}"/>
    <cellStyle name="Normal 8 10 5" xfId="34703" xr:uid="{00000000-0005-0000-0000-00000D8C0000}"/>
    <cellStyle name="Normal 8 10 6" xfId="34704" xr:uid="{00000000-0005-0000-0000-00000E8C0000}"/>
    <cellStyle name="Normal 8 11" xfId="34705" xr:uid="{00000000-0005-0000-0000-00000F8C0000}"/>
    <cellStyle name="Normal 8 11 2" xfId="34706" xr:uid="{00000000-0005-0000-0000-0000108C0000}"/>
    <cellStyle name="Normal 8 11 3" xfId="34707" xr:uid="{00000000-0005-0000-0000-0000118C0000}"/>
    <cellStyle name="Normal 8 11 4" xfId="34708" xr:uid="{00000000-0005-0000-0000-0000128C0000}"/>
    <cellStyle name="Normal 8 11 5" xfId="34709" xr:uid="{00000000-0005-0000-0000-0000138C0000}"/>
    <cellStyle name="Normal 8 11 6" xfId="34710" xr:uid="{00000000-0005-0000-0000-0000148C0000}"/>
    <cellStyle name="Normal 8 12" xfId="34711" xr:uid="{00000000-0005-0000-0000-0000158C0000}"/>
    <cellStyle name="Normal 8 12 2" xfId="34712" xr:uid="{00000000-0005-0000-0000-0000168C0000}"/>
    <cellStyle name="Normal 8 12 3" xfId="34713" xr:uid="{00000000-0005-0000-0000-0000178C0000}"/>
    <cellStyle name="Normal 8 12 4" xfId="34714" xr:uid="{00000000-0005-0000-0000-0000188C0000}"/>
    <cellStyle name="Normal 8 12 5" xfId="34715" xr:uid="{00000000-0005-0000-0000-0000198C0000}"/>
    <cellStyle name="Normal 8 12 6" xfId="34716" xr:uid="{00000000-0005-0000-0000-00001A8C0000}"/>
    <cellStyle name="Normal 8 13" xfId="34717" xr:uid="{00000000-0005-0000-0000-00001B8C0000}"/>
    <cellStyle name="Normal 8 13 2" xfId="34718" xr:uid="{00000000-0005-0000-0000-00001C8C0000}"/>
    <cellStyle name="Normal 8 13 3" xfId="34719" xr:uid="{00000000-0005-0000-0000-00001D8C0000}"/>
    <cellStyle name="Normal 8 13 4" xfId="34720" xr:uid="{00000000-0005-0000-0000-00001E8C0000}"/>
    <cellStyle name="Normal 8 13 5" xfId="34721" xr:uid="{00000000-0005-0000-0000-00001F8C0000}"/>
    <cellStyle name="Normal 8 13 6" xfId="34722" xr:uid="{00000000-0005-0000-0000-0000208C0000}"/>
    <cellStyle name="Normal 8 14" xfId="34723" xr:uid="{00000000-0005-0000-0000-0000218C0000}"/>
    <cellStyle name="Normal 8 14 2" xfId="34724" xr:uid="{00000000-0005-0000-0000-0000228C0000}"/>
    <cellStyle name="Normal 8 14 3" xfId="34725" xr:uid="{00000000-0005-0000-0000-0000238C0000}"/>
    <cellStyle name="Normal 8 14 4" xfId="34726" xr:uid="{00000000-0005-0000-0000-0000248C0000}"/>
    <cellStyle name="Normal 8 14 5" xfId="34727" xr:uid="{00000000-0005-0000-0000-0000258C0000}"/>
    <cellStyle name="Normal 8 14 6" xfId="34728" xr:uid="{00000000-0005-0000-0000-0000268C0000}"/>
    <cellStyle name="Normal 8 15" xfId="34729" xr:uid="{00000000-0005-0000-0000-0000278C0000}"/>
    <cellStyle name="Normal 8 15 2" xfId="34730" xr:uid="{00000000-0005-0000-0000-0000288C0000}"/>
    <cellStyle name="Normal 8 15 3" xfId="34731" xr:uid="{00000000-0005-0000-0000-0000298C0000}"/>
    <cellStyle name="Normal 8 15 4" xfId="34732" xr:uid="{00000000-0005-0000-0000-00002A8C0000}"/>
    <cellStyle name="Normal 8 15 5" xfId="34733" xr:uid="{00000000-0005-0000-0000-00002B8C0000}"/>
    <cellStyle name="Normal 8 15 6" xfId="34734" xr:uid="{00000000-0005-0000-0000-00002C8C0000}"/>
    <cellStyle name="Normal 8 16" xfId="34735" xr:uid="{00000000-0005-0000-0000-00002D8C0000}"/>
    <cellStyle name="Normal 8 17" xfId="34736" xr:uid="{00000000-0005-0000-0000-00002E8C0000}"/>
    <cellStyle name="Normal 8 18" xfId="34737" xr:uid="{00000000-0005-0000-0000-00002F8C0000}"/>
    <cellStyle name="Normal 8 19" xfId="34738" xr:uid="{00000000-0005-0000-0000-0000308C0000}"/>
    <cellStyle name="Normal 8 2" xfId="2032" xr:uid="{00000000-0005-0000-0000-0000318C0000}"/>
    <cellStyle name="Normal 8 2 2" xfId="34739" xr:uid="{00000000-0005-0000-0000-0000328C0000}"/>
    <cellStyle name="Normal 8 2 2 2" xfId="34740" xr:uid="{00000000-0005-0000-0000-0000338C0000}"/>
    <cellStyle name="Normal 8 2 2 2 2" xfId="34741" xr:uid="{00000000-0005-0000-0000-0000348C0000}"/>
    <cellStyle name="Normal 8 2 2 2 2 2" xfId="34742" xr:uid="{00000000-0005-0000-0000-0000358C0000}"/>
    <cellStyle name="Normal 8 2 2 2 2 3" xfId="34743" xr:uid="{00000000-0005-0000-0000-0000368C0000}"/>
    <cellStyle name="Normal 8 2 2 2 2 4" xfId="34744" xr:uid="{00000000-0005-0000-0000-0000378C0000}"/>
    <cellStyle name="Normal 8 2 2 2 3" xfId="34745" xr:uid="{00000000-0005-0000-0000-0000388C0000}"/>
    <cellStyle name="Normal 8 2 2 2 4" xfId="34746" xr:uid="{00000000-0005-0000-0000-0000398C0000}"/>
    <cellStyle name="Normal 8 2 2 2 5" xfId="34747" xr:uid="{00000000-0005-0000-0000-00003A8C0000}"/>
    <cellStyle name="Normal 8 2 2 2 6" xfId="34748" xr:uid="{00000000-0005-0000-0000-00003B8C0000}"/>
    <cellStyle name="Normal 8 2 2 3" xfId="34749" xr:uid="{00000000-0005-0000-0000-00003C8C0000}"/>
    <cellStyle name="Normal 8 2 2 4" xfId="34750" xr:uid="{00000000-0005-0000-0000-00003D8C0000}"/>
    <cellStyle name="Normal 8 2 2 5" xfId="34751" xr:uid="{00000000-0005-0000-0000-00003E8C0000}"/>
    <cellStyle name="Normal 8 2 2 6" xfId="34752" xr:uid="{00000000-0005-0000-0000-00003F8C0000}"/>
    <cellStyle name="Normal 8 2 2 7" xfId="34753" xr:uid="{00000000-0005-0000-0000-0000408C0000}"/>
    <cellStyle name="Normal 8 2 2 8" xfId="34754" xr:uid="{00000000-0005-0000-0000-0000418C0000}"/>
    <cellStyle name="Normal 8 2 3" xfId="34755" xr:uid="{00000000-0005-0000-0000-0000428C0000}"/>
    <cellStyle name="Normal 8 2 3 2" xfId="34756" xr:uid="{00000000-0005-0000-0000-0000438C0000}"/>
    <cellStyle name="Normal 8 2 3 3" xfId="34757" xr:uid="{00000000-0005-0000-0000-0000448C0000}"/>
    <cellStyle name="Normal 8 2 3 4" xfId="34758" xr:uid="{00000000-0005-0000-0000-0000458C0000}"/>
    <cellStyle name="Normal 8 2 3 5" xfId="34759" xr:uid="{00000000-0005-0000-0000-0000468C0000}"/>
    <cellStyle name="Normal 8 2 4" xfId="34760" xr:uid="{00000000-0005-0000-0000-0000478C0000}"/>
    <cellStyle name="Normal 8 2 4 2" xfId="34761" xr:uid="{00000000-0005-0000-0000-0000488C0000}"/>
    <cellStyle name="Normal 8 2 5" xfId="34762" xr:uid="{00000000-0005-0000-0000-0000498C0000}"/>
    <cellStyle name="Normal 8 2 6" xfId="34763" xr:uid="{00000000-0005-0000-0000-00004A8C0000}"/>
    <cellStyle name="Normal 8 2 7" xfId="34764" xr:uid="{00000000-0005-0000-0000-00004B8C0000}"/>
    <cellStyle name="Normal 8 2 8" xfId="34765" xr:uid="{00000000-0005-0000-0000-00004C8C0000}"/>
    <cellStyle name="Normal 8 2_BG GUATEMALA COSMETICOS AL 30-06-08defi" xfId="34766" xr:uid="{00000000-0005-0000-0000-00004D8C0000}"/>
    <cellStyle name="Normal 8 20" xfId="34767" xr:uid="{00000000-0005-0000-0000-00004E8C0000}"/>
    <cellStyle name="Normal 8 21" xfId="34768" xr:uid="{00000000-0005-0000-0000-00004F8C0000}"/>
    <cellStyle name="Normal 8 22" xfId="34769" xr:uid="{00000000-0005-0000-0000-0000508C0000}"/>
    <cellStyle name="Normal 8 23" xfId="34770" xr:uid="{00000000-0005-0000-0000-0000518C0000}"/>
    <cellStyle name="Normal 8 24" xfId="34771" xr:uid="{00000000-0005-0000-0000-0000528C0000}"/>
    <cellStyle name="Normal 8 25" xfId="34772" xr:uid="{00000000-0005-0000-0000-0000538C0000}"/>
    <cellStyle name="Normal 8 26" xfId="34773" xr:uid="{00000000-0005-0000-0000-0000548C0000}"/>
    <cellStyle name="Normal 8 27" xfId="34774" xr:uid="{00000000-0005-0000-0000-0000558C0000}"/>
    <cellStyle name="Normal 8 28" xfId="34775" xr:uid="{00000000-0005-0000-0000-0000568C0000}"/>
    <cellStyle name="Normal 8 29" xfId="34776" xr:uid="{00000000-0005-0000-0000-0000578C0000}"/>
    <cellStyle name="Normal 8 3" xfId="2033" xr:uid="{00000000-0005-0000-0000-0000588C0000}"/>
    <cellStyle name="Normal 8 3 2" xfId="34777" xr:uid="{00000000-0005-0000-0000-0000598C0000}"/>
    <cellStyle name="Normal 8 3 3" xfId="34778" xr:uid="{00000000-0005-0000-0000-00005A8C0000}"/>
    <cellStyle name="Normal 8 3 4" xfId="34779" xr:uid="{00000000-0005-0000-0000-00005B8C0000}"/>
    <cellStyle name="Normal 8 3 5" xfId="42049" xr:uid="{00000000-0005-0000-0000-00005C8C0000}"/>
    <cellStyle name="Normal 8 3_P T  BG MASDEL al 30 de junio de 2009" xfId="34780" xr:uid="{00000000-0005-0000-0000-00005D8C0000}"/>
    <cellStyle name="Normal 8 30" xfId="34781" xr:uid="{00000000-0005-0000-0000-00005E8C0000}"/>
    <cellStyle name="Normal 8 31" xfId="34782" xr:uid="{00000000-0005-0000-0000-00005F8C0000}"/>
    <cellStyle name="Normal 8 32" xfId="34783" xr:uid="{00000000-0005-0000-0000-0000608C0000}"/>
    <cellStyle name="Normal 8 33" xfId="42050" xr:uid="{00000000-0005-0000-0000-0000618C0000}"/>
    <cellStyle name="Normal 8 34" xfId="42051" xr:uid="{00000000-0005-0000-0000-0000628C0000}"/>
    <cellStyle name="Normal 8 4" xfId="2034" xr:uid="{00000000-0005-0000-0000-0000638C0000}"/>
    <cellStyle name="Normal 8 4 2" xfId="34784" xr:uid="{00000000-0005-0000-0000-0000648C0000}"/>
    <cellStyle name="Normal 8 4 3" xfId="42052" xr:uid="{00000000-0005-0000-0000-0000658C0000}"/>
    <cellStyle name="Normal 8 5" xfId="2035" xr:uid="{00000000-0005-0000-0000-0000668C0000}"/>
    <cellStyle name="Normal 8 5 2" xfId="34785" xr:uid="{00000000-0005-0000-0000-0000678C0000}"/>
    <cellStyle name="Normal 8 5 3" xfId="42053" xr:uid="{00000000-0005-0000-0000-0000688C0000}"/>
    <cellStyle name="Normal 8 6" xfId="2031" xr:uid="{00000000-0005-0000-0000-0000698C0000}"/>
    <cellStyle name="Normal 8 6 2" xfId="2857" xr:uid="{00000000-0005-0000-0000-00006A8C0000}"/>
    <cellStyle name="Normal 8 7" xfId="34786" xr:uid="{00000000-0005-0000-0000-00006B8C0000}"/>
    <cellStyle name="Normal 8 8" xfId="34787" xr:uid="{00000000-0005-0000-0000-00006C8C0000}"/>
    <cellStyle name="Normal 8 8 2" xfId="34788" xr:uid="{00000000-0005-0000-0000-00006D8C0000}"/>
    <cellStyle name="Normal 8 8 3" xfId="34789" xr:uid="{00000000-0005-0000-0000-00006E8C0000}"/>
    <cellStyle name="Normal 8 8 4" xfId="34790" xr:uid="{00000000-0005-0000-0000-00006F8C0000}"/>
    <cellStyle name="Normal 8 8 5" xfId="34791" xr:uid="{00000000-0005-0000-0000-0000708C0000}"/>
    <cellStyle name="Normal 8 8 6" xfId="34792" xr:uid="{00000000-0005-0000-0000-0000718C0000}"/>
    <cellStyle name="Normal 8 9" xfId="34793" xr:uid="{00000000-0005-0000-0000-0000728C0000}"/>
    <cellStyle name="Normal 8 9 2" xfId="34794" xr:uid="{00000000-0005-0000-0000-0000738C0000}"/>
    <cellStyle name="Normal 8 9 3" xfId="34795" xr:uid="{00000000-0005-0000-0000-0000748C0000}"/>
    <cellStyle name="Normal 8 9 4" xfId="34796" xr:uid="{00000000-0005-0000-0000-0000758C0000}"/>
    <cellStyle name="Normal 8 9 5" xfId="34797" xr:uid="{00000000-0005-0000-0000-0000768C0000}"/>
    <cellStyle name="Normal 8 9 6" xfId="34798" xr:uid="{00000000-0005-0000-0000-0000778C0000}"/>
    <cellStyle name="Normal 8_ER RC Dic, 1er trim y abril, con cambio de precios,   al 10  de Mayo" xfId="34799" xr:uid="{00000000-0005-0000-0000-0000788C0000}"/>
    <cellStyle name="Normal 80" xfId="2649" xr:uid="{00000000-0005-0000-0000-0000798C0000}"/>
    <cellStyle name="Normal 80 2" xfId="34800" xr:uid="{00000000-0005-0000-0000-00007A8C0000}"/>
    <cellStyle name="Normal 80 3" xfId="34801" xr:uid="{00000000-0005-0000-0000-00007B8C0000}"/>
    <cellStyle name="Normal 80 4" xfId="34802" xr:uid="{00000000-0005-0000-0000-00007C8C0000}"/>
    <cellStyle name="Normal 80 5" xfId="34803" xr:uid="{00000000-0005-0000-0000-00007D8C0000}"/>
    <cellStyle name="Normal 80 6" xfId="34804" xr:uid="{00000000-0005-0000-0000-00007E8C0000}"/>
    <cellStyle name="Normal 81" xfId="2650" xr:uid="{00000000-0005-0000-0000-00007F8C0000}"/>
    <cellStyle name="Normal 81 2" xfId="34805" xr:uid="{00000000-0005-0000-0000-0000808C0000}"/>
    <cellStyle name="Normal 81 3" xfId="34806" xr:uid="{00000000-0005-0000-0000-0000818C0000}"/>
    <cellStyle name="Normal 81 4" xfId="34807" xr:uid="{00000000-0005-0000-0000-0000828C0000}"/>
    <cellStyle name="Normal 81 5" xfId="34808" xr:uid="{00000000-0005-0000-0000-0000838C0000}"/>
    <cellStyle name="Normal 81 6" xfId="34809" xr:uid="{00000000-0005-0000-0000-0000848C0000}"/>
    <cellStyle name="Normal 82" xfId="2651" xr:uid="{00000000-0005-0000-0000-0000858C0000}"/>
    <cellStyle name="Normal 82 2" xfId="34810" xr:uid="{00000000-0005-0000-0000-0000868C0000}"/>
    <cellStyle name="Normal 82 3" xfId="34811" xr:uid="{00000000-0005-0000-0000-0000878C0000}"/>
    <cellStyle name="Normal 82 4" xfId="34812" xr:uid="{00000000-0005-0000-0000-0000888C0000}"/>
    <cellStyle name="Normal 82 5" xfId="34813" xr:uid="{00000000-0005-0000-0000-0000898C0000}"/>
    <cellStyle name="Normal 82 6" xfId="34814" xr:uid="{00000000-0005-0000-0000-00008A8C0000}"/>
    <cellStyle name="Normal 83" xfId="2652" xr:uid="{00000000-0005-0000-0000-00008B8C0000}"/>
    <cellStyle name="Normal 83 2" xfId="34815" xr:uid="{00000000-0005-0000-0000-00008C8C0000}"/>
    <cellStyle name="Normal 83 3" xfId="34816" xr:uid="{00000000-0005-0000-0000-00008D8C0000}"/>
    <cellStyle name="Normal 83 4" xfId="34817" xr:uid="{00000000-0005-0000-0000-00008E8C0000}"/>
    <cellStyle name="Normal 83 5" xfId="34818" xr:uid="{00000000-0005-0000-0000-00008F8C0000}"/>
    <cellStyle name="Normal 83 6" xfId="34819" xr:uid="{00000000-0005-0000-0000-0000908C0000}"/>
    <cellStyle name="Normal 84" xfId="2653" xr:uid="{00000000-0005-0000-0000-0000918C0000}"/>
    <cellStyle name="Normal 85" xfId="2654" xr:uid="{00000000-0005-0000-0000-0000928C0000}"/>
    <cellStyle name="Normal 86" xfId="2551" xr:uid="{00000000-0005-0000-0000-0000938C0000}"/>
    <cellStyle name="Normal 87" xfId="2552" xr:uid="{00000000-0005-0000-0000-0000948C0000}"/>
    <cellStyle name="Normal 88" xfId="2553" xr:uid="{00000000-0005-0000-0000-0000958C0000}"/>
    <cellStyle name="Normal 89" xfId="2554" xr:uid="{00000000-0005-0000-0000-0000968C0000}"/>
    <cellStyle name="Normal 9" xfId="81" xr:uid="{00000000-0005-0000-0000-0000978C0000}"/>
    <cellStyle name="Normal 9 10" xfId="34820" xr:uid="{00000000-0005-0000-0000-0000988C0000}"/>
    <cellStyle name="Normal 9 10 2" xfId="34821" xr:uid="{00000000-0005-0000-0000-0000998C0000}"/>
    <cellStyle name="Normal 9 10 3" xfId="34822" xr:uid="{00000000-0005-0000-0000-00009A8C0000}"/>
    <cellStyle name="Normal 9 10 4" xfId="34823" xr:uid="{00000000-0005-0000-0000-00009B8C0000}"/>
    <cellStyle name="Normal 9 10 5" xfId="34824" xr:uid="{00000000-0005-0000-0000-00009C8C0000}"/>
    <cellStyle name="Normal 9 10 6" xfId="34825" xr:uid="{00000000-0005-0000-0000-00009D8C0000}"/>
    <cellStyle name="Normal 9 11" xfId="34826" xr:uid="{00000000-0005-0000-0000-00009E8C0000}"/>
    <cellStyle name="Normal 9 11 2" xfId="34827" xr:uid="{00000000-0005-0000-0000-00009F8C0000}"/>
    <cellStyle name="Normal 9 11 3" xfId="34828" xr:uid="{00000000-0005-0000-0000-0000A08C0000}"/>
    <cellStyle name="Normal 9 11 4" xfId="34829" xr:uid="{00000000-0005-0000-0000-0000A18C0000}"/>
    <cellStyle name="Normal 9 11 5" xfId="34830" xr:uid="{00000000-0005-0000-0000-0000A28C0000}"/>
    <cellStyle name="Normal 9 11 6" xfId="34831" xr:uid="{00000000-0005-0000-0000-0000A38C0000}"/>
    <cellStyle name="Normal 9 12" xfId="34832" xr:uid="{00000000-0005-0000-0000-0000A48C0000}"/>
    <cellStyle name="Normal 9 12 2" xfId="34833" xr:uid="{00000000-0005-0000-0000-0000A58C0000}"/>
    <cellStyle name="Normal 9 12 3" xfId="34834" xr:uid="{00000000-0005-0000-0000-0000A68C0000}"/>
    <cellStyle name="Normal 9 12 4" xfId="34835" xr:uid="{00000000-0005-0000-0000-0000A78C0000}"/>
    <cellStyle name="Normal 9 12 5" xfId="34836" xr:uid="{00000000-0005-0000-0000-0000A88C0000}"/>
    <cellStyle name="Normal 9 12 6" xfId="34837" xr:uid="{00000000-0005-0000-0000-0000A98C0000}"/>
    <cellStyle name="Normal 9 13" xfId="34838" xr:uid="{00000000-0005-0000-0000-0000AA8C0000}"/>
    <cellStyle name="Normal 9 13 2" xfId="34839" xr:uid="{00000000-0005-0000-0000-0000AB8C0000}"/>
    <cellStyle name="Normal 9 13 3" xfId="34840" xr:uid="{00000000-0005-0000-0000-0000AC8C0000}"/>
    <cellStyle name="Normal 9 13 4" xfId="34841" xr:uid="{00000000-0005-0000-0000-0000AD8C0000}"/>
    <cellStyle name="Normal 9 13 5" xfId="34842" xr:uid="{00000000-0005-0000-0000-0000AE8C0000}"/>
    <cellStyle name="Normal 9 13 6" xfId="34843" xr:uid="{00000000-0005-0000-0000-0000AF8C0000}"/>
    <cellStyle name="Normal 9 14" xfId="34844" xr:uid="{00000000-0005-0000-0000-0000B08C0000}"/>
    <cellStyle name="Normal 9 14 2" xfId="34845" xr:uid="{00000000-0005-0000-0000-0000B18C0000}"/>
    <cellStyle name="Normal 9 14 3" xfId="34846" xr:uid="{00000000-0005-0000-0000-0000B28C0000}"/>
    <cellStyle name="Normal 9 14 4" xfId="34847" xr:uid="{00000000-0005-0000-0000-0000B38C0000}"/>
    <cellStyle name="Normal 9 14 5" xfId="34848" xr:uid="{00000000-0005-0000-0000-0000B48C0000}"/>
    <cellStyle name="Normal 9 14 6" xfId="34849" xr:uid="{00000000-0005-0000-0000-0000B58C0000}"/>
    <cellStyle name="Normal 9 15" xfId="34850" xr:uid="{00000000-0005-0000-0000-0000B68C0000}"/>
    <cellStyle name="Normal 9 16" xfId="34851" xr:uid="{00000000-0005-0000-0000-0000B78C0000}"/>
    <cellStyle name="Normal 9 17" xfId="34852" xr:uid="{00000000-0005-0000-0000-0000B88C0000}"/>
    <cellStyle name="Normal 9 18" xfId="34853" xr:uid="{00000000-0005-0000-0000-0000B98C0000}"/>
    <cellStyle name="Normal 9 19" xfId="34854" xr:uid="{00000000-0005-0000-0000-0000BA8C0000}"/>
    <cellStyle name="Normal 9 2" xfId="2037" xr:uid="{00000000-0005-0000-0000-0000BB8C0000}"/>
    <cellStyle name="Normal 9 2 2" xfId="34855" xr:uid="{00000000-0005-0000-0000-0000BC8C0000}"/>
    <cellStyle name="Normal 9 2 2 2" xfId="34856" xr:uid="{00000000-0005-0000-0000-0000BD8C0000}"/>
    <cellStyle name="Normal 9 2 3" xfId="34857" xr:uid="{00000000-0005-0000-0000-0000BE8C0000}"/>
    <cellStyle name="Normal 9 2 4" xfId="34858" xr:uid="{00000000-0005-0000-0000-0000BF8C0000}"/>
    <cellStyle name="Normal 9 2 5" xfId="34859" xr:uid="{00000000-0005-0000-0000-0000C08C0000}"/>
    <cellStyle name="Normal 9 20" xfId="34860" xr:uid="{00000000-0005-0000-0000-0000C18C0000}"/>
    <cellStyle name="Normal 9 21" xfId="34861" xr:uid="{00000000-0005-0000-0000-0000C28C0000}"/>
    <cellStyle name="Normal 9 22" xfId="34862" xr:uid="{00000000-0005-0000-0000-0000C38C0000}"/>
    <cellStyle name="Normal 9 23" xfId="34863" xr:uid="{00000000-0005-0000-0000-0000C48C0000}"/>
    <cellStyle name="Normal 9 24" xfId="34864" xr:uid="{00000000-0005-0000-0000-0000C58C0000}"/>
    <cellStyle name="Normal 9 25" xfId="34865" xr:uid="{00000000-0005-0000-0000-0000C68C0000}"/>
    <cellStyle name="Normal 9 26" xfId="34866" xr:uid="{00000000-0005-0000-0000-0000C78C0000}"/>
    <cellStyle name="Normal 9 27" xfId="34867" xr:uid="{00000000-0005-0000-0000-0000C88C0000}"/>
    <cellStyle name="Normal 9 28" xfId="34868" xr:uid="{00000000-0005-0000-0000-0000C98C0000}"/>
    <cellStyle name="Normal 9 29" xfId="34869" xr:uid="{00000000-0005-0000-0000-0000CA8C0000}"/>
    <cellStyle name="Normal 9 3" xfId="2036" xr:uid="{00000000-0005-0000-0000-0000CB8C0000}"/>
    <cellStyle name="Normal 9 3 2" xfId="34870" xr:uid="{00000000-0005-0000-0000-0000CC8C0000}"/>
    <cellStyle name="Normal 9 30" xfId="34871" xr:uid="{00000000-0005-0000-0000-0000CD8C0000}"/>
    <cellStyle name="Normal 9 4" xfId="2993" xr:uid="{00000000-0005-0000-0000-0000CE8C0000}"/>
    <cellStyle name="Normal 9 4 2" xfId="34872" xr:uid="{00000000-0005-0000-0000-0000CF8C0000}"/>
    <cellStyle name="Normal 9 5" xfId="34873" xr:uid="{00000000-0005-0000-0000-0000D08C0000}"/>
    <cellStyle name="Normal 9 5 2" xfId="34874" xr:uid="{00000000-0005-0000-0000-0000D18C0000}"/>
    <cellStyle name="Normal 9 6" xfId="34875" xr:uid="{00000000-0005-0000-0000-0000D28C0000}"/>
    <cellStyle name="Normal 9 6 2" xfId="34876" xr:uid="{00000000-0005-0000-0000-0000D38C0000}"/>
    <cellStyle name="Normal 9 7" xfId="34877" xr:uid="{00000000-0005-0000-0000-0000D48C0000}"/>
    <cellStyle name="Normal 9 7 2" xfId="34878" xr:uid="{00000000-0005-0000-0000-0000D58C0000}"/>
    <cellStyle name="Normal 9 7 3" xfId="34879" xr:uid="{00000000-0005-0000-0000-0000D68C0000}"/>
    <cellStyle name="Normal 9 7 4" xfId="34880" xr:uid="{00000000-0005-0000-0000-0000D78C0000}"/>
    <cellStyle name="Normal 9 7 5" xfId="34881" xr:uid="{00000000-0005-0000-0000-0000D88C0000}"/>
    <cellStyle name="Normal 9 7 6" xfId="34882" xr:uid="{00000000-0005-0000-0000-0000D98C0000}"/>
    <cellStyle name="Normal 9 8" xfId="34883" xr:uid="{00000000-0005-0000-0000-0000DA8C0000}"/>
    <cellStyle name="Normal 9 8 2" xfId="34884" xr:uid="{00000000-0005-0000-0000-0000DB8C0000}"/>
    <cellStyle name="Normal 9 8 3" xfId="34885" xr:uid="{00000000-0005-0000-0000-0000DC8C0000}"/>
    <cellStyle name="Normal 9 8 4" xfId="34886" xr:uid="{00000000-0005-0000-0000-0000DD8C0000}"/>
    <cellStyle name="Normal 9 8 5" xfId="34887" xr:uid="{00000000-0005-0000-0000-0000DE8C0000}"/>
    <cellStyle name="Normal 9 8 6" xfId="34888" xr:uid="{00000000-0005-0000-0000-0000DF8C0000}"/>
    <cellStyle name="Normal 9 9" xfId="34889" xr:uid="{00000000-0005-0000-0000-0000E08C0000}"/>
    <cellStyle name="Normal 9 9 2" xfId="34890" xr:uid="{00000000-0005-0000-0000-0000E18C0000}"/>
    <cellStyle name="Normal 9 9 3" xfId="34891" xr:uid="{00000000-0005-0000-0000-0000E28C0000}"/>
    <cellStyle name="Normal 9 9 4" xfId="34892" xr:uid="{00000000-0005-0000-0000-0000E38C0000}"/>
    <cellStyle name="Normal 9 9 5" xfId="34893" xr:uid="{00000000-0005-0000-0000-0000E48C0000}"/>
    <cellStyle name="Normal 9 9 6" xfId="34894" xr:uid="{00000000-0005-0000-0000-0000E58C0000}"/>
    <cellStyle name="Normal 9_2. PT ER 31-08-08 Distribuidora RC, S.A." xfId="34895" xr:uid="{00000000-0005-0000-0000-0000E68C0000}"/>
    <cellStyle name="Normal 90" xfId="2555" xr:uid="{00000000-0005-0000-0000-0000E78C0000}"/>
    <cellStyle name="Normal 91" xfId="2556" xr:uid="{00000000-0005-0000-0000-0000E88C0000}"/>
    <cellStyle name="Normal 91 4" xfId="34896" xr:uid="{00000000-0005-0000-0000-0000E98C0000}"/>
    <cellStyle name="Normal 92" xfId="2557" xr:uid="{00000000-0005-0000-0000-0000EA8C0000}"/>
    <cellStyle name="Normal 93" xfId="2594" xr:uid="{00000000-0005-0000-0000-0000EB8C0000}"/>
    <cellStyle name="Normal 94" xfId="2593" xr:uid="{00000000-0005-0000-0000-0000EC8C0000}"/>
    <cellStyle name="Normal 95" xfId="2592" xr:uid="{00000000-0005-0000-0000-0000ED8C0000}"/>
    <cellStyle name="Normal 96" xfId="2595" xr:uid="{00000000-0005-0000-0000-0000EE8C0000}"/>
    <cellStyle name="Normal 97" xfId="2559" xr:uid="{00000000-0005-0000-0000-0000EF8C0000}"/>
    <cellStyle name="Normal 98" xfId="2655" xr:uid="{00000000-0005-0000-0000-0000F08C0000}"/>
    <cellStyle name="Normal 99" xfId="2656" xr:uid="{00000000-0005-0000-0000-0000F18C0000}"/>
    <cellStyle name="Normal_EJERCICIO No. 4 DE AUDITORIA CTAS POR COBRAR" xfId="68" xr:uid="{00000000-0005-0000-0000-0000F38C0000}"/>
    <cellStyle name="Notas 10" xfId="2038" xr:uid="{00000000-0005-0000-0000-0000F58C0000}"/>
    <cellStyle name="Notas 10 10" xfId="34897" xr:uid="{00000000-0005-0000-0000-0000F68C0000}"/>
    <cellStyle name="Notas 10 10 2" xfId="34898" xr:uid="{00000000-0005-0000-0000-0000F78C0000}"/>
    <cellStyle name="Notas 10 10 3" xfId="34899" xr:uid="{00000000-0005-0000-0000-0000F88C0000}"/>
    <cellStyle name="Notas 10 10 4" xfId="34900" xr:uid="{00000000-0005-0000-0000-0000F98C0000}"/>
    <cellStyle name="Notas 10 10 5" xfId="34901" xr:uid="{00000000-0005-0000-0000-0000FA8C0000}"/>
    <cellStyle name="Notas 10 10 6" xfId="34902" xr:uid="{00000000-0005-0000-0000-0000FB8C0000}"/>
    <cellStyle name="Notas 10 11" xfId="34903" xr:uid="{00000000-0005-0000-0000-0000FC8C0000}"/>
    <cellStyle name="Notas 10 11 2" xfId="34904" xr:uid="{00000000-0005-0000-0000-0000FD8C0000}"/>
    <cellStyle name="Notas 10 11 3" xfId="34905" xr:uid="{00000000-0005-0000-0000-0000FE8C0000}"/>
    <cellStyle name="Notas 10 11 4" xfId="34906" xr:uid="{00000000-0005-0000-0000-0000FF8C0000}"/>
    <cellStyle name="Notas 10 11 5" xfId="34907" xr:uid="{00000000-0005-0000-0000-0000008D0000}"/>
    <cellStyle name="Notas 10 11 6" xfId="34908" xr:uid="{00000000-0005-0000-0000-0000018D0000}"/>
    <cellStyle name="Notas 10 12" xfId="34909" xr:uid="{00000000-0005-0000-0000-0000028D0000}"/>
    <cellStyle name="Notas 10 12 2" xfId="34910" xr:uid="{00000000-0005-0000-0000-0000038D0000}"/>
    <cellStyle name="Notas 10 12 3" xfId="34911" xr:uid="{00000000-0005-0000-0000-0000048D0000}"/>
    <cellStyle name="Notas 10 12 4" xfId="34912" xr:uid="{00000000-0005-0000-0000-0000058D0000}"/>
    <cellStyle name="Notas 10 12 5" xfId="34913" xr:uid="{00000000-0005-0000-0000-0000068D0000}"/>
    <cellStyle name="Notas 10 12 6" xfId="34914" xr:uid="{00000000-0005-0000-0000-0000078D0000}"/>
    <cellStyle name="Notas 10 13" xfId="34915" xr:uid="{00000000-0005-0000-0000-0000088D0000}"/>
    <cellStyle name="Notas 10 14" xfId="34916" xr:uid="{00000000-0005-0000-0000-0000098D0000}"/>
    <cellStyle name="Notas 10 15" xfId="34917" xr:uid="{00000000-0005-0000-0000-00000A8D0000}"/>
    <cellStyle name="Notas 10 16" xfId="34918" xr:uid="{00000000-0005-0000-0000-00000B8D0000}"/>
    <cellStyle name="Notas 10 17" xfId="34919" xr:uid="{00000000-0005-0000-0000-00000C8D0000}"/>
    <cellStyle name="Notas 10 18" xfId="42054" xr:uid="{00000000-0005-0000-0000-00000D8D0000}"/>
    <cellStyle name="Notas 10 2" xfId="2039" xr:uid="{00000000-0005-0000-0000-00000E8D0000}"/>
    <cellStyle name="Notas 10 2 10" xfId="34920" xr:uid="{00000000-0005-0000-0000-00000F8D0000}"/>
    <cellStyle name="Notas 10 2 11" xfId="34921" xr:uid="{00000000-0005-0000-0000-0000108D0000}"/>
    <cellStyle name="Notas 10 2 12" xfId="34922" xr:uid="{00000000-0005-0000-0000-0000118D0000}"/>
    <cellStyle name="Notas 10 2 13" xfId="34923" xr:uid="{00000000-0005-0000-0000-0000128D0000}"/>
    <cellStyle name="Notas 10 2 14" xfId="34924" xr:uid="{00000000-0005-0000-0000-0000138D0000}"/>
    <cellStyle name="Notas 10 2 2" xfId="34925" xr:uid="{00000000-0005-0000-0000-0000148D0000}"/>
    <cellStyle name="Notas 10 2 2 2" xfId="34926" xr:uid="{00000000-0005-0000-0000-0000158D0000}"/>
    <cellStyle name="Notas 10 2 2 3" xfId="34927" xr:uid="{00000000-0005-0000-0000-0000168D0000}"/>
    <cellStyle name="Notas 10 2 2 4" xfId="34928" xr:uid="{00000000-0005-0000-0000-0000178D0000}"/>
    <cellStyle name="Notas 10 2 2 5" xfId="34929" xr:uid="{00000000-0005-0000-0000-0000188D0000}"/>
    <cellStyle name="Notas 10 2 2 6" xfId="34930" xr:uid="{00000000-0005-0000-0000-0000198D0000}"/>
    <cellStyle name="Notas 10 2 3" xfId="34931" xr:uid="{00000000-0005-0000-0000-00001A8D0000}"/>
    <cellStyle name="Notas 10 2 3 2" xfId="34932" xr:uid="{00000000-0005-0000-0000-00001B8D0000}"/>
    <cellStyle name="Notas 10 2 3 3" xfId="34933" xr:uid="{00000000-0005-0000-0000-00001C8D0000}"/>
    <cellStyle name="Notas 10 2 3 4" xfId="34934" xr:uid="{00000000-0005-0000-0000-00001D8D0000}"/>
    <cellStyle name="Notas 10 2 3 5" xfId="34935" xr:uid="{00000000-0005-0000-0000-00001E8D0000}"/>
    <cellStyle name="Notas 10 2 3 6" xfId="34936" xr:uid="{00000000-0005-0000-0000-00001F8D0000}"/>
    <cellStyle name="Notas 10 2 4" xfId="34937" xr:uid="{00000000-0005-0000-0000-0000208D0000}"/>
    <cellStyle name="Notas 10 2 4 2" xfId="34938" xr:uid="{00000000-0005-0000-0000-0000218D0000}"/>
    <cellStyle name="Notas 10 2 4 3" xfId="34939" xr:uid="{00000000-0005-0000-0000-0000228D0000}"/>
    <cellStyle name="Notas 10 2 4 4" xfId="34940" xr:uid="{00000000-0005-0000-0000-0000238D0000}"/>
    <cellStyle name="Notas 10 2 4 5" xfId="34941" xr:uid="{00000000-0005-0000-0000-0000248D0000}"/>
    <cellStyle name="Notas 10 2 4 6" xfId="34942" xr:uid="{00000000-0005-0000-0000-0000258D0000}"/>
    <cellStyle name="Notas 10 2 5" xfId="34943" xr:uid="{00000000-0005-0000-0000-0000268D0000}"/>
    <cellStyle name="Notas 10 2 5 2" xfId="34944" xr:uid="{00000000-0005-0000-0000-0000278D0000}"/>
    <cellStyle name="Notas 10 2 5 3" xfId="34945" xr:uid="{00000000-0005-0000-0000-0000288D0000}"/>
    <cellStyle name="Notas 10 2 5 4" xfId="34946" xr:uid="{00000000-0005-0000-0000-0000298D0000}"/>
    <cellStyle name="Notas 10 2 5 5" xfId="34947" xr:uid="{00000000-0005-0000-0000-00002A8D0000}"/>
    <cellStyle name="Notas 10 2 5 6" xfId="34948" xr:uid="{00000000-0005-0000-0000-00002B8D0000}"/>
    <cellStyle name="Notas 10 2 6" xfId="34949" xr:uid="{00000000-0005-0000-0000-00002C8D0000}"/>
    <cellStyle name="Notas 10 2 6 2" xfId="34950" xr:uid="{00000000-0005-0000-0000-00002D8D0000}"/>
    <cellStyle name="Notas 10 2 6 3" xfId="34951" xr:uid="{00000000-0005-0000-0000-00002E8D0000}"/>
    <cellStyle name="Notas 10 2 6 4" xfId="34952" xr:uid="{00000000-0005-0000-0000-00002F8D0000}"/>
    <cellStyle name="Notas 10 2 6 5" xfId="34953" xr:uid="{00000000-0005-0000-0000-0000308D0000}"/>
    <cellStyle name="Notas 10 2 6 6" xfId="34954" xr:uid="{00000000-0005-0000-0000-0000318D0000}"/>
    <cellStyle name="Notas 10 2 7" xfId="34955" xr:uid="{00000000-0005-0000-0000-0000328D0000}"/>
    <cellStyle name="Notas 10 2 7 2" xfId="34956" xr:uid="{00000000-0005-0000-0000-0000338D0000}"/>
    <cellStyle name="Notas 10 2 7 3" xfId="34957" xr:uid="{00000000-0005-0000-0000-0000348D0000}"/>
    <cellStyle name="Notas 10 2 7 4" xfId="34958" xr:uid="{00000000-0005-0000-0000-0000358D0000}"/>
    <cellStyle name="Notas 10 2 7 5" xfId="34959" xr:uid="{00000000-0005-0000-0000-0000368D0000}"/>
    <cellStyle name="Notas 10 2 7 6" xfId="34960" xr:uid="{00000000-0005-0000-0000-0000378D0000}"/>
    <cellStyle name="Notas 10 2 8" xfId="34961" xr:uid="{00000000-0005-0000-0000-0000388D0000}"/>
    <cellStyle name="Notas 10 2 8 2" xfId="34962" xr:uid="{00000000-0005-0000-0000-0000398D0000}"/>
    <cellStyle name="Notas 10 2 8 3" xfId="34963" xr:uid="{00000000-0005-0000-0000-00003A8D0000}"/>
    <cellStyle name="Notas 10 2 8 4" xfId="34964" xr:uid="{00000000-0005-0000-0000-00003B8D0000}"/>
    <cellStyle name="Notas 10 2 8 5" xfId="34965" xr:uid="{00000000-0005-0000-0000-00003C8D0000}"/>
    <cellStyle name="Notas 10 2 8 6" xfId="34966" xr:uid="{00000000-0005-0000-0000-00003D8D0000}"/>
    <cellStyle name="Notas 10 2 9" xfId="34967" xr:uid="{00000000-0005-0000-0000-00003E8D0000}"/>
    <cellStyle name="Notas 10 2 9 2" xfId="34968" xr:uid="{00000000-0005-0000-0000-00003F8D0000}"/>
    <cellStyle name="Notas 10 2 9 3" xfId="34969" xr:uid="{00000000-0005-0000-0000-0000408D0000}"/>
    <cellStyle name="Notas 10 2 9 4" xfId="34970" xr:uid="{00000000-0005-0000-0000-0000418D0000}"/>
    <cellStyle name="Notas 10 2 9 5" xfId="34971" xr:uid="{00000000-0005-0000-0000-0000428D0000}"/>
    <cellStyle name="Notas 10 2 9 6" xfId="34972" xr:uid="{00000000-0005-0000-0000-0000438D0000}"/>
    <cellStyle name="Notas 10 3" xfId="2040" xr:uid="{00000000-0005-0000-0000-0000448D0000}"/>
    <cellStyle name="Notas 10 3 10" xfId="34973" xr:uid="{00000000-0005-0000-0000-0000458D0000}"/>
    <cellStyle name="Notas 10 3 11" xfId="34974" xr:uid="{00000000-0005-0000-0000-0000468D0000}"/>
    <cellStyle name="Notas 10 3 12" xfId="34975" xr:uid="{00000000-0005-0000-0000-0000478D0000}"/>
    <cellStyle name="Notas 10 3 13" xfId="34976" xr:uid="{00000000-0005-0000-0000-0000488D0000}"/>
    <cellStyle name="Notas 10 3 14" xfId="34977" xr:uid="{00000000-0005-0000-0000-0000498D0000}"/>
    <cellStyle name="Notas 10 3 2" xfId="34978" xr:uid="{00000000-0005-0000-0000-00004A8D0000}"/>
    <cellStyle name="Notas 10 3 2 2" xfId="34979" xr:uid="{00000000-0005-0000-0000-00004B8D0000}"/>
    <cellStyle name="Notas 10 3 2 3" xfId="34980" xr:uid="{00000000-0005-0000-0000-00004C8D0000}"/>
    <cellStyle name="Notas 10 3 2 4" xfId="34981" xr:uid="{00000000-0005-0000-0000-00004D8D0000}"/>
    <cellStyle name="Notas 10 3 2 5" xfId="34982" xr:uid="{00000000-0005-0000-0000-00004E8D0000}"/>
    <cellStyle name="Notas 10 3 2 6" xfId="34983" xr:uid="{00000000-0005-0000-0000-00004F8D0000}"/>
    <cellStyle name="Notas 10 3 3" xfId="34984" xr:uid="{00000000-0005-0000-0000-0000508D0000}"/>
    <cellStyle name="Notas 10 3 3 2" xfId="34985" xr:uid="{00000000-0005-0000-0000-0000518D0000}"/>
    <cellStyle name="Notas 10 3 3 3" xfId="34986" xr:uid="{00000000-0005-0000-0000-0000528D0000}"/>
    <cellStyle name="Notas 10 3 3 4" xfId="34987" xr:uid="{00000000-0005-0000-0000-0000538D0000}"/>
    <cellStyle name="Notas 10 3 3 5" xfId="34988" xr:uid="{00000000-0005-0000-0000-0000548D0000}"/>
    <cellStyle name="Notas 10 3 3 6" xfId="34989" xr:uid="{00000000-0005-0000-0000-0000558D0000}"/>
    <cellStyle name="Notas 10 3 4" xfId="34990" xr:uid="{00000000-0005-0000-0000-0000568D0000}"/>
    <cellStyle name="Notas 10 3 4 2" xfId="34991" xr:uid="{00000000-0005-0000-0000-0000578D0000}"/>
    <cellStyle name="Notas 10 3 4 3" xfId="34992" xr:uid="{00000000-0005-0000-0000-0000588D0000}"/>
    <cellStyle name="Notas 10 3 4 4" xfId="34993" xr:uid="{00000000-0005-0000-0000-0000598D0000}"/>
    <cellStyle name="Notas 10 3 4 5" xfId="34994" xr:uid="{00000000-0005-0000-0000-00005A8D0000}"/>
    <cellStyle name="Notas 10 3 4 6" xfId="34995" xr:uid="{00000000-0005-0000-0000-00005B8D0000}"/>
    <cellStyle name="Notas 10 3 5" xfId="34996" xr:uid="{00000000-0005-0000-0000-00005C8D0000}"/>
    <cellStyle name="Notas 10 3 5 2" xfId="34997" xr:uid="{00000000-0005-0000-0000-00005D8D0000}"/>
    <cellStyle name="Notas 10 3 5 3" xfId="34998" xr:uid="{00000000-0005-0000-0000-00005E8D0000}"/>
    <cellStyle name="Notas 10 3 5 4" xfId="34999" xr:uid="{00000000-0005-0000-0000-00005F8D0000}"/>
    <cellStyle name="Notas 10 3 5 5" xfId="35000" xr:uid="{00000000-0005-0000-0000-0000608D0000}"/>
    <cellStyle name="Notas 10 3 5 6" xfId="35001" xr:uid="{00000000-0005-0000-0000-0000618D0000}"/>
    <cellStyle name="Notas 10 3 6" xfId="35002" xr:uid="{00000000-0005-0000-0000-0000628D0000}"/>
    <cellStyle name="Notas 10 3 6 2" xfId="35003" xr:uid="{00000000-0005-0000-0000-0000638D0000}"/>
    <cellStyle name="Notas 10 3 6 3" xfId="35004" xr:uid="{00000000-0005-0000-0000-0000648D0000}"/>
    <cellStyle name="Notas 10 3 6 4" xfId="35005" xr:uid="{00000000-0005-0000-0000-0000658D0000}"/>
    <cellStyle name="Notas 10 3 6 5" xfId="35006" xr:uid="{00000000-0005-0000-0000-0000668D0000}"/>
    <cellStyle name="Notas 10 3 6 6" xfId="35007" xr:uid="{00000000-0005-0000-0000-0000678D0000}"/>
    <cellStyle name="Notas 10 3 7" xfId="35008" xr:uid="{00000000-0005-0000-0000-0000688D0000}"/>
    <cellStyle name="Notas 10 3 7 2" xfId="35009" xr:uid="{00000000-0005-0000-0000-0000698D0000}"/>
    <cellStyle name="Notas 10 3 7 3" xfId="35010" xr:uid="{00000000-0005-0000-0000-00006A8D0000}"/>
    <cellStyle name="Notas 10 3 7 4" xfId="35011" xr:uid="{00000000-0005-0000-0000-00006B8D0000}"/>
    <cellStyle name="Notas 10 3 7 5" xfId="35012" xr:uid="{00000000-0005-0000-0000-00006C8D0000}"/>
    <cellStyle name="Notas 10 3 7 6" xfId="35013" xr:uid="{00000000-0005-0000-0000-00006D8D0000}"/>
    <cellStyle name="Notas 10 3 8" xfId="35014" xr:uid="{00000000-0005-0000-0000-00006E8D0000}"/>
    <cellStyle name="Notas 10 3 8 2" xfId="35015" xr:uid="{00000000-0005-0000-0000-00006F8D0000}"/>
    <cellStyle name="Notas 10 3 8 3" xfId="35016" xr:uid="{00000000-0005-0000-0000-0000708D0000}"/>
    <cellStyle name="Notas 10 3 8 4" xfId="35017" xr:uid="{00000000-0005-0000-0000-0000718D0000}"/>
    <cellStyle name="Notas 10 3 8 5" xfId="35018" xr:uid="{00000000-0005-0000-0000-0000728D0000}"/>
    <cellStyle name="Notas 10 3 8 6" xfId="35019" xr:uid="{00000000-0005-0000-0000-0000738D0000}"/>
    <cellStyle name="Notas 10 3 9" xfId="35020" xr:uid="{00000000-0005-0000-0000-0000748D0000}"/>
    <cellStyle name="Notas 10 3 9 2" xfId="35021" xr:uid="{00000000-0005-0000-0000-0000758D0000}"/>
    <cellStyle name="Notas 10 3 9 3" xfId="35022" xr:uid="{00000000-0005-0000-0000-0000768D0000}"/>
    <cellStyle name="Notas 10 3 9 4" xfId="35023" xr:uid="{00000000-0005-0000-0000-0000778D0000}"/>
    <cellStyle name="Notas 10 3 9 5" xfId="35024" xr:uid="{00000000-0005-0000-0000-0000788D0000}"/>
    <cellStyle name="Notas 10 3 9 6" xfId="35025" xr:uid="{00000000-0005-0000-0000-0000798D0000}"/>
    <cellStyle name="Notas 10 4" xfId="2041" xr:uid="{00000000-0005-0000-0000-00007A8D0000}"/>
    <cellStyle name="Notas 10 4 10" xfId="35026" xr:uid="{00000000-0005-0000-0000-00007B8D0000}"/>
    <cellStyle name="Notas 10 4 11" xfId="35027" xr:uid="{00000000-0005-0000-0000-00007C8D0000}"/>
    <cellStyle name="Notas 10 4 12" xfId="35028" xr:uid="{00000000-0005-0000-0000-00007D8D0000}"/>
    <cellStyle name="Notas 10 4 13" xfId="35029" xr:uid="{00000000-0005-0000-0000-00007E8D0000}"/>
    <cellStyle name="Notas 10 4 14" xfId="35030" xr:uid="{00000000-0005-0000-0000-00007F8D0000}"/>
    <cellStyle name="Notas 10 4 2" xfId="35031" xr:uid="{00000000-0005-0000-0000-0000808D0000}"/>
    <cellStyle name="Notas 10 4 2 2" xfId="35032" xr:uid="{00000000-0005-0000-0000-0000818D0000}"/>
    <cellStyle name="Notas 10 4 2 3" xfId="35033" xr:uid="{00000000-0005-0000-0000-0000828D0000}"/>
    <cellStyle name="Notas 10 4 2 4" xfId="35034" xr:uid="{00000000-0005-0000-0000-0000838D0000}"/>
    <cellStyle name="Notas 10 4 2 5" xfId="35035" xr:uid="{00000000-0005-0000-0000-0000848D0000}"/>
    <cellStyle name="Notas 10 4 2 6" xfId="35036" xr:uid="{00000000-0005-0000-0000-0000858D0000}"/>
    <cellStyle name="Notas 10 4 3" xfId="35037" xr:uid="{00000000-0005-0000-0000-0000868D0000}"/>
    <cellStyle name="Notas 10 4 3 2" xfId="35038" xr:uid="{00000000-0005-0000-0000-0000878D0000}"/>
    <cellStyle name="Notas 10 4 3 3" xfId="35039" xr:uid="{00000000-0005-0000-0000-0000888D0000}"/>
    <cellStyle name="Notas 10 4 3 4" xfId="35040" xr:uid="{00000000-0005-0000-0000-0000898D0000}"/>
    <cellStyle name="Notas 10 4 3 5" xfId="35041" xr:uid="{00000000-0005-0000-0000-00008A8D0000}"/>
    <cellStyle name="Notas 10 4 3 6" xfId="35042" xr:uid="{00000000-0005-0000-0000-00008B8D0000}"/>
    <cellStyle name="Notas 10 4 4" xfId="35043" xr:uid="{00000000-0005-0000-0000-00008C8D0000}"/>
    <cellStyle name="Notas 10 4 4 2" xfId="35044" xr:uid="{00000000-0005-0000-0000-00008D8D0000}"/>
    <cellStyle name="Notas 10 4 4 3" xfId="35045" xr:uid="{00000000-0005-0000-0000-00008E8D0000}"/>
    <cellStyle name="Notas 10 4 4 4" xfId="35046" xr:uid="{00000000-0005-0000-0000-00008F8D0000}"/>
    <cellStyle name="Notas 10 4 4 5" xfId="35047" xr:uid="{00000000-0005-0000-0000-0000908D0000}"/>
    <cellStyle name="Notas 10 4 4 6" xfId="35048" xr:uid="{00000000-0005-0000-0000-0000918D0000}"/>
    <cellStyle name="Notas 10 4 5" xfId="35049" xr:uid="{00000000-0005-0000-0000-0000928D0000}"/>
    <cellStyle name="Notas 10 4 5 2" xfId="35050" xr:uid="{00000000-0005-0000-0000-0000938D0000}"/>
    <cellStyle name="Notas 10 4 5 3" xfId="35051" xr:uid="{00000000-0005-0000-0000-0000948D0000}"/>
    <cellStyle name="Notas 10 4 5 4" xfId="35052" xr:uid="{00000000-0005-0000-0000-0000958D0000}"/>
    <cellStyle name="Notas 10 4 5 5" xfId="35053" xr:uid="{00000000-0005-0000-0000-0000968D0000}"/>
    <cellStyle name="Notas 10 4 5 6" xfId="35054" xr:uid="{00000000-0005-0000-0000-0000978D0000}"/>
    <cellStyle name="Notas 10 4 6" xfId="35055" xr:uid="{00000000-0005-0000-0000-0000988D0000}"/>
    <cellStyle name="Notas 10 4 6 2" xfId="35056" xr:uid="{00000000-0005-0000-0000-0000998D0000}"/>
    <cellStyle name="Notas 10 4 6 3" xfId="35057" xr:uid="{00000000-0005-0000-0000-00009A8D0000}"/>
    <cellStyle name="Notas 10 4 6 4" xfId="35058" xr:uid="{00000000-0005-0000-0000-00009B8D0000}"/>
    <cellStyle name="Notas 10 4 6 5" xfId="35059" xr:uid="{00000000-0005-0000-0000-00009C8D0000}"/>
    <cellStyle name="Notas 10 4 6 6" xfId="35060" xr:uid="{00000000-0005-0000-0000-00009D8D0000}"/>
    <cellStyle name="Notas 10 4 7" xfId="35061" xr:uid="{00000000-0005-0000-0000-00009E8D0000}"/>
    <cellStyle name="Notas 10 4 7 2" xfId="35062" xr:uid="{00000000-0005-0000-0000-00009F8D0000}"/>
    <cellStyle name="Notas 10 4 7 3" xfId="35063" xr:uid="{00000000-0005-0000-0000-0000A08D0000}"/>
    <cellStyle name="Notas 10 4 7 4" xfId="35064" xr:uid="{00000000-0005-0000-0000-0000A18D0000}"/>
    <cellStyle name="Notas 10 4 7 5" xfId="35065" xr:uid="{00000000-0005-0000-0000-0000A28D0000}"/>
    <cellStyle name="Notas 10 4 7 6" xfId="35066" xr:uid="{00000000-0005-0000-0000-0000A38D0000}"/>
    <cellStyle name="Notas 10 4 8" xfId="35067" xr:uid="{00000000-0005-0000-0000-0000A48D0000}"/>
    <cellStyle name="Notas 10 4 8 2" xfId="35068" xr:uid="{00000000-0005-0000-0000-0000A58D0000}"/>
    <cellStyle name="Notas 10 4 8 3" xfId="35069" xr:uid="{00000000-0005-0000-0000-0000A68D0000}"/>
    <cellStyle name="Notas 10 4 8 4" xfId="35070" xr:uid="{00000000-0005-0000-0000-0000A78D0000}"/>
    <cellStyle name="Notas 10 4 8 5" xfId="35071" xr:uid="{00000000-0005-0000-0000-0000A88D0000}"/>
    <cellStyle name="Notas 10 4 8 6" xfId="35072" xr:uid="{00000000-0005-0000-0000-0000A98D0000}"/>
    <cellStyle name="Notas 10 4 9" xfId="35073" xr:uid="{00000000-0005-0000-0000-0000AA8D0000}"/>
    <cellStyle name="Notas 10 4 9 2" xfId="35074" xr:uid="{00000000-0005-0000-0000-0000AB8D0000}"/>
    <cellStyle name="Notas 10 4 9 3" xfId="35075" xr:uid="{00000000-0005-0000-0000-0000AC8D0000}"/>
    <cellStyle name="Notas 10 4 9 4" xfId="35076" xr:uid="{00000000-0005-0000-0000-0000AD8D0000}"/>
    <cellStyle name="Notas 10 4 9 5" xfId="35077" xr:uid="{00000000-0005-0000-0000-0000AE8D0000}"/>
    <cellStyle name="Notas 10 4 9 6" xfId="35078" xr:uid="{00000000-0005-0000-0000-0000AF8D0000}"/>
    <cellStyle name="Notas 10 5" xfId="35079" xr:uid="{00000000-0005-0000-0000-0000B08D0000}"/>
    <cellStyle name="Notas 10 5 2" xfId="35080" xr:uid="{00000000-0005-0000-0000-0000B18D0000}"/>
    <cellStyle name="Notas 10 5 3" xfId="35081" xr:uid="{00000000-0005-0000-0000-0000B28D0000}"/>
    <cellStyle name="Notas 10 5 4" xfId="35082" xr:uid="{00000000-0005-0000-0000-0000B38D0000}"/>
    <cellStyle name="Notas 10 5 5" xfId="35083" xr:uid="{00000000-0005-0000-0000-0000B48D0000}"/>
    <cellStyle name="Notas 10 5 6" xfId="35084" xr:uid="{00000000-0005-0000-0000-0000B58D0000}"/>
    <cellStyle name="Notas 10 6" xfId="35085" xr:uid="{00000000-0005-0000-0000-0000B68D0000}"/>
    <cellStyle name="Notas 10 6 2" xfId="35086" xr:uid="{00000000-0005-0000-0000-0000B78D0000}"/>
    <cellStyle name="Notas 10 6 3" xfId="35087" xr:uid="{00000000-0005-0000-0000-0000B88D0000}"/>
    <cellStyle name="Notas 10 6 4" xfId="35088" xr:uid="{00000000-0005-0000-0000-0000B98D0000}"/>
    <cellStyle name="Notas 10 6 5" xfId="35089" xr:uid="{00000000-0005-0000-0000-0000BA8D0000}"/>
    <cellStyle name="Notas 10 6 6" xfId="35090" xr:uid="{00000000-0005-0000-0000-0000BB8D0000}"/>
    <cellStyle name="Notas 10 7" xfId="35091" xr:uid="{00000000-0005-0000-0000-0000BC8D0000}"/>
    <cellStyle name="Notas 10 7 2" xfId="35092" xr:uid="{00000000-0005-0000-0000-0000BD8D0000}"/>
    <cellStyle name="Notas 10 7 3" xfId="35093" xr:uid="{00000000-0005-0000-0000-0000BE8D0000}"/>
    <cellStyle name="Notas 10 7 4" xfId="35094" xr:uid="{00000000-0005-0000-0000-0000BF8D0000}"/>
    <cellStyle name="Notas 10 7 5" xfId="35095" xr:uid="{00000000-0005-0000-0000-0000C08D0000}"/>
    <cellStyle name="Notas 10 7 6" xfId="35096" xr:uid="{00000000-0005-0000-0000-0000C18D0000}"/>
    <cellStyle name="Notas 10 8" xfId="35097" xr:uid="{00000000-0005-0000-0000-0000C28D0000}"/>
    <cellStyle name="Notas 10 8 2" xfId="35098" xr:uid="{00000000-0005-0000-0000-0000C38D0000}"/>
    <cellStyle name="Notas 10 8 3" xfId="35099" xr:uid="{00000000-0005-0000-0000-0000C48D0000}"/>
    <cellStyle name="Notas 10 8 4" xfId="35100" xr:uid="{00000000-0005-0000-0000-0000C58D0000}"/>
    <cellStyle name="Notas 10 8 5" xfId="35101" xr:uid="{00000000-0005-0000-0000-0000C68D0000}"/>
    <cellStyle name="Notas 10 8 6" xfId="35102" xr:uid="{00000000-0005-0000-0000-0000C78D0000}"/>
    <cellStyle name="Notas 10 9" xfId="35103" xr:uid="{00000000-0005-0000-0000-0000C88D0000}"/>
    <cellStyle name="Notas 10 9 2" xfId="35104" xr:uid="{00000000-0005-0000-0000-0000C98D0000}"/>
    <cellStyle name="Notas 10 9 3" xfId="35105" xr:uid="{00000000-0005-0000-0000-0000CA8D0000}"/>
    <cellStyle name="Notas 10 9 4" xfId="35106" xr:uid="{00000000-0005-0000-0000-0000CB8D0000}"/>
    <cellStyle name="Notas 10 9 5" xfId="35107" xr:uid="{00000000-0005-0000-0000-0000CC8D0000}"/>
    <cellStyle name="Notas 10 9 6" xfId="35108" xr:uid="{00000000-0005-0000-0000-0000CD8D0000}"/>
    <cellStyle name="Notas 11" xfId="2042" xr:uid="{00000000-0005-0000-0000-0000CE8D0000}"/>
    <cellStyle name="Notas 11 10" xfId="35109" xr:uid="{00000000-0005-0000-0000-0000CF8D0000}"/>
    <cellStyle name="Notas 11 10 2" xfId="35110" xr:uid="{00000000-0005-0000-0000-0000D08D0000}"/>
    <cellStyle name="Notas 11 10 3" xfId="35111" xr:uid="{00000000-0005-0000-0000-0000D18D0000}"/>
    <cellStyle name="Notas 11 10 4" xfId="35112" xr:uid="{00000000-0005-0000-0000-0000D28D0000}"/>
    <cellStyle name="Notas 11 10 5" xfId="35113" xr:uid="{00000000-0005-0000-0000-0000D38D0000}"/>
    <cellStyle name="Notas 11 10 6" xfId="35114" xr:uid="{00000000-0005-0000-0000-0000D48D0000}"/>
    <cellStyle name="Notas 11 11" xfId="35115" xr:uid="{00000000-0005-0000-0000-0000D58D0000}"/>
    <cellStyle name="Notas 11 11 2" xfId="35116" xr:uid="{00000000-0005-0000-0000-0000D68D0000}"/>
    <cellStyle name="Notas 11 11 3" xfId="35117" xr:uid="{00000000-0005-0000-0000-0000D78D0000}"/>
    <cellStyle name="Notas 11 11 4" xfId="35118" xr:uid="{00000000-0005-0000-0000-0000D88D0000}"/>
    <cellStyle name="Notas 11 11 5" xfId="35119" xr:uid="{00000000-0005-0000-0000-0000D98D0000}"/>
    <cellStyle name="Notas 11 11 6" xfId="35120" xr:uid="{00000000-0005-0000-0000-0000DA8D0000}"/>
    <cellStyle name="Notas 11 12" xfId="35121" xr:uid="{00000000-0005-0000-0000-0000DB8D0000}"/>
    <cellStyle name="Notas 11 12 2" xfId="35122" xr:uid="{00000000-0005-0000-0000-0000DC8D0000}"/>
    <cellStyle name="Notas 11 12 3" xfId="35123" xr:uid="{00000000-0005-0000-0000-0000DD8D0000}"/>
    <cellStyle name="Notas 11 12 4" xfId="35124" xr:uid="{00000000-0005-0000-0000-0000DE8D0000}"/>
    <cellStyle name="Notas 11 12 5" xfId="35125" xr:uid="{00000000-0005-0000-0000-0000DF8D0000}"/>
    <cellStyle name="Notas 11 12 6" xfId="35126" xr:uid="{00000000-0005-0000-0000-0000E08D0000}"/>
    <cellStyle name="Notas 11 13" xfId="35127" xr:uid="{00000000-0005-0000-0000-0000E18D0000}"/>
    <cellStyle name="Notas 11 14" xfId="35128" xr:uid="{00000000-0005-0000-0000-0000E28D0000}"/>
    <cellStyle name="Notas 11 15" xfId="35129" xr:uid="{00000000-0005-0000-0000-0000E38D0000}"/>
    <cellStyle name="Notas 11 16" xfId="35130" xr:uid="{00000000-0005-0000-0000-0000E48D0000}"/>
    <cellStyle name="Notas 11 17" xfId="35131" xr:uid="{00000000-0005-0000-0000-0000E58D0000}"/>
    <cellStyle name="Notas 11 18" xfId="42055" xr:uid="{00000000-0005-0000-0000-0000E68D0000}"/>
    <cellStyle name="Notas 11 2" xfId="2043" xr:uid="{00000000-0005-0000-0000-0000E78D0000}"/>
    <cellStyle name="Notas 11 2 10" xfId="35132" xr:uid="{00000000-0005-0000-0000-0000E88D0000}"/>
    <cellStyle name="Notas 11 2 11" xfId="35133" xr:uid="{00000000-0005-0000-0000-0000E98D0000}"/>
    <cellStyle name="Notas 11 2 12" xfId="35134" xr:uid="{00000000-0005-0000-0000-0000EA8D0000}"/>
    <cellStyle name="Notas 11 2 13" xfId="35135" xr:uid="{00000000-0005-0000-0000-0000EB8D0000}"/>
    <cellStyle name="Notas 11 2 14" xfId="35136" xr:uid="{00000000-0005-0000-0000-0000EC8D0000}"/>
    <cellStyle name="Notas 11 2 2" xfId="35137" xr:uid="{00000000-0005-0000-0000-0000ED8D0000}"/>
    <cellStyle name="Notas 11 2 2 2" xfId="35138" xr:uid="{00000000-0005-0000-0000-0000EE8D0000}"/>
    <cellStyle name="Notas 11 2 2 3" xfId="35139" xr:uid="{00000000-0005-0000-0000-0000EF8D0000}"/>
    <cellStyle name="Notas 11 2 2 4" xfId="35140" xr:uid="{00000000-0005-0000-0000-0000F08D0000}"/>
    <cellStyle name="Notas 11 2 2 5" xfId="35141" xr:uid="{00000000-0005-0000-0000-0000F18D0000}"/>
    <cellStyle name="Notas 11 2 2 6" xfId="35142" xr:uid="{00000000-0005-0000-0000-0000F28D0000}"/>
    <cellStyle name="Notas 11 2 3" xfId="35143" xr:uid="{00000000-0005-0000-0000-0000F38D0000}"/>
    <cellStyle name="Notas 11 2 3 2" xfId="35144" xr:uid="{00000000-0005-0000-0000-0000F48D0000}"/>
    <cellStyle name="Notas 11 2 3 3" xfId="35145" xr:uid="{00000000-0005-0000-0000-0000F58D0000}"/>
    <cellStyle name="Notas 11 2 3 4" xfId="35146" xr:uid="{00000000-0005-0000-0000-0000F68D0000}"/>
    <cellStyle name="Notas 11 2 3 5" xfId="35147" xr:uid="{00000000-0005-0000-0000-0000F78D0000}"/>
    <cellStyle name="Notas 11 2 3 6" xfId="35148" xr:uid="{00000000-0005-0000-0000-0000F88D0000}"/>
    <cellStyle name="Notas 11 2 4" xfId="35149" xr:uid="{00000000-0005-0000-0000-0000F98D0000}"/>
    <cellStyle name="Notas 11 2 4 2" xfId="35150" xr:uid="{00000000-0005-0000-0000-0000FA8D0000}"/>
    <cellStyle name="Notas 11 2 4 3" xfId="35151" xr:uid="{00000000-0005-0000-0000-0000FB8D0000}"/>
    <cellStyle name="Notas 11 2 4 4" xfId="35152" xr:uid="{00000000-0005-0000-0000-0000FC8D0000}"/>
    <cellStyle name="Notas 11 2 4 5" xfId="35153" xr:uid="{00000000-0005-0000-0000-0000FD8D0000}"/>
    <cellStyle name="Notas 11 2 4 6" xfId="35154" xr:uid="{00000000-0005-0000-0000-0000FE8D0000}"/>
    <cellStyle name="Notas 11 2 5" xfId="35155" xr:uid="{00000000-0005-0000-0000-0000FF8D0000}"/>
    <cellStyle name="Notas 11 2 5 2" xfId="35156" xr:uid="{00000000-0005-0000-0000-0000008E0000}"/>
    <cellStyle name="Notas 11 2 5 3" xfId="35157" xr:uid="{00000000-0005-0000-0000-0000018E0000}"/>
    <cellStyle name="Notas 11 2 5 4" xfId="35158" xr:uid="{00000000-0005-0000-0000-0000028E0000}"/>
    <cellStyle name="Notas 11 2 5 5" xfId="35159" xr:uid="{00000000-0005-0000-0000-0000038E0000}"/>
    <cellStyle name="Notas 11 2 5 6" xfId="35160" xr:uid="{00000000-0005-0000-0000-0000048E0000}"/>
    <cellStyle name="Notas 11 2 6" xfId="35161" xr:uid="{00000000-0005-0000-0000-0000058E0000}"/>
    <cellStyle name="Notas 11 2 6 2" xfId="35162" xr:uid="{00000000-0005-0000-0000-0000068E0000}"/>
    <cellStyle name="Notas 11 2 6 3" xfId="35163" xr:uid="{00000000-0005-0000-0000-0000078E0000}"/>
    <cellStyle name="Notas 11 2 6 4" xfId="35164" xr:uid="{00000000-0005-0000-0000-0000088E0000}"/>
    <cellStyle name="Notas 11 2 6 5" xfId="35165" xr:uid="{00000000-0005-0000-0000-0000098E0000}"/>
    <cellStyle name="Notas 11 2 6 6" xfId="35166" xr:uid="{00000000-0005-0000-0000-00000A8E0000}"/>
    <cellStyle name="Notas 11 2 7" xfId="35167" xr:uid="{00000000-0005-0000-0000-00000B8E0000}"/>
    <cellStyle name="Notas 11 2 7 2" xfId="35168" xr:uid="{00000000-0005-0000-0000-00000C8E0000}"/>
    <cellStyle name="Notas 11 2 7 3" xfId="35169" xr:uid="{00000000-0005-0000-0000-00000D8E0000}"/>
    <cellStyle name="Notas 11 2 7 4" xfId="35170" xr:uid="{00000000-0005-0000-0000-00000E8E0000}"/>
    <cellStyle name="Notas 11 2 7 5" xfId="35171" xr:uid="{00000000-0005-0000-0000-00000F8E0000}"/>
    <cellStyle name="Notas 11 2 7 6" xfId="35172" xr:uid="{00000000-0005-0000-0000-0000108E0000}"/>
    <cellStyle name="Notas 11 2 8" xfId="35173" xr:uid="{00000000-0005-0000-0000-0000118E0000}"/>
    <cellStyle name="Notas 11 2 8 2" xfId="35174" xr:uid="{00000000-0005-0000-0000-0000128E0000}"/>
    <cellStyle name="Notas 11 2 8 3" xfId="35175" xr:uid="{00000000-0005-0000-0000-0000138E0000}"/>
    <cellStyle name="Notas 11 2 8 4" xfId="35176" xr:uid="{00000000-0005-0000-0000-0000148E0000}"/>
    <cellStyle name="Notas 11 2 8 5" xfId="35177" xr:uid="{00000000-0005-0000-0000-0000158E0000}"/>
    <cellStyle name="Notas 11 2 8 6" xfId="35178" xr:uid="{00000000-0005-0000-0000-0000168E0000}"/>
    <cellStyle name="Notas 11 2 9" xfId="35179" xr:uid="{00000000-0005-0000-0000-0000178E0000}"/>
    <cellStyle name="Notas 11 2 9 2" xfId="35180" xr:uid="{00000000-0005-0000-0000-0000188E0000}"/>
    <cellStyle name="Notas 11 2 9 3" xfId="35181" xr:uid="{00000000-0005-0000-0000-0000198E0000}"/>
    <cellStyle name="Notas 11 2 9 4" xfId="35182" xr:uid="{00000000-0005-0000-0000-00001A8E0000}"/>
    <cellStyle name="Notas 11 2 9 5" xfId="35183" xr:uid="{00000000-0005-0000-0000-00001B8E0000}"/>
    <cellStyle name="Notas 11 2 9 6" xfId="35184" xr:uid="{00000000-0005-0000-0000-00001C8E0000}"/>
    <cellStyle name="Notas 11 3" xfId="2044" xr:uid="{00000000-0005-0000-0000-00001D8E0000}"/>
    <cellStyle name="Notas 11 3 10" xfId="35185" xr:uid="{00000000-0005-0000-0000-00001E8E0000}"/>
    <cellStyle name="Notas 11 3 11" xfId="35186" xr:uid="{00000000-0005-0000-0000-00001F8E0000}"/>
    <cellStyle name="Notas 11 3 12" xfId="35187" xr:uid="{00000000-0005-0000-0000-0000208E0000}"/>
    <cellStyle name="Notas 11 3 13" xfId="35188" xr:uid="{00000000-0005-0000-0000-0000218E0000}"/>
    <cellStyle name="Notas 11 3 14" xfId="35189" xr:uid="{00000000-0005-0000-0000-0000228E0000}"/>
    <cellStyle name="Notas 11 3 2" xfId="35190" xr:uid="{00000000-0005-0000-0000-0000238E0000}"/>
    <cellStyle name="Notas 11 3 2 2" xfId="35191" xr:uid="{00000000-0005-0000-0000-0000248E0000}"/>
    <cellStyle name="Notas 11 3 2 3" xfId="35192" xr:uid="{00000000-0005-0000-0000-0000258E0000}"/>
    <cellStyle name="Notas 11 3 2 4" xfId="35193" xr:uid="{00000000-0005-0000-0000-0000268E0000}"/>
    <cellStyle name="Notas 11 3 2 5" xfId="35194" xr:uid="{00000000-0005-0000-0000-0000278E0000}"/>
    <cellStyle name="Notas 11 3 2 6" xfId="35195" xr:uid="{00000000-0005-0000-0000-0000288E0000}"/>
    <cellStyle name="Notas 11 3 3" xfId="35196" xr:uid="{00000000-0005-0000-0000-0000298E0000}"/>
    <cellStyle name="Notas 11 3 3 2" xfId="35197" xr:uid="{00000000-0005-0000-0000-00002A8E0000}"/>
    <cellStyle name="Notas 11 3 3 3" xfId="35198" xr:uid="{00000000-0005-0000-0000-00002B8E0000}"/>
    <cellStyle name="Notas 11 3 3 4" xfId="35199" xr:uid="{00000000-0005-0000-0000-00002C8E0000}"/>
    <cellStyle name="Notas 11 3 3 5" xfId="35200" xr:uid="{00000000-0005-0000-0000-00002D8E0000}"/>
    <cellStyle name="Notas 11 3 3 6" xfId="35201" xr:uid="{00000000-0005-0000-0000-00002E8E0000}"/>
    <cellStyle name="Notas 11 3 4" xfId="35202" xr:uid="{00000000-0005-0000-0000-00002F8E0000}"/>
    <cellStyle name="Notas 11 3 4 2" xfId="35203" xr:uid="{00000000-0005-0000-0000-0000308E0000}"/>
    <cellStyle name="Notas 11 3 4 3" xfId="35204" xr:uid="{00000000-0005-0000-0000-0000318E0000}"/>
    <cellStyle name="Notas 11 3 4 4" xfId="35205" xr:uid="{00000000-0005-0000-0000-0000328E0000}"/>
    <cellStyle name="Notas 11 3 4 5" xfId="35206" xr:uid="{00000000-0005-0000-0000-0000338E0000}"/>
    <cellStyle name="Notas 11 3 4 6" xfId="35207" xr:uid="{00000000-0005-0000-0000-0000348E0000}"/>
    <cellStyle name="Notas 11 3 5" xfId="35208" xr:uid="{00000000-0005-0000-0000-0000358E0000}"/>
    <cellStyle name="Notas 11 3 5 2" xfId="35209" xr:uid="{00000000-0005-0000-0000-0000368E0000}"/>
    <cellStyle name="Notas 11 3 5 3" xfId="35210" xr:uid="{00000000-0005-0000-0000-0000378E0000}"/>
    <cellStyle name="Notas 11 3 5 4" xfId="35211" xr:uid="{00000000-0005-0000-0000-0000388E0000}"/>
    <cellStyle name="Notas 11 3 5 5" xfId="35212" xr:uid="{00000000-0005-0000-0000-0000398E0000}"/>
    <cellStyle name="Notas 11 3 5 6" xfId="35213" xr:uid="{00000000-0005-0000-0000-00003A8E0000}"/>
    <cellStyle name="Notas 11 3 6" xfId="35214" xr:uid="{00000000-0005-0000-0000-00003B8E0000}"/>
    <cellStyle name="Notas 11 3 6 2" xfId="35215" xr:uid="{00000000-0005-0000-0000-00003C8E0000}"/>
    <cellStyle name="Notas 11 3 6 3" xfId="35216" xr:uid="{00000000-0005-0000-0000-00003D8E0000}"/>
    <cellStyle name="Notas 11 3 6 4" xfId="35217" xr:uid="{00000000-0005-0000-0000-00003E8E0000}"/>
    <cellStyle name="Notas 11 3 6 5" xfId="35218" xr:uid="{00000000-0005-0000-0000-00003F8E0000}"/>
    <cellStyle name="Notas 11 3 6 6" xfId="35219" xr:uid="{00000000-0005-0000-0000-0000408E0000}"/>
    <cellStyle name="Notas 11 3 7" xfId="35220" xr:uid="{00000000-0005-0000-0000-0000418E0000}"/>
    <cellStyle name="Notas 11 3 7 2" xfId="35221" xr:uid="{00000000-0005-0000-0000-0000428E0000}"/>
    <cellStyle name="Notas 11 3 7 3" xfId="35222" xr:uid="{00000000-0005-0000-0000-0000438E0000}"/>
    <cellStyle name="Notas 11 3 7 4" xfId="35223" xr:uid="{00000000-0005-0000-0000-0000448E0000}"/>
    <cellStyle name="Notas 11 3 7 5" xfId="35224" xr:uid="{00000000-0005-0000-0000-0000458E0000}"/>
    <cellStyle name="Notas 11 3 7 6" xfId="35225" xr:uid="{00000000-0005-0000-0000-0000468E0000}"/>
    <cellStyle name="Notas 11 3 8" xfId="35226" xr:uid="{00000000-0005-0000-0000-0000478E0000}"/>
    <cellStyle name="Notas 11 3 8 2" xfId="35227" xr:uid="{00000000-0005-0000-0000-0000488E0000}"/>
    <cellStyle name="Notas 11 3 8 3" xfId="35228" xr:uid="{00000000-0005-0000-0000-0000498E0000}"/>
    <cellStyle name="Notas 11 3 8 4" xfId="35229" xr:uid="{00000000-0005-0000-0000-00004A8E0000}"/>
    <cellStyle name="Notas 11 3 8 5" xfId="35230" xr:uid="{00000000-0005-0000-0000-00004B8E0000}"/>
    <cellStyle name="Notas 11 3 8 6" xfId="35231" xr:uid="{00000000-0005-0000-0000-00004C8E0000}"/>
    <cellStyle name="Notas 11 3 9" xfId="35232" xr:uid="{00000000-0005-0000-0000-00004D8E0000}"/>
    <cellStyle name="Notas 11 3 9 2" xfId="35233" xr:uid="{00000000-0005-0000-0000-00004E8E0000}"/>
    <cellStyle name="Notas 11 3 9 3" xfId="35234" xr:uid="{00000000-0005-0000-0000-00004F8E0000}"/>
    <cellStyle name="Notas 11 3 9 4" xfId="35235" xr:uid="{00000000-0005-0000-0000-0000508E0000}"/>
    <cellStyle name="Notas 11 3 9 5" xfId="35236" xr:uid="{00000000-0005-0000-0000-0000518E0000}"/>
    <cellStyle name="Notas 11 3 9 6" xfId="35237" xr:uid="{00000000-0005-0000-0000-0000528E0000}"/>
    <cellStyle name="Notas 11 4" xfId="2045" xr:uid="{00000000-0005-0000-0000-0000538E0000}"/>
    <cellStyle name="Notas 11 4 10" xfId="35238" xr:uid="{00000000-0005-0000-0000-0000548E0000}"/>
    <cellStyle name="Notas 11 4 11" xfId="35239" xr:uid="{00000000-0005-0000-0000-0000558E0000}"/>
    <cellStyle name="Notas 11 4 12" xfId="35240" xr:uid="{00000000-0005-0000-0000-0000568E0000}"/>
    <cellStyle name="Notas 11 4 13" xfId="35241" xr:uid="{00000000-0005-0000-0000-0000578E0000}"/>
    <cellStyle name="Notas 11 4 14" xfId="35242" xr:uid="{00000000-0005-0000-0000-0000588E0000}"/>
    <cellStyle name="Notas 11 4 2" xfId="35243" xr:uid="{00000000-0005-0000-0000-0000598E0000}"/>
    <cellStyle name="Notas 11 4 2 2" xfId="35244" xr:uid="{00000000-0005-0000-0000-00005A8E0000}"/>
    <cellStyle name="Notas 11 4 2 3" xfId="35245" xr:uid="{00000000-0005-0000-0000-00005B8E0000}"/>
    <cellStyle name="Notas 11 4 2 4" xfId="35246" xr:uid="{00000000-0005-0000-0000-00005C8E0000}"/>
    <cellStyle name="Notas 11 4 2 5" xfId="35247" xr:uid="{00000000-0005-0000-0000-00005D8E0000}"/>
    <cellStyle name="Notas 11 4 2 6" xfId="35248" xr:uid="{00000000-0005-0000-0000-00005E8E0000}"/>
    <cellStyle name="Notas 11 4 3" xfId="35249" xr:uid="{00000000-0005-0000-0000-00005F8E0000}"/>
    <cellStyle name="Notas 11 4 3 2" xfId="35250" xr:uid="{00000000-0005-0000-0000-0000608E0000}"/>
    <cellStyle name="Notas 11 4 3 3" xfId="35251" xr:uid="{00000000-0005-0000-0000-0000618E0000}"/>
    <cellStyle name="Notas 11 4 3 4" xfId="35252" xr:uid="{00000000-0005-0000-0000-0000628E0000}"/>
    <cellStyle name="Notas 11 4 3 5" xfId="35253" xr:uid="{00000000-0005-0000-0000-0000638E0000}"/>
    <cellStyle name="Notas 11 4 3 6" xfId="35254" xr:uid="{00000000-0005-0000-0000-0000648E0000}"/>
    <cellStyle name="Notas 11 4 4" xfId="35255" xr:uid="{00000000-0005-0000-0000-0000658E0000}"/>
    <cellStyle name="Notas 11 4 4 2" xfId="35256" xr:uid="{00000000-0005-0000-0000-0000668E0000}"/>
    <cellStyle name="Notas 11 4 4 3" xfId="35257" xr:uid="{00000000-0005-0000-0000-0000678E0000}"/>
    <cellStyle name="Notas 11 4 4 4" xfId="35258" xr:uid="{00000000-0005-0000-0000-0000688E0000}"/>
    <cellStyle name="Notas 11 4 4 5" xfId="35259" xr:uid="{00000000-0005-0000-0000-0000698E0000}"/>
    <cellStyle name="Notas 11 4 4 6" xfId="35260" xr:uid="{00000000-0005-0000-0000-00006A8E0000}"/>
    <cellStyle name="Notas 11 4 5" xfId="35261" xr:uid="{00000000-0005-0000-0000-00006B8E0000}"/>
    <cellStyle name="Notas 11 4 5 2" xfId="35262" xr:uid="{00000000-0005-0000-0000-00006C8E0000}"/>
    <cellStyle name="Notas 11 4 5 3" xfId="35263" xr:uid="{00000000-0005-0000-0000-00006D8E0000}"/>
    <cellStyle name="Notas 11 4 5 4" xfId="35264" xr:uid="{00000000-0005-0000-0000-00006E8E0000}"/>
    <cellStyle name="Notas 11 4 5 5" xfId="35265" xr:uid="{00000000-0005-0000-0000-00006F8E0000}"/>
    <cellStyle name="Notas 11 4 5 6" xfId="35266" xr:uid="{00000000-0005-0000-0000-0000708E0000}"/>
    <cellStyle name="Notas 11 4 6" xfId="35267" xr:uid="{00000000-0005-0000-0000-0000718E0000}"/>
    <cellStyle name="Notas 11 4 6 2" xfId="35268" xr:uid="{00000000-0005-0000-0000-0000728E0000}"/>
    <cellStyle name="Notas 11 4 6 3" xfId="35269" xr:uid="{00000000-0005-0000-0000-0000738E0000}"/>
    <cellStyle name="Notas 11 4 6 4" xfId="35270" xr:uid="{00000000-0005-0000-0000-0000748E0000}"/>
    <cellStyle name="Notas 11 4 6 5" xfId="35271" xr:uid="{00000000-0005-0000-0000-0000758E0000}"/>
    <cellStyle name="Notas 11 4 6 6" xfId="35272" xr:uid="{00000000-0005-0000-0000-0000768E0000}"/>
    <cellStyle name="Notas 11 4 7" xfId="35273" xr:uid="{00000000-0005-0000-0000-0000778E0000}"/>
    <cellStyle name="Notas 11 4 7 2" xfId="35274" xr:uid="{00000000-0005-0000-0000-0000788E0000}"/>
    <cellStyle name="Notas 11 4 7 3" xfId="35275" xr:uid="{00000000-0005-0000-0000-0000798E0000}"/>
    <cellStyle name="Notas 11 4 7 4" xfId="35276" xr:uid="{00000000-0005-0000-0000-00007A8E0000}"/>
    <cellStyle name="Notas 11 4 7 5" xfId="35277" xr:uid="{00000000-0005-0000-0000-00007B8E0000}"/>
    <cellStyle name="Notas 11 4 7 6" xfId="35278" xr:uid="{00000000-0005-0000-0000-00007C8E0000}"/>
    <cellStyle name="Notas 11 4 8" xfId="35279" xr:uid="{00000000-0005-0000-0000-00007D8E0000}"/>
    <cellStyle name="Notas 11 4 8 2" xfId="35280" xr:uid="{00000000-0005-0000-0000-00007E8E0000}"/>
    <cellStyle name="Notas 11 4 8 3" xfId="35281" xr:uid="{00000000-0005-0000-0000-00007F8E0000}"/>
    <cellStyle name="Notas 11 4 8 4" xfId="35282" xr:uid="{00000000-0005-0000-0000-0000808E0000}"/>
    <cellStyle name="Notas 11 4 8 5" xfId="35283" xr:uid="{00000000-0005-0000-0000-0000818E0000}"/>
    <cellStyle name="Notas 11 4 8 6" xfId="35284" xr:uid="{00000000-0005-0000-0000-0000828E0000}"/>
    <cellStyle name="Notas 11 4 9" xfId="35285" xr:uid="{00000000-0005-0000-0000-0000838E0000}"/>
    <cellStyle name="Notas 11 4 9 2" xfId="35286" xr:uid="{00000000-0005-0000-0000-0000848E0000}"/>
    <cellStyle name="Notas 11 4 9 3" xfId="35287" xr:uid="{00000000-0005-0000-0000-0000858E0000}"/>
    <cellStyle name="Notas 11 4 9 4" xfId="35288" xr:uid="{00000000-0005-0000-0000-0000868E0000}"/>
    <cellStyle name="Notas 11 4 9 5" xfId="35289" xr:uid="{00000000-0005-0000-0000-0000878E0000}"/>
    <cellStyle name="Notas 11 4 9 6" xfId="35290" xr:uid="{00000000-0005-0000-0000-0000888E0000}"/>
    <cellStyle name="Notas 11 5" xfId="35291" xr:uid="{00000000-0005-0000-0000-0000898E0000}"/>
    <cellStyle name="Notas 11 5 2" xfId="35292" xr:uid="{00000000-0005-0000-0000-00008A8E0000}"/>
    <cellStyle name="Notas 11 5 3" xfId="35293" xr:uid="{00000000-0005-0000-0000-00008B8E0000}"/>
    <cellStyle name="Notas 11 5 4" xfId="35294" xr:uid="{00000000-0005-0000-0000-00008C8E0000}"/>
    <cellStyle name="Notas 11 5 5" xfId="35295" xr:uid="{00000000-0005-0000-0000-00008D8E0000}"/>
    <cellStyle name="Notas 11 5 6" xfId="35296" xr:uid="{00000000-0005-0000-0000-00008E8E0000}"/>
    <cellStyle name="Notas 11 6" xfId="35297" xr:uid="{00000000-0005-0000-0000-00008F8E0000}"/>
    <cellStyle name="Notas 11 6 2" xfId="35298" xr:uid="{00000000-0005-0000-0000-0000908E0000}"/>
    <cellStyle name="Notas 11 6 3" xfId="35299" xr:uid="{00000000-0005-0000-0000-0000918E0000}"/>
    <cellStyle name="Notas 11 6 4" xfId="35300" xr:uid="{00000000-0005-0000-0000-0000928E0000}"/>
    <cellStyle name="Notas 11 6 5" xfId="35301" xr:uid="{00000000-0005-0000-0000-0000938E0000}"/>
    <cellStyle name="Notas 11 6 6" xfId="35302" xr:uid="{00000000-0005-0000-0000-0000948E0000}"/>
    <cellStyle name="Notas 11 7" xfId="35303" xr:uid="{00000000-0005-0000-0000-0000958E0000}"/>
    <cellStyle name="Notas 11 7 2" xfId="35304" xr:uid="{00000000-0005-0000-0000-0000968E0000}"/>
    <cellStyle name="Notas 11 7 3" xfId="35305" xr:uid="{00000000-0005-0000-0000-0000978E0000}"/>
    <cellStyle name="Notas 11 7 4" xfId="35306" xr:uid="{00000000-0005-0000-0000-0000988E0000}"/>
    <cellStyle name="Notas 11 7 5" xfId="35307" xr:uid="{00000000-0005-0000-0000-0000998E0000}"/>
    <cellStyle name="Notas 11 7 6" xfId="35308" xr:uid="{00000000-0005-0000-0000-00009A8E0000}"/>
    <cellStyle name="Notas 11 8" xfId="35309" xr:uid="{00000000-0005-0000-0000-00009B8E0000}"/>
    <cellStyle name="Notas 11 8 2" xfId="35310" xr:uid="{00000000-0005-0000-0000-00009C8E0000}"/>
    <cellStyle name="Notas 11 8 3" xfId="35311" xr:uid="{00000000-0005-0000-0000-00009D8E0000}"/>
    <cellStyle name="Notas 11 8 4" xfId="35312" xr:uid="{00000000-0005-0000-0000-00009E8E0000}"/>
    <cellStyle name="Notas 11 8 5" xfId="35313" xr:uid="{00000000-0005-0000-0000-00009F8E0000}"/>
    <cellStyle name="Notas 11 8 6" xfId="35314" xr:uid="{00000000-0005-0000-0000-0000A08E0000}"/>
    <cellStyle name="Notas 11 9" xfId="35315" xr:uid="{00000000-0005-0000-0000-0000A18E0000}"/>
    <cellStyle name="Notas 11 9 2" xfId="35316" xr:uid="{00000000-0005-0000-0000-0000A28E0000}"/>
    <cellStyle name="Notas 11 9 3" xfId="35317" xr:uid="{00000000-0005-0000-0000-0000A38E0000}"/>
    <cellStyle name="Notas 11 9 4" xfId="35318" xr:uid="{00000000-0005-0000-0000-0000A48E0000}"/>
    <cellStyle name="Notas 11 9 5" xfId="35319" xr:uid="{00000000-0005-0000-0000-0000A58E0000}"/>
    <cellStyle name="Notas 11 9 6" xfId="35320" xr:uid="{00000000-0005-0000-0000-0000A68E0000}"/>
    <cellStyle name="Notas 12" xfId="2046" xr:uid="{00000000-0005-0000-0000-0000A78E0000}"/>
    <cellStyle name="Notas 12 10" xfId="35321" xr:uid="{00000000-0005-0000-0000-0000A88E0000}"/>
    <cellStyle name="Notas 12 10 2" xfId="35322" xr:uid="{00000000-0005-0000-0000-0000A98E0000}"/>
    <cellStyle name="Notas 12 10 3" xfId="35323" xr:uid="{00000000-0005-0000-0000-0000AA8E0000}"/>
    <cellStyle name="Notas 12 10 4" xfId="35324" xr:uid="{00000000-0005-0000-0000-0000AB8E0000}"/>
    <cellStyle name="Notas 12 10 5" xfId="35325" xr:uid="{00000000-0005-0000-0000-0000AC8E0000}"/>
    <cellStyle name="Notas 12 10 6" xfId="35326" xr:uid="{00000000-0005-0000-0000-0000AD8E0000}"/>
    <cellStyle name="Notas 12 11" xfId="35327" xr:uid="{00000000-0005-0000-0000-0000AE8E0000}"/>
    <cellStyle name="Notas 12 11 2" xfId="35328" xr:uid="{00000000-0005-0000-0000-0000AF8E0000}"/>
    <cellStyle name="Notas 12 11 3" xfId="35329" xr:uid="{00000000-0005-0000-0000-0000B08E0000}"/>
    <cellStyle name="Notas 12 11 4" xfId="35330" xr:uid="{00000000-0005-0000-0000-0000B18E0000}"/>
    <cellStyle name="Notas 12 11 5" xfId="35331" xr:uid="{00000000-0005-0000-0000-0000B28E0000}"/>
    <cellStyle name="Notas 12 11 6" xfId="35332" xr:uid="{00000000-0005-0000-0000-0000B38E0000}"/>
    <cellStyle name="Notas 12 12" xfId="35333" xr:uid="{00000000-0005-0000-0000-0000B48E0000}"/>
    <cellStyle name="Notas 12 12 2" xfId="35334" xr:uid="{00000000-0005-0000-0000-0000B58E0000}"/>
    <cellStyle name="Notas 12 12 3" xfId="35335" xr:uid="{00000000-0005-0000-0000-0000B68E0000}"/>
    <cellStyle name="Notas 12 12 4" xfId="35336" xr:uid="{00000000-0005-0000-0000-0000B78E0000}"/>
    <cellStyle name="Notas 12 12 5" xfId="35337" xr:uid="{00000000-0005-0000-0000-0000B88E0000}"/>
    <cellStyle name="Notas 12 12 6" xfId="35338" xr:uid="{00000000-0005-0000-0000-0000B98E0000}"/>
    <cellStyle name="Notas 12 13" xfId="35339" xr:uid="{00000000-0005-0000-0000-0000BA8E0000}"/>
    <cellStyle name="Notas 12 14" xfId="35340" xr:uid="{00000000-0005-0000-0000-0000BB8E0000}"/>
    <cellStyle name="Notas 12 15" xfId="35341" xr:uid="{00000000-0005-0000-0000-0000BC8E0000}"/>
    <cellStyle name="Notas 12 16" xfId="35342" xr:uid="{00000000-0005-0000-0000-0000BD8E0000}"/>
    <cellStyle name="Notas 12 17" xfId="35343" xr:uid="{00000000-0005-0000-0000-0000BE8E0000}"/>
    <cellStyle name="Notas 12 18" xfId="42056" xr:uid="{00000000-0005-0000-0000-0000BF8E0000}"/>
    <cellStyle name="Notas 12 2" xfId="2047" xr:uid="{00000000-0005-0000-0000-0000C08E0000}"/>
    <cellStyle name="Notas 12 2 10" xfId="35344" xr:uid="{00000000-0005-0000-0000-0000C18E0000}"/>
    <cellStyle name="Notas 12 2 11" xfId="35345" xr:uid="{00000000-0005-0000-0000-0000C28E0000}"/>
    <cellStyle name="Notas 12 2 12" xfId="35346" xr:uid="{00000000-0005-0000-0000-0000C38E0000}"/>
    <cellStyle name="Notas 12 2 13" xfId="35347" xr:uid="{00000000-0005-0000-0000-0000C48E0000}"/>
    <cellStyle name="Notas 12 2 14" xfId="35348" xr:uid="{00000000-0005-0000-0000-0000C58E0000}"/>
    <cellStyle name="Notas 12 2 2" xfId="35349" xr:uid="{00000000-0005-0000-0000-0000C68E0000}"/>
    <cellStyle name="Notas 12 2 2 2" xfId="35350" xr:uid="{00000000-0005-0000-0000-0000C78E0000}"/>
    <cellStyle name="Notas 12 2 2 3" xfId="35351" xr:uid="{00000000-0005-0000-0000-0000C88E0000}"/>
    <cellStyle name="Notas 12 2 2 4" xfId="35352" xr:uid="{00000000-0005-0000-0000-0000C98E0000}"/>
    <cellStyle name="Notas 12 2 2 5" xfId="35353" xr:uid="{00000000-0005-0000-0000-0000CA8E0000}"/>
    <cellStyle name="Notas 12 2 2 6" xfId="35354" xr:uid="{00000000-0005-0000-0000-0000CB8E0000}"/>
    <cellStyle name="Notas 12 2 3" xfId="35355" xr:uid="{00000000-0005-0000-0000-0000CC8E0000}"/>
    <cellStyle name="Notas 12 2 3 2" xfId="35356" xr:uid="{00000000-0005-0000-0000-0000CD8E0000}"/>
    <cellStyle name="Notas 12 2 3 3" xfId="35357" xr:uid="{00000000-0005-0000-0000-0000CE8E0000}"/>
    <cellStyle name="Notas 12 2 3 4" xfId="35358" xr:uid="{00000000-0005-0000-0000-0000CF8E0000}"/>
    <cellStyle name="Notas 12 2 3 5" xfId="35359" xr:uid="{00000000-0005-0000-0000-0000D08E0000}"/>
    <cellStyle name="Notas 12 2 3 6" xfId="35360" xr:uid="{00000000-0005-0000-0000-0000D18E0000}"/>
    <cellStyle name="Notas 12 2 4" xfId="35361" xr:uid="{00000000-0005-0000-0000-0000D28E0000}"/>
    <cellStyle name="Notas 12 2 4 2" xfId="35362" xr:uid="{00000000-0005-0000-0000-0000D38E0000}"/>
    <cellStyle name="Notas 12 2 4 3" xfId="35363" xr:uid="{00000000-0005-0000-0000-0000D48E0000}"/>
    <cellStyle name="Notas 12 2 4 4" xfId="35364" xr:uid="{00000000-0005-0000-0000-0000D58E0000}"/>
    <cellStyle name="Notas 12 2 4 5" xfId="35365" xr:uid="{00000000-0005-0000-0000-0000D68E0000}"/>
    <cellStyle name="Notas 12 2 4 6" xfId="35366" xr:uid="{00000000-0005-0000-0000-0000D78E0000}"/>
    <cellStyle name="Notas 12 2 5" xfId="35367" xr:uid="{00000000-0005-0000-0000-0000D88E0000}"/>
    <cellStyle name="Notas 12 2 5 2" xfId="35368" xr:uid="{00000000-0005-0000-0000-0000D98E0000}"/>
    <cellStyle name="Notas 12 2 5 3" xfId="35369" xr:uid="{00000000-0005-0000-0000-0000DA8E0000}"/>
    <cellStyle name="Notas 12 2 5 4" xfId="35370" xr:uid="{00000000-0005-0000-0000-0000DB8E0000}"/>
    <cellStyle name="Notas 12 2 5 5" xfId="35371" xr:uid="{00000000-0005-0000-0000-0000DC8E0000}"/>
    <cellStyle name="Notas 12 2 5 6" xfId="35372" xr:uid="{00000000-0005-0000-0000-0000DD8E0000}"/>
    <cellStyle name="Notas 12 2 6" xfId="35373" xr:uid="{00000000-0005-0000-0000-0000DE8E0000}"/>
    <cellStyle name="Notas 12 2 6 2" xfId="35374" xr:uid="{00000000-0005-0000-0000-0000DF8E0000}"/>
    <cellStyle name="Notas 12 2 6 3" xfId="35375" xr:uid="{00000000-0005-0000-0000-0000E08E0000}"/>
    <cellStyle name="Notas 12 2 6 4" xfId="35376" xr:uid="{00000000-0005-0000-0000-0000E18E0000}"/>
    <cellStyle name="Notas 12 2 6 5" xfId="35377" xr:uid="{00000000-0005-0000-0000-0000E28E0000}"/>
    <cellStyle name="Notas 12 2 6 6" xfId="35378" xr:uid="{00000000-0005-0000-0000-0000E38E0000}"/>
    <cellStyle name="Notas 12 2 7" xfId="35379" xr:uid="{00000000-0005-0000-0000-0000E48E0000}"/>
    <cellStyle name="Notas 12 2 7 2" xfId="35380" xr:uid="{00000000-0005-0000-0000-0000E58E0000}"/>
    <cellStyle name="Notas 12 2 7 3" xfId="35381" xr:uid="{00000000-0005-0000-0000-0000E68E0000}"/>
    <cellStyle name="Notas 12 2 7 4" xfId="35382" xr:uid="{00000000-0005-0000-0000-0000E78E0000}"/>
    <cellStyle name="Notas 12 2 7 5" xfId="35383" xr:uid="{00000000-0005-0000-0000-0000E88E0000}"/>
    <cellStyle name="Notas 12 2 7 6" xfId="35384" xr:uid="{00000000-0005-0000-0000-0000E98E0000}"/>
    <cellStyle name="Notas 12 2 8" xfId="35385" xr:uid="{00000000-0005-0000-0000-0000EA8E0000}"/>
    <cellStyle name="Notas 12 2 8 2" xfId="35386" xr:uid="{00000000-0005-0000-0000-0000EB8E0000}"/>
    <cellStyle name="Notas 12 2 8 3" xfId="35387" xr:uid="{00000000-0005-0000-0000-0000EC8E0000}"/>
    <cellStyle name="Notas 12 2 8 4" xfId="35388" xr:uid="{00000000-0005-0000-0000-0000ED8E0000}"/>
    <cellStyle name="Notas 12 2 8 5" xfId="35389" xr:uid="{00000000-0005-0000-0000-0000EE8E0000}"/>
    <cellStyle name="Notas 12 2 8 6" xfId="35390" xr:uid="{00000000-0005-0000-0000-0000EF8E0000}"/>
    <cellStyle name="Notas 12 2 9" xfId="35391" xr:uid="{00000000-0005-0000-0000-0000F08E0000}"/>
    <cellStyle name="Notas 12 2 9 2" xfId="35392" xr:uid="{00000000-0005-0000-0000-0000F18E0000}"/>
    <cellStyle name="Notas 12 2 9 3" xfId="35393" xr:uid="{00000000-0005-0000-0000-0000F28E0000}"/>
    <cellStyle name="Notas 12 2 9 4" xfId="35394" xr:uid="{00000000-0005-0000-0000-0000F38E0000}"/>
    <cellStyle name="Notas 12 2 9 5" xfId="35395" xr:uid="{00000000-0005-0000-0000-0000F48E0000}"/>
    <cellStyle name="Notas 12 2 9 6" xfId="35396" xr:uid="{00000000-0005-0000-0000-0000F58E0000}"/>
    <cellStyle name="Notas 12 3" xfId="2048" xr:uid="{00000000-0005-0000-0000-0000F68E0000}"/>
    <cellStyle name="Notas 12 3 10" xfId="35397" xr:uid="{00000000-0005-0000-0000-0000F78E0000}"/>
    <cellStyle name="Notas 12 3 11" xfId="35398" xr:uid="{00000000-0005-0000-0000-0000F88E0000}"/>
    <cellStyle name="Notas 12 3 12" xfId="35399" xr:uid="{00000000-0005-0000-0000-0000F98E0000}"/>
    <cellStyle name="Notas 12 3 13" xfId="35400" xr:uid="{00000000-0005-0000-0000-0000FA8E0000}"/>
    <cellStyle name="Notas 12 3 14" xfId="35401" xr:uid="{00000000-0005-0000-0000-0000FB8E0000}"/>
    <cellStyle name="Notas 12 3 2" xfId="35402" xr:uid="{00000000-0005-0000-0000-0000FC8E0000}"/>
    <cellStyle name="Notas 12 3 2 2" xfId="35403" xr:uid="{00000000-0005-0000-0000-0000FD8E0000}"/>
    <cellStyle name="Notas 12 3 2 3" xfId="35404" xr:uid="{00000000-0005-0000-0000-0000FE8E0000}"/>
    <cellStyle name="Notas 12 3 2 4" xfId="35405" xr:uid="{00000000-0005-0000-0000-0000FF8E0000}"/>
    <cellStyle name="Notas 12 3 2 5" xfId="35406" xr:uid="{00000000-0005-0000-0000-0000008F0000}"/>
    <cellStyle name="Notas 12 3 2 6" xfId="35407" xr:uid="{00000000-0005-0000-0000-0000018F0000}"/>
    <cellStyle name="Notas 12 3 3" xfId="35408" xr:uid="{00000000-0005-0000-0000-0000028F0000}"/>
    <cellStyle name="Notas 12 3 3 2" xfId="35409" xr:uid="{00000000-0005-0000-0000-0000038F0000}"/>
    <cellStyle name="Notas 12 3 3 3" xfId="35410" xr:uid="{00000000-0005-0000-0000-0000048F0000}"/>
    <cellStyle name="Notas 12 3 3 4" xfId="35411" xr:uid="{00000000-0005-0000-0000-0000058F0000}"/>
    <cellStyle name="Notas 12 3 3 5" xfId="35412" xr:uid="{00000000-0005-0000-0000-0000068F0000}"/>
    <cellStyle name="Notas 12 3 3 6" xfId="35413" xr:uid="{00000000-0005-0000-0000-0000078F0000}"/>
    <cellStyle name="Notas 12 3 4" xfId="35414" xr:uid="{00000000-0005-0000-0000-0000088F0000}"/>
    <cellStyle name="Notas 12 3 4 2" xfId="35415" xr:uid="{00000000-0005-0000-0000-0000098F0000}"/>
    <cellStyle name="Notas 12 3 4 3" xfId="35416" xr:uid="{00000000-0005-0000-0000-00000A8F0000}"/>
    <cellStyle name="Notas 12 3 4 4" xfId="35417" xr:uid="{00000000-0005-0000-0000-00000B8F0000}"/>
    <cellStyle name="Notas 12 3 4 5" xfId="35418" xr:uid="{00000000-0005-0000-0000-00000C8F0000}"/>
    <cellStyle name="Notas 12 3 4 6" xfId="35419" xr:uid="{00000000-0005-0000-0000-00000D8F0000}"/>
    <cellStyle name="Notas 12 3 5" xfId="35420" xr:uid="{00000000-0005-0000-0000-00000E8F0000}"/>
    <cellStyle name="Notas 12 3 5 2" xfId="35421" xr:uid="{00000000-0005-0000-0000-00000F8F0000}"/>
    <cellStyle name="Notas 12 3 5 3" xfId="35422" xr:uid="{00000000-0005-0000-0000-0000108F0000}"/>
    <cellStyle name="Notas 12 3 5 4" xfId="35423" xr:uid="{00000000-0005-0000-0000-0000118F0000}"/>
    <cellStyle name="Notas 12 3 5 5" xfId="35424" xr:uid="{00000000-0005-0000-0000-0000128F0000}"/>
    <cellStyle name="Notas 12 3 5 6" xfId="35425" xr:uid="{00000000-0005-0000-0000-0000138F0000}"/>
    <cellStyle name="Notas 12 3 6" xfId="35426" xr:uid="{00000000-0005-0000-0000-0000148F0000}"/>
    <cellStyle name="Notas 12 3 6 2" xfId="35427" xr:uid="{00000000-0005-0000-0000-0000158F0000}"/>
    <cellStyle name="Notas 12 3 6 3" xfId="35428" xr:uid="{00000000-0005-0000-0000-0000168F0000}"/>
    <cellStyle name="Notas 12 3 6 4" xfId="35429" xr:uid="{00000000-0005-0000-0000-0000178F0000}"/>
    <cellStyle name="Notas 12 3 6 5" xfId="35430" xr:uid="{00000000-0005-0000-0000-0000188F0000}"/>
    <cellStyle name="Notas 12 3 6 6" xfId="35431" xr:uid="{00000000-0005-0000-0000-0000198F0000}"/>
    <cellStyle name="Notas 12 3 7" xfId="35432" xr:uid="{00000000-0005-0000-0000-00001A8F0000}"/>
    <cellStyle name="Notas 12 3 7 2" xfId="35433" xr:uid="{00000000-0005-0000-0000-00001B8F0000}"/>
    <cellStyle name="Notas 12 3 7 3" xfId="35434" xr:uid="{00000000-0005-0000-0000-00001C8F0000}"/>
    <cellStyle name="Notas 12 3 7 4" xfId="35435" xr:uid="{00000000-0005-0000-0000-00001D8F0000}"/>
    <cellStyle name="Notas 12 3 7 5" xfId="35436" xr:uid="{00000000-0005-0000-0000-00001E8F0000}"/>
    <cellStyle name="Notas 12 3 7 6" xfId="35437" xr:uid="{00000000-0005-0000-0000-00001F8F0000}"/>
    <cellStyle name="Notas 12 3 8" xfId="35438" xr:uid="{00000000-0005-0000-0000-0000208F0000}"/>
    <cellStyle name="Notas 12 3 8 2" xfId="35439" xr:uid="{00000000-0005-0000-0000-0000218F0000}"/>
    <cellStyle name="Notas 12 3 8 3" xfId="35440" xr:uid="{00000000-0005-0000-0000-0000228F0000}"/>
    <cellStyle name="Notas 12 3 8 4" xfId="35441" xr:uid="{00000000-0005-0000-0000-0000238F0000}"/>
    <cellStyle name="Notas 12 3 8 5" xfId="35442" xr:uid="{00000000-0005-0000-0000-0000248F0000}"/>
    <cellStyle name="Notas 12 3 8 6" xfId="35443" xr:uid="{00000000-0005-0000-0000-0000258F0000}"/>
    <cellStyle name="Notas 12 3 9" xfId="35444" xr:uid="{00000000-0005-0000-0000-0000268F0000}"/>
    <cellStyle name="Notas 12 3 9 2" xfId="35445" xr:uid="{00000000-0005-0000-0000-0000278F0000}"/>
    <cellStyle name="Notas 12 3 9 3" xfId="35446" xr:uid="{00000000-0005-0000-0000-0000288F0000}"/>
    <cellStyle name="Notas 12 3 9 4" xfId="35447" xr:uid="{00000000-0005-0000-0000-0000298F0000}"/>
    <cellStyle name="Notas 12 3 9 5" xfId="35448" xr:uid="{00000000-0005-0000-0000-00002A8F0000}"/>
    <cellStyle name="Notas 12 3 9 6" xfId="35449" xr:uid="{00000000-0005-0000-0000-00002B8F0000}"/>
    <cellStyle name="Notas 12 4" xfId="2049" xr:uid="{00000000-0005-0000-0000-00002C8F0000}"/>
    <cellStyle name="Notas 12 4 10" xfId="35450" xr:uid="{00000000-0005-0000-0000-00002D8F0000}"/>
    <cellStyle name="Notas 12 4 11" xfId="35451" xr:uid="{00000000-0005-0000-0000-00002E8F0000}"/>
    <cellStyle name="Notas 12 4 12" xfId="35452" xr:uid="{00000000-0005-0000-0000-00002F8F0000}"/>
    <cellStyle name="Notas 12 4 13" xfId="35453" xr:uid="{00000000-0005-0000-0000-0000308F0000}"/>
    <cellStyle name="Notas 12 4 14" xfId="35454" xr:uid="{00000000-0005-0000-0000-0000318F0000}"/>
    <cellStyle name="Notas 12 4 2" xfId="35455" xr:uid="{00000000-0005-0000-0000-0000328F0000}"/>
    <cellStyle name="Notas 12 4 2 2" xfId="35456" xr:uid="{00000000-0005-0000-0000-0000338F0000}"/>
    <cellStyle name="Notas 12 4 2 3" xfId="35457" xr:uid="{00000000-0005-0000-0000-0000348F0000}"/>
    <cellStyle name="Notas 12 4 2 4" xfId="35458" xr:uid="{00000000-0005-0000-0000-0000358F0000}"/>
    <cellStyle name="Notas 12 4 2 5" xfId="35459" xr:uid="{00000000-0005-0000-0000-0000368F0000}"/>
    <cellStyle name="Notas 12 4 2 6" xfId="35460" xr:uid="{00000000-0005-0000-0000-0000378F0000}"/>
    <cellStyle name="Notas 12 4 3" xfId="35461" xr:uid="{00000000-0005-0000-0000-0000388F0000}"/>
    <cellStyle name="Notas 12 4 3 2" xfId="35462" xr:uid="{00000000-0005-0000-0000-0000398F0000}"/>
    <cellStyle name="Notas 12 4 3 3" xfId="35463" xr:uid="{00000000-0005-0000-0000-00003A8F0000}"/>
    <cellStyle name="Notas 12 4 3 4" xfId="35464" xr:uid="{00000000-0005-0000-0000-00003B8F0000}"/>
    <cellStyle name="Notas 12 4 3 5" xfId="35465" xr:uid="{00000000-0005-0000-0000-00003C8F0000}"/>
    <cellStyle name="Notas 12 4 3 6" xfId="35466" xr:uid="{00000000-0005-0000-0000-00003D8F0000}"/>
    <cellStyle name="Notas 12 4 4" xfId="35467" xr:uid="{00000000-0005-0000-0000-00003E8F0000}"/>
    <cellStyle name="Notas 12 4 4 2" xfId="35468" xr:uid="{00000000-0005-0000-0000-00003F8F0000}"/>
    <cellStyle name="Notas 12 4 4 3" xfId="35469" xr:uid="{00000000-0005-0000-0000-0000408F0000}"/>
    <cellStyle name="Notas 12 4 4 4" xfId="35470" xr:uid="{00000000-0005-0000-0000-0000418F0000}"/>
    <cellStyle name="Notas 12 4 4 5" xfId="35471" xr:uid="{00000000-0005-0000-0000-0000428F0000}"/>
    <cellStyle name="Notas 12 4 4 6" xfId="35472" xr:uid="{00000000-0005-0000-0000-0000438F0000}"/>
    <cellStyle name="Notas 12 4 5" xfId="35473" xr:uid="{00000000-0005-0000-0000-0000448F0000}"/>
    <cellStyle name="Notas 12 4 5 2" xfId="35474" xr:uid="{00000000-0005-0000-0000-0000458F0000}"/>
    <cellStyle name="Notas 12 4 5 3" xfId="35475" xr:uid="{00000000-0005-0000-0000-0000468F0000}"/>
    <cellStyle name="Notas 12 4 5 4" xfId="35476" xr:uid="{00000000-0005-0000-0000-0000478F0000}"/>
    <cellStyle name="Notas 12 4 5 5" xfId="35477" xr:uid="{00000000-0005-0000-0000-0000488F0000}"/>
    <cellStyle name="Notas 12 4 5 6" xfId="35478" xr:uid="{00000000-0005-0000-0000-0000498F0000}"/>
    <cellStyle name="Notas 12 4 6" xfId="35479" xr:uid="{00000000-0005-0000-0000-00004A8F0000}"/>
    <cellStyle name="Notas 12 4 6 2" xfId="35480" xr:uid="{00000000-0005-0000-0000-00004B8F0000}"/>
    <cellStyle name="Notas 12 4 6 3" xfId="35481" xr:uid="{00000000-0005-0000-0000-00004C8F0000}"/>
    <cellStyle name="Notas 12 4 6 4" xfId="35482" xr:uid="{00000000-0005-0000-0000-00004D8F0000}"/>
    <cellStyle name="Notas 12 4 6 5" xfId="35483" xr:uid="{00000000-0005-0000-0000-00004E8F0000}"/>
    <cellStyle name="Notas 12 4 6 6" xfId="35484" xr:uid="{00000000-0005-0000-0000-00004F8F0000}"/>
    <cellStyle name="Notas 12 4 7" xfId="35485" xr:uid="{00000000-0005-0000-0000-0000508F0000}"/>
    <cellStyle name="Notas 12 4 7 2" xfId="35486" xr:uid="{00000000-0005-0000-0000-0000518F0000}"/>
    <cellStyle name="Notas 12 4 7 3" xfId="35487" xr:uid="{00000000-0005-0000-0000-0000528F0000}"/>
    <cellStyle name="Notas 12 4 7 4" xfId="35488" xr:uid="{00000000-0005-0000-0000-0000538F0000}"/>
    <cellStyle name="Notas 12 4 7 5" xfId="35489" xr:uid="{00000000-0005-0000-0000-0000548F0000}"/>
    <cellStyle name="Notas 12 4 7 6" xfId="35490" xr:uid="{00000000-0005-0000-0000-0000558F0000}"/>
    <cellStyle name="Notas 12 4 8" xfId="35491" xr:uid="{00000000-0005-0000-0000-0000568F0000}"/>
    <cellStyle name="Notas 12 4 8 2" xfId="35492" xr:uid="{00000000-0005-0000-0000-0000578F0000}"/>
    <cellStyle name="Notas 12 4 8 3" xfId="35493" xr:uid="{00000000-0005-0000-0000-0000588F0000}"/>
    <cellStyle name="Notas 12 4 8 4" xfId="35494" xr:uid="{00000000-0005-0000-0000-0000598F0000}"/>
    <cellStyle name="Notas 12 4 8 5" xfId="35495" xr:uid="{00000000-0005-0000-0000-00005A8F0000}"/>
    <cellStyle name="Notas 12 4 8 6" xfId="35496" xr:uid="{00000000-0005-0000-0000-00005B8F0000}"/>
    <cellStyle name="Notas 12 4 9" xfId="35497" xr:uid="{00000000-0005-0000-0000-00005C8F0000}"/>
    <cellStyle name="Notas 12 4 9 2" xfId="35498" xr:uid="{00000000-0005-0000-0000-00005D8F0000}"/>
    <cellStyle name="Notas 12 4 9 3" xfId="35499" xr:uid="{00000000-0005-0000-0000-00005E8F0000}"/>
    <cellStyle name="Notas 12 4 9 4" xfId="35500" xr:uid="{00000000-0005-0000-0000-00005F8F0000}"/>
    <cellStyle name="Notas 12 4 9 5" xfId="35501" xr:uid="{00000000-0005-0000-0000-0000608F0000}"/>
    <cellStyle name="Notas 12 4 9 6" xfId="35502" xr:uid="{00000000-0005-0000-0000-0000618F0000}"/>
    <cellStyle name="Notas 12 5" xfId="35503" xr:uid="{00000000-0005-0000-0000-0000628F0000}"/>
    <cellStyle name="Notas 12 5 2" xfId="35504" xr:uid="{00000000-0005-0000-0000-0000638F0000}"/>
    <cellStyle name="Notas 12 5 3" xfId="35505" xr:uid="{00000000-0005-0000-0000-0000648F0000}"/>
    <cellStyle name="Notas 12 5 4" xfId="35506" xr:uid="{00000000-0005-0000-0000-0000658F0000}"/>
    <cellStyle name="Notas 12 5 5" xfId="35507" xr:uid="{00000000-0005-0000-0000-0000668F0000}"/>
    <cellStyle name="Notas 12 5 6" xfId="35508" xr:uid="{00000000-0005-0000-0000-0000678F0000}"/>
    <cellStyle name="Notas 12 6" xfId="35509" xr:uid="{00000000-0005-0000-0000-0000688F0000}"/>
    <cellStyle name="Notas 12 6 2" xfId="35510" xr:uid="{00000000-0005-0000-0000-0000698F0000}"/>
    <cellStyle name="Notas 12 6 3" xfId="35511" xr:uid="{00000000-0005-0000-0000-00006A8F0000}"/>
    <cellStyle name="Notas 12 6 4" xfId="35512" xr:uid="{00000000-0005-0000-0000-00006B8F0000}"/>
    <cellStyle name="Notas 12 6 5" xfId="35513" xr:uid="{00000000-0005-0000-0000-00006C8F0000}"/>
    <cellStyle name="Notas 12 6 6" xfId="35514" xr:uid="{00000000-0005-0000-0000-00006D8F0000}"/>
    <cellStyle name="Notas 12 7" xfId="35515" xr:uid="{00000000-0005-0000-0000-00006E8F0000}"/>
    <cellStyle name="Notas 12 7 2" xfId="35516" xr:uid="{00000000-0005-0000-0000-00006F8F0000}"/>
    <cellStyle name="Notas 12 7 3" xfId="35517" xr:uid="{00000000-0005-0000-0000-0000708F0000}"/>
    <cellStyle name="Notas 12 7 4" xfId="35518" xr:uid="{00000000-0005-0000-0000-0000718F0000}"/>
    <cellStyle name="Notas 12 7 5" xfId="35519" xr:uid="{00000000-0005-0000-0000-0000728F0000}"/>
    <cellStyle name="Notas 12 7 6" xfId="35520" xr:uid="{00000000-0005-0000-0000-0000738F0000}"/>
    <cellStyle name="Notas 12 8" xfId="35521" xr:uid="{00000000-0005-0000-0000-0000748F0000}"/>
    <cellStyle name="Notas 12 8 2" xfId="35522" xr:uid="{00000000-0005-0000-0000-0000758F0000}"/>
    <cellStyle name="Notas 12 8 3" xfId="35523" xr:uid="{00000000-0005-0000-0000-0000768F0000}"/>
    <cellStyle name="Notas 12 8 4" xfId="35524" xr:uid="{00000000-0005-0000-0000-0000778F0000}"/>
    <cellStyle name="Notas 12 8 5" xfId="35525" xr:uid="{00000000-0005-0000-0000-0000788F0000}"/>
    <cellStyle name="Notas 12 8 6" xfId="35526" xr:uid="{00000000-0005-0000-0000-0000798F0000}"/>
    <cellStyle name="Notas 12 9" xfId="35527" xr:uid="{00000000-0005-0000-0000-00007A8F0000}"/>
    <cellStyle name="Notas 12 9 2" xfId="35528" xr:uid="{00000000-0005-0000-0000-00007B8F0000}"/>
    <cellStyle name="Notas 12 9 3" xfId="35529" xr:uid="{00000000-0005-0000-0000-00007C8F0000}"/>
    <cellStyle name="Notas 12 9 4" xfId="35530" xr:uid="{00000000-0005-0000-0000-00007D8F0000}"/>
    <cellStyle name="Notas 12 9 5" xfId="35531" xr:uid="{00000000-0005-0000-0000-00007E8F0000}"/>
    <cellStyle name="Notas 12 9 6" xfId="35532" xr:uid="{00000000-0005-0000-0000-00007F8F0000}"/>
    <cellStyle name="Notas 13" xfId="2050" xr:uid="{00000000-0005-0000-0000-0000808F0000}"/>
    <cellStyle name="Notas 13 10" xfId="35533" xr:uid="{00000000-0005-0000-0000-0000818F0000}"/>
    <cellStyle name="Notas 13 10 2" xfId="35534" xr:uid="{00000000-0005-0000-0000-0000828F0000}"/>
    <cellStyle name="Notas 13 10 3" xfId="35535" xr:uid="{00000000-0005-0000-0000-0000838F0000}"/>
    <cellStyle name="Notas 13 10 4" xfId="35536" xr:uid="{00000000-0005-0000-0000-0000848F0000}"/>
    <cellStyle name="Notas 13 10 5" xfId="35537" xr:uid="{00000000-0005-0000-0000-0000858F0000}"/>
    <cellStyle name="Notas 13 10 6" xfId="35538" xr:uid="{00000000-0005-0000-0000-0000868F0000}"/>
    <cellStyle name="Notas 13 11" xfId="35539" xr:uid="{00000000-0005-0000-0000-0000878F0000}"/>
    <cellStyle name="Notas 13 11 2" xfId="35540" xr:uid="{00000000-0005-0000-0000-0000888F0000}"/>
    <cellStyle name="Notas 13 11 3" xfId="35541" xr:uid="{00000000-0005-0000-0000-0000898F0000}"/>
    <cellStyle name="Notas 13 11 4" xfId="35542" xr:uid="{00000000-0005-0000-0000-00008A8F0000}"/>
    <cellStyle name="Notas 13 11 5" xfId="35543" xr:uid="{00000000-0005-0000-0000-00008B8F0000}"/>
    <cellStyle name="Notas 13 11 6" xfId="35544" xr:uid="{00000000-0005-0000-0000-00008C8F0000}"/>
    <cellStyle name="Notas 13 12" xfId="35545" xr:uid="{00000000-0005-0000-0000-00008D8F0000}"/>
    <cellStyle name="Notas 13 12 2" xfId="35546" xr:uid="{00000000-0005-0000-0000-00008E8F0000}"/>
    <cellStyle name="Notas 13 12 3" xfId="35547" xr:uid="{00000000-0005-0000-0000-00008F8F0000}"/>
    <cellStyle name="Notas 13 12 4" xfId="35548" xr:uid="{00000000-0005-0000-0000-0000908F0000}"/>
    <cellStyle name="Notas 13 12 5" xfId="35549" xr:uid="{00000000-0005-0000-0000-0000918F0000}"/>
    <cellStyle name="Notas 13 12 6" xfId="35550" xr:uid="{00000000-0005-0000-0000-0000928F0000}"/>
    <cellStyle name="Notas 13 13" xfId="35551" xr:uid="{00000000-0005-0000-0000-0000938F0000}"/>
    <cellStyle name="Notas 13 14" xfId="35552" xr:uid="{00000000-0005-0000-0000-0000948F0000}"/>
    <cellStyle name="Notas 13 15" xfId="35553" xr:uid="{00000000-0005-0000-0000-0000958F0000}"/>
    <cellStyle name="Notas 13 16" xfId="35554" xr:uid="{00000000-0005-0000-0000-0000968F0000}"/>
    <cellStyle name="Notas 13 17" xfId="35555" xr:uid="{00000000-0005-0000-0000-0000978F0000}"/>
    <cellStyle name="Notas 13 18" xfId="42057" xr:uid="{00000000-0005-0000-0000-0000988F0000}"/>
    <cellStyle name="Notas 13 2" xfId="2051" xr:uid="{00000000-0005-0000-0000-0000998F0000}"/>
    <cellStyle name="Notas 13 2 10" xfId="35556" xr:uid="{00000000-0005-0000-0000-00009A8F0000}"/>
    <cellStyle name="Notas 13 2 11" xfId="35557" xr:uid="{00000000-0005-0000-0000-00009B8F0000}"/>
    <cellStyle name="Notas 13 2 12" xfId="35558" xr:uid="{00000000-0005-0000-0000-00009C8F0000}"/>
    <cellStyle name="Notas 13 2 13" xfId="35559" xr:uid="{00000000-0005-0000-0000-00009D8F0000}"/>
    <cellStyle name="Notas 13 2 14" xfId="35560" xr:uid="{00000000-0005-0000-0000-00009E8F0000}"/>
    <cellStyle name="Notas 13 2 2" xfId="35561" xr:uid="{00000000-0005-0000-0000-00009F8F0000}"/>
    <cellStyle name="Notas 13 2 2 2" xfId="35562" xr:uid="{00000000-0005-0000-0000-0000A08F0000}"/>
    <cellStyle name="Notas 13 2 2 3" xfId="35563" xr:uid="{00000000-0005-0000-0000-0000A18F0000}"/>
    <cellStyle name="Notas 13 2 2 4" xfId="35564" xr:uid="{00000000-0005-0000-0000-0000A28F0000}"/>
    <cellStyle name="Notas 13 2 2 5" xfId="35565" xr:uid="{00000000-0005-0000-0000-0000A38F0000}"/>
    <cellStyle name="Notas 13 2 2 6" xfId="35566" xr:uid="{00000000-0005-0000-0000-0000A48F0000}"/>
    <cellStyle name="Notas 13 2 3" xfId="35567" xr:uid="{00000000-0005-0000-0000-0000A58F0000}"/>
    <cellStyle name="Notas 13 2 3 2" xfId="35568" xr:uid="{00000000-0005-0000-0000-0000A68F0000}"/>
    <cellStyle name="Notas 13 2 3 3" xfId="35569" xr:uid="{00000000-0005-0000-0000-0000A78F0000}"/>
    <cellStyle name="Notas 13 2 3 4" xfId="35570" xr:uid="{00000000-0005-0000-0000-0000A88F0000}"/>
    <cellStyle name="Notas 13 2 3 5" xfId="35571" xr:uid="{00000000-0005-0000-0000-0000A98F0000}"/>
    <cellStyle name="Notas 13 2 3 6" xfId="35572" xr:uid="{00000000-0005-0000-0000-0000AA8F0000}"/>
    <cellStyle name="Notas 13 2 4" xfId="35573" xr:uid="{00000000-0005-0000-0000-0000AB8F0000}"/>
    <cellStyle name="Notas 13 2 4 2" xfId="35574" xr:uid="{00000000-0005-0000-0000-0000AC8F0000}"/>
    <cellStyle name="Notas 13 2 4 3" xfId="35575" xr:uid="{00000000-0005-0000-0000-0000AD8F0000}"/>
    <cellStyle name="Notas 13 2 4 4" xfId="35576" xr:uid="{00000000-0005-0000-0000-0000AE8F0000}"/>
    <cellStyle name="Notas 13 2 4 5" xfId="35577" xr:uid="{00000000-0005-0000-0000-0000AF8F0000}"/>
    <cellStyle name="Notas 13 2 4 6" xfId="35578" xr:uid="{00000000-0005-0000-0000-0000B08F0000}"/>
    <cellStyle name="Notas 13 2 5" xfId="35579" xr:uid="{00000000-0005-0000-0000-0000B18F0000}"/>
    <cellStyle name="Notas 13 2 5 2" xfId="35580" xr:uid="{00000000-0005-0000-0000-0000B28F0000}"/>
    <cellStyle name="Notas 13 2 5 3" xfId="35581" xr:uid="{00000000-0005-0000-0000-0000B38F0000}"/>
    <cellStyle name="Notas 13 2 5 4" xfId="35582" xr:uid="{00000000-0005-0000-0000-0000B48F0000}"/>
    <cellStyle name="Notas 13 2 5 5" xfId="35583" xr:uid="{00000000-0005-0000-0000-0000B58F0000}"/>
    <cellStyle name="Notas 13 2 5 6" xfId="35584" xr:uid="{00000000-0005-0000-0000-0000B68F0000}"/>
    <cellStyle name="Notas 13 2 6" xfId="35585" xr:uid="{00000000-0005-0000-0000-0000B78F0000}"/>
    <cellStyle name="Notas 13 2 6 2" xfId="35586" xr:uid="{00000000-0005-0000-0000-0000B88F0000}"/>
    <cellStyle name="Notas 13 2 6 3" xfId="35587" xr:uid="{00000000-0005-0000-0000-0000B98F0000}"/>
    <cellStyle name="Notas 13 2 6 4" xfId="35588" xr:uid="{00000000-0005-0000-0000-0000BA8F0000}"/>
    <cellStyle name="Notas 13 2 6 5" xfId="35589" xr:uid="{00000000-0005-0000-0000-0000BB8F0000}"/>
    <cellStyle name="Notas 13 2 6 6" xfId="35590" xr:uid="{00000000-0005-0000-0000-0000BC8F0000}"/>
    <cellStyle name="Notas 13 2 7" xfId="35591" xr:uid="{00000000-0005-0000-0000-0000BD8F0000}"/>
    <cellStyle name="Notas 13 2 7 2" xfId="35592" xr:uid="{00000000-0005-0000-0000-0000BE8F0000}"/>
    <cellStyle name="Notas 13 2 7 3" xfId="35593" xr:uid="{00000000-0005-0000-0000-0000BF8F0000}"/>
    <cellStyle name="Notas 13 2 7 4" xfId="35594" xr:uid="{00000000-0005-0000-0000-0000C08F0000}"/>
    <cellStyle name="Notas 13 2 7 5" xfId="35595" xr:uid="{00000000-0005-0000-0000-0000C18F0000}"/>
    <cellStyle name="Notas 13 2 7 6" xfId="35596" xr:uid="{00000000-0005-0000-0000-0000C28F0000}"/>
    <cellStyle name="Notas 13 2 8" xfId="35597" xr:uid="{00000000-0005-0000-0000-0000C38F0000}"/>
    <cellStyle name="Notas 13 2 8 2" xfId="35598" xr:uid="{00000000-0005-0000-0000-0000C48F0000}"/>
    <cellStyle name="Notas 13 2 8 3" xfId="35599" xr:uid="{00000000-0005-0000-0000-0000C58F0000}"/>
    <cellStyle name="Notas 13 2 8 4" xfId="35600" xr:uid="{00000000-0005-0000-0000-0000C68F0000}"/>
    <cellStyle name="Notas 13 2 8 5" xfId="35601" xr:uid="{00000000-0005-0000-0000-0000C78F0000}"/>
    <cellStyle name="Notas 13 2 8 6" xfId="35602" xr:uid="{00000000-0005-0000-0000-0000C88F0000}"/>
    <cellStyle name="Notas 13 2 9" xfId="35603" xr:uid="{00000000-0005-0000-0000-0000C98F0000}"/>
    <cellStyle name="Notas 13 2 9 2" xfId="35604" xr:uid="{00000000-0005-0000-0000-0000CA8F0000}"/>
    <cellStyle name="Notas 13 2 9 3" xfId="35605" xr:uid="{00000000-0005-0000-0000-0000CB8F0000}"/>
    <cellStyle name="Notas 13 2 9 4" xfId="35606" xr:uid="{00000000-0005-0000-0000-0000CC8F0000}"/>
    <cellStyle name="Notas 13 2 9 5" xfId="35607" xr:uid="{00000000-0005-0000-0000-0000CD8F0000}"/>
    <cellStyle name="Notas 13 2 9 6" xfId="35608" xr:uid="{00000000-0005-0000-0000-0000CE8F0000}"/>
    <cellStyle name="Notas 13 3" xfId="2052" xr:uid="{00000000-0005-0000-0000-0000CF8F0000}"/>
    <cellStyle name="Notas 13 3 10" xfId="35609" xr:uid="{00000000-0005-0000-0000-0000D08F0000}"/>
    <cellStyle name="Notas 13 3 11" xfId="35610" xr:uid="{00000000-0005-0000-0000-0000D18F0000}"/>
    <cellStyle name="Notas 13 3 12" xfId="35611" xr:uid="{00000000-0005-0000-0000-0000D28F0000}"/>
    <cellStyle name="Notas 13 3 13" xfId="35612" xr:uid="{00000000-0005-0000-0000-0000D38F0000}"/>
    <cellStyle name="Notas 13 3 14" xfId="35613" xr:uid="{00000000-0005-0000-0000-0000D48F0000}"/>
    <cellStyle name="Notas 13 3 2" xfId="35614" xr:uid="{00000000-0005-0000-0000-0000D58F0000}"/>
    <cellStyle name="Notas 13 3 2 2" xfId="35615" xr:uid="{00000000-0005-0000-0000-0000D68F0000}"/>
    <cellStyle name="Notas 13 3 2 3" xfId="35616" xr:uid="{00000000-0005-0000-0000-0000D78F0000}"/>
    <cellStyle name="Notas 13 3 2 4" xfId="35617" xr:uid="{00000000-0005-0000-0000-0000D88F0000}"/>
    <cellStyle name="Notas 13 3 2 5" xfId="35618" xr:uid="{00000000-0005-0000-0000-0000D98F0000}"/>
    <cellStyle name="Notas 13 3 2 6" xfId="35619" xr:uid="{00000000-0005-0000-0000-0000DA8F0000}"/>
    <cellStyle name="Notas 13 3 3" xfId="35620" xr:uid="{00000000-0005-0000-0000-0000DB8F0000}"/>
    <cellStyle name="Notas 13 3 3 2" xfId="35621" xr:uid="{00000000-0005-0000-0000-0000DC8F0000}"/>
    <cellStyle name="Notas 13 3 3 3" xfId="35622" xr:uid="{00000000-0005-0000-0000-0000DD8F0000}"/>
    <cellStyle name="Notas 13 3 3 4" xfId="35623" xr:uid="{00000000-0005-0000-0000-0000DE8F0000}"/>
    <cellStyle name="Notas 13 3 3 5" xfId="35624" xr:uid="{00000000-0005-0000-0000-0000DF8F0000}"/>
    <cellStyle name="Notas 13 3 3 6" xfId="35625" xr:uid="{00000000-0005-0000-0000-0000E08F0000}"/>
    <cellStyle name="Notas 13 3 4" xfId="35626" xr:uid="{00000000-0005-0000-0000-0000E18F0000}"/>
    <cellStyle name="Notas 13 3 4 2" xfId="35627" xr:uid="{00000000-0005-0000-0000-0000E28F0000}"/>
    <cellStyle name="Notas 13 3 4 3" xfId="35628" xr:uid="{00000000-0005-0000-0000-0000E38F0000}"/>
    <cellStyle name="Notas 13 3 4 4" xfId="35629" xr:uid="{00000000-0005-0000-0000-0000E48F0000}"/>
    <cellStyle name="Notas 13 3 4 5" xfId="35630" xr:uid="{00000000-0005-0000-0000-0000E58F0000}"/>
    <cellStyle name="Notas 13 3 4 6" xfId="35631" xr:uid="{00000000-0005-0000-0000-0000E68F0000}"/>
    <cellStyle name="Notas 13 3 5" xfId="35632" xr:uid="{00000000-0005-0000-0000-0000E78F0000}"/>
    <cellStyle name="Notas 13 3 5 2" xfId="35633" xr:uid="{00000000-0005-0000-0000-0000E88F0000}"/>
    <cellStyle name="Notas 13 3 5 3" xfId="35634" xr:uid="{00000000-0005-0000-0000-0000E98F0000}"/>
    <cellStyle name="Notas 13 3 5 4" xfId="35635" xr:uid="{00000000-0005-0000-0000-0000EA8F0000}"/>
    <cellStyle name="Notas 13 3 5 5" xfId="35636" xr:uid="{00000000-0005-0000-0000-0000EB8F0000}"/>
    <cellStyle name="Notas 13 3 5 6" xfId="35637" xr:uid="{00000000-0005-0000-0000-0000EC8F0000}"/>
    <cellStyle name="Notas 13 3 6" xfId="35638" xr:uid="{00000000-0005-0000-0000-0000ED8F0000}"/>
    <cellStyle name="Notas 13 3 6 2" xfId="35639" xr:uid="{00000000-0005-0000-0000-0000EE8F0000}"/>
    <cellStyle name="Notas 13 3 6 3" xfId="35640" xr:uid="{00000000-0005-0000-0000-0000EF8F0000}"/>
    <cellStyle name="Notas 13 3 6 4" xfId="35641" xr:uid="{00000000-0005-0000-0000-0000F08F0000}"/>
    <cellStyle name="Notas 13 3 6 5" xfId="35642" xr:uid="{00000000-0005-0000-0000-0000F18F0000}"/>
    <cellStyle name="Notas 13 3 6 6" xfId="35643" xr:uid="{00000000-0005-0000-0000-0000F28F0000}"/>
    <cellStyle name="Notas 13 3 7" xfId="35644" xr:uid="{00000000-0005-0000-0000-0000F38F0000}"/>
    <cellStyle name="Notas 13 3 7 2" xfId="35645" xr:uid="{00000000-0005-0000-0000-0000F48F0000}"/>
    <cellStyle name="Notas 13 3 7 3" xfId="35646" xr:uid="{00000000-0005-0000-0000-0000F58F0000}"/>
    <cellStyle name="Notas 13 3 7 4" xfId="35647" xr:uid="{00000000-0005-0000-0000-0000F68F0000}"/>
    <cellStyle name="Notas 13 3 7 5" xfId="35648" xr:uid="{00000000-0005-0000-0000-0000F78F0000}"/>
    <cellStyle name="Notas 13 3 7 6" xfId="35649" xr:uid="{00000000-0005-0000-0000-0000F88F0000}"/>
    <cellStyle name="Notas 13 3 8" xfId="35650" xr:uid="{00000000-0005-0000-0000-0000F98F0000}"/>
    <cellStyle name="Notas 13 3 8 2" xfId="35651" xr:uid="{00000000-0005-0000-0000-0000FA8F0000}"/>
    <cellStyle name="Notas 13 3 8 3" xfId="35652" xr:uid="{00000000-0005-0000-0000-0000FB8F0000}"/>
    <cellStyle name="Notas 13 3 8 4" xfId="35653" xr:uid="{00000000-0005-0000-0000-0000FC8F0000}"/>
    <cellStyle name="Notas 13 3 8 5" xfId="35654" xr:uid="{00000000-0005-0000-0000-0000FD8F0000}"/>
    <cellStyle name="Notas 13 3 8 6" xfId="35655" xr:uid="{00000000-0005-0000-0000-0000FE8F0000}"/>
    <cellStyle name="Notas 13 3 9" xfId="35656" xr:uid="{00000000-0005-0000-0000-0000FF8F0000}"/>
    <cellStyle name="Notas 13 3 9 2" xfId="35657" xr:uid="{00000000-0005-0000-0000-000000900000}"/>
    <cellStyle name="Notas 13 3 9 3" xfId="35658" xr:uid="{00000000-0005-0000-0000-000001900000}"/>
    <cellStyle name="Notas 13 3 9 4" xfId="35659" xr:uid="{00000000-0005-0000-0000-000002900000}"/>
    <cellStyle name="Notas 13 3 9 5" xfId="35660" xr:uid="{00000000-0005-0000-0000-000003900000}"/>
    <cellStyle name="Notas 13 3 9 6" xfId="35661" xr:uid="{00000000-0005-0000-0000-000004900000}"/>
    <cellStyle name="Notas 13 4" xfId="2053" xr:uid="{00000000-0005-0000-0000-000005900000}"/>
    <cellStyle name="Notas 13 4 10" xfId="35662" xr:uid="{00000000-0005-0000-0000-000006900000}"/>
    <cellStyle name="Notas 13 4 11" xfId="35663" xr:uid="{00000000-0005-0000-0000-000007900000}"/>
    <cellStyle name="Notas 13 4 12" xfId="35664" xr:uid="{00000000-0005-0000-0000-000008900000}"/>
    <cellStyle name="Notas 13 4 13" xfId="35665" xr:uid="{00000000-0005-0000-0000-000009900000}"/>
    <cellStyle name="Notas 13 4 14" xfId="35666" xr:uid="{00000000-0005-0000-0000-00000A900000}"/>
    <cellStyle name="Notas 13 4 2" xfId="35667" xr:uid="{00000000-0005-0000-0000-00000B900000}"/>
    <cellStyle name="Notas 13 4 2 2" xfId="35668" xr:uid="{00000000-0005-0000-0000-00000C900000}"/>
    <cellStyle name="Notas 13 4 2 3" xfId="35669" xr:uid="{00000000-0005-0000-0000-00000D900000}"/>
    <cellStyle name="Notas 13 4 2 4" xfId="35670" xr:uid="{00000000-0005-0000-0000-00000E900000}"/>
    <cellStyle name="Notas 13 4 2 5" xfId="35671" xr:uid="{00000000-0005-0000-0000-00000F900000}"/>
    <cellStyle name="Notas 13 4 2 6" xfId="35672" xr:uid="{00000000-0005-0000-0000-000010900000}"/>
    <cellStyle name="Notas 13 4 3" xfId="35673" xr:uid="{00000000-0005-0000-0000-000011900000}"/>
    <cellStyle name="Notas 13 4 3 2" xfId="35674" xr:uid="{00000000-0005-0000-0000-000012900000}"/>
    <cellStyle name="Notas 13 4 3 3" xfId="35675" xr:uid="{00000000-0005-0000-0000-000013900000}"/>
    <cellStyle name="Notas 13 4 3 4" xfId="35676" xr:uid="{00000000-0005-0000-0000-000014900000}"/>
    <cellStyle name="Notas 13 4 3 5" xfId="35677" xr:uid="{00000000-0005-0000-0000-000015900000}"/>
    <cellStyle name="Notas 13 4 3 6" xfId="35678" xr:uid="{00000000-0005-0000-0000-000016900000}"/>
    <cellStyle name="Notas 13 4 4" xfId="35679" xr:uid="{00000000-0005-0000-0000-000017900000}"/>
    <cellStyle name="Notas 13 4 4 2" xfId="35680" xr:uid="{00000000-0005-0000-0000-000018900000}"/>
    <cellStyle name="Notas 13 4 4 3" xfId="35681" xr:uid="{00000000-0005-0000-0000-000019900000}"/>
    <cellStyle name="Notas 13 4 4 4" xfId="35682" xr:uid="{00000000-0005-0000-0000-00001A900000}"/>
    <cellStyle name="Notas 13 4 4 5" xfId="35683" xr:uid="{00000000-0005-0000-0000-00001B900000}"/>
    <cellStyle name="Notas 13 4 4 6" xfId="35684" xr:uid="{00000000-0005-0000-0000-00001C900000}"/>
    <cellStyle name="Notas 13 4 5" xfId="35685" xr:uid="{00000000-0005-0000-0000-00001D900000}"/>
    <cellStyle name="Notas 13 4 5 2" xfId="35686" xr:uid="{00000000-0005-0000-0000-00001E900000}"/>
    <cellStyle name="Notas 13 4 5 3" xfId="35687" xr:uid="{00000000-0005-0000-0000-00001F900000}"/>
    <cellStyle name="Notas 13 4 5 4" xfId="35688" xr:uid="{00000000-0005-0000-0000-000020900000}"/>
    <cellStyle name="Notas 13 4 5 5" xfId="35689" xr:uid="{00000000-0005-0000-0000-000021900000}"/>
    <cellStyle name="Notas 13 4 5 6" xfId="35690" xr:uid="{00000000-0005-0000-0000-000022900000}"/>
    <cellStyle name="Notas 13 4 6" xfId="35691" xr:uid="{00000000-0005-0000-0000-000023900000}"/>
    <cellStyle name="Notas 13 4 6 2" xfId="35692" xr:uid="{00000000-0005-0000-0000-000024900000}"/>
    <cellStyle name="Notas 13 4 6 3" xfId="35693" xr:uid="{00000000-0005-0000-0000-000025900000}"/>
    <cellStyle name="Notas 13 4 6 4" xfId="35694" xr:uid="{00000000-0005-0000-0000-000026900000}"/>
    <cellStyle name="Notas 13 4 6 5" xfId="35695" xr:uid="{00000000-0005-0000-0000-000027900000}"/>
    <cellStyle name="Notas 13 4 6 6" xfId="35696" xr:uid="{00000000-0005-0000-0000-000028900000}"/>
    <cellStyle name="Notas 13 4 7" xfId="35697" xr:uid="{00000000-0005-0000-0000-000029900000}"/>
    <cellStyle name="Notas 13 4 7 2" xfId="35698" xr:uid="{00000000-0005-0000-0000-00002A900000}"/>
    <cellStyle name="Notas 13 4 7 3" xfId="35699" xr:uid="{00000000-0005-0000-0000-00002B900000}"/>
    <cellStyle name="Notas 13 4 7 4" xfId="35700" xr:uid="{00000000-0005-0000-0000-00002C900000}"/>
    <cellStyle name="Notas 13 4 7 5" xfId="35701" xr:uid="{00000000-0005-0000-0000-00002D900000}"/>
    <cellStyle name="Notas 13 4 7 6" xfId="35702" xr:uid="{00000000-0005-0000-0000-00002E900000}"/>
    <cellStyle name="Notas 13 4 8" xfId="35703" xr:uid="{00000000-0005-0000-0000-00002F900000}"/>
    <cellStyle name="Notas 13 4 8 2" xfId="35704" xr:uid="{00000000-0005-0000-0000-000030900000}"/>
    <cellStyle name="Notas 13 4 8 3" xfId="35705" xr:uid="{00000000-0005-0000-0000-000031900000}"/>
    <cellStyle name="Notas 13 4 8 4" xfId="35706" xr:uid="{00000000-0005-0000-0000-000032900000}"/>
    <cellStyle name="Notas 13 4 8 5" xfId="35707" xr:uid="{00000000-0005-0000-0000-000033900000}"/>
    <cellStyle name="Notas 13 4 8 6" xfId="35708" xr:uid="{00000000-0005-0000-0000-000034900000}"/>
    <cellStyle name="Notas 13 4 9" xfId="35709" xr:uid="{00000000-0005-0000-0000-000035900000}"/>
    <cellStyle name="Notas 13 4 9 2" xfId="35710" xr:uid="{00000000-0005-0000-0000-000036900000}"/>
    <cellStyle name="Notas 13 4 9 3" xfId="35711" xr:uid="{00000000-0005-0000-0000-000037900000}"/>
    <cellStyle name="Notas 13 4 9 4" xfId="35712" xr:uid="{00000000-0005-0000-0000-000038900000}"/>
    <cellStyle name="Notas 13 4 9 5" xfId="35713" xr:uid="{00000000-0005-0000-0000-000039900000}"/>
    <cellStyle name="Notas 13 4 9 6" xfId="35714" xr:uid="{00000000-0005-0000-0000-00003A900000}"/>
    <cellStyle name="Notas 13 5" xfId="35715" xr:uid="{00000000-0005-0000-0000-00003B900000}"/>
    <cellStyle name="Notas 13 5 2" xfId="35716" xr:uid="{00000000-0005-0000-0000-00003C900000}"/>
    <cellStyle name="Notas 13 5 3" xfId="35717" xr:uid="{00000000-0005-0000-0000-00003D900000}"/>
    <cellStyle name="Notas 13 5 4" xfId="35718" xr:uid="{00000000-0005-0000-0000-00003E900000}"/>
    <cellStyle name="Notas 13 5 5" xfId="35719" xr:uid="{00000000-0005-0000-0000-00003F900000}"/>
    <cellStyle name="Notas 13 5 6" xfId="35720" xr:uid="{00000000-0005-0000-0000-000040900000}"/>
    <cellStyle name="Notas 13 6" xfId="35721" xr:uid="{00000000-0005-0000-0000-000041900000}"/>
    <cellStyle name="Notas 13 6 2" xfId="35722" xr:uid="{00000000-0005-0000-0000-000042900000}"/>
    <cellStyle name="Notas 13 6 3" xfId="35723" xr:uid="{00000000-0005-0000-0000-000043900000}"/>
    <cellStyle name="Notas 13 6 4" xfId="35724" xr:uid="{00000000-0005-0000-0000-000044900000}"/>
    <cellStyle name="Notas 13 6 5" xfId="35725" xr:uid="{00000000-0005-0000-0000-000045900000}"/>
    <cellStyle name="Notas 13 6 6" xfId="35726" xr:uid="{00000000-0005-0000-0000-000046900000}"/>
    <cellStyle name="Notas 13 7" xfId="35727" xr:uid="{00000000-0005-0000-0000-000047900000}"/>
    <cellStyle name="Notas 13 7 2" xfId="35728" xr:uid="{00000000-0005-0000-0000-000048900000}"/>
    <cellStyle name="Notas 13 7 3" xfId="35729" xr:uid="{00000000-0005-0000-0000-000049900000}"/>
    <cellStyle name="Notas 13 7 4" xfId="35730" xr:uid="{00000000-0005-0000-0000-00004A900000}"/>
    <cellStyle name="Notas 13 7 5" xfId="35731" xr:uid="{00000000-0005-0000-0000-00004B900000}"/>
    <cellStyle name="Notas 13 7 6" xfId="35732" xr:uid="{00000000-0005-0000-0000-00004C900000}"/>
    <cellStyle name="Notas 13 8" xfId="35733" xr:uid="{00000000-0005-0000-0000-00004D900000}"/>
    <cellStyle name="Notas 13 8 2" xfId="35734" xr:uid="{00000000-0005-0000-0000-00004E900000}"/>
    <cellStyle name="Notas 13 8 3" xfId="35735" xr:uid="{00000000-0005-0000-0000-00004F900000}"/>
    <cellStyle name="Notas 13 8 4" xfId="35736" xr:uid="{00000000-0005-0000-0000-000050900000}"/>
    <cellStyle name="Notas 13 8 5" xfId="35737" xr:uid="{00000000-0005-0000-0000-000051900000}"/>
    <cellStyle name="Notas 13 8 6" xfId="35738" xr:uid="{00000000-0005-0000-0000-000052900000}"/>
    <cellStyle name="Notas 13 9" xfId="35739" xr:uid="{00000000-0005-0000-0000-000053900000}"/>
    <cellStyle name="Notas 13 9 2" xfId="35740" xr:uid="{00000000-0005-0000-0000-000054900000}"/>
    <cellStyle name="Notas 13 9 3" xfId="35741" xr:uid="{00000000-0005-0000-0000-000055900000}"/>
    <cellStyle name="Notas 13 9 4" xfId="35742" xr:uid="{00000000-0005-0000-0000-000056900000}"/>
    <cellStyle name="Notas 13 9 5" xfId="35743" xr:uid="{00000000-0005-0000-0000-000057900000}"/>
    <cellStyle name="Notas 13 9 6" xfId="35744" xr:uid="{00000000-0005-0000-0000-000058900000}"/>
    <cellStyle name="Notas 14" xfId="2054" xr:uid="{00000000-0005-0000-0000-000059900000}"/>
    <cellStyle name="Notas 14 10" xfId="35745" xr:uid="{00000000-0005-0000-0000-00005A900000}"/>
    <cellStyle name="Notas 14 10 2" xfId="35746" xr:uid="{00000000-0005-0000-0000-00005B900000}"/>
    <cellStyle name="Notas 14 10 3" xfId="35747" xr:uid="{00000000-0005-0000-0000-00005C900000}"/>
    <cellStyle name="Notas 14 10 4" xfId="35748" xr:uid="{00000000-0005-0000-0000-00005D900000}"/>
    <cellStyle name="Notas 14 10 5" xfId="35749" xr:uid="{00000000-0005-0000-0000-00005E900000}"/>
    <cellStyle name="Notas 14 10 6" xfId="35750" xr:uid="{00000000-0005-0000-0000-00005F900000}"/>
    <cellStyle name="Notas 14 11" xfId="35751" xr:uid="{00000000-0005-0000-0000-000060900000}"/>
    <cellStyle name="Notas 14 11 2" xfId="35752" xr:uid="{00000000-0005-0000-0000-000061900000}"/>
    <cellStyle name="Notas 14 11 3" xfId="35753" xr:uid="{00000000-0005-0000-0000-000062900000}"/>
    <cellStyle name="Notas 14 11 4" xfId="35754" xr:uid="{00000000-0005-0000-0000-000063900000}"/>
    <cellStyle name="Notas 14 11 5" xfId="35755" xr:uid="{00000000-0005-0000-0000-000064900000}"/>
    <cellStyle name="Notas 14 11 6" xfId="35756" xr:uid="{00000000-0005-0000-0000-000065900000}"/>
    <cellStyle name="Notas 14 12" xfId="35757" xr:uid="{00000000-0005-0000-0000-000066900000}"/>
    <cellStyle name="Notas 14 12 2" xfId="35758" xr:uid="{00000000-0005-0000-0000-000067900000}"/>
    <cellStyle name="Notas 14 12 3" xfId="35759" xr:uid="{00000000-0005-0000-0000-000068900000}"/>
    <cellStyle name="Notas 14 12 4" xfId="35760" xr:uid="{00000000-0005-0000-0000-000069900000}"/>
    <cellStyle name="Notas 14 12 5" xfId="35761" xr:uid="{00000000-0005-0000-0000-00006A900000}"/>
    <cellStyle name="Notas 14 12 6" xfId="35762" xr:uid="{00000000-0005-0000-0000-00006B900000}"/>
    <cellStyle name="Notas 14 13" xfId="35763" xr:uid="{00000000-0005-0000-0000-00006C900000}"/>
    <cellStyle name="Notas 14 14" xfId="35764" xr:uid="{00000000-0005-0000-0000-00006D900000}"/>
    <cellStyle name="Notas 14 15" xfId="35765" xr:uid="{00000000-0005-0000-0000-00006E900000}"/>
    <cellStyle name="Notas 14 16" xfId="35766" xr:uid="{00000000-0005-0000-0000-00006F900000}"/>
    <cellStyle name="Notas 14 17" xfId="35767" xr:uid="{00000000-0005-0000-0000-000070900000}"/>
    <cellStyle name="Notas 14 2" xfId="35768" xr:uid="{00000000-0005-0000-0000-000071900000}"/>
    <cellStyle name="Notas 14 2 10" xfId="35769" xr:uid="{00000000-0005-0000-0000-000072900000}"/>
    <cellStyle name="Notas 14 2 11" xfId="35770" xr:uid="{00000000-0005-0000-0000-000073900000}"/>
    <cellStyle name="Notas 14 2 12" xfId="35771" xr:uid="{00000000-0005-0000-0000-000074900000}"/>
    <cellStyle name="Notas 14 2 13" xfId="35772" xr:uid="{00000000-0005-0000-0000-000075900000}"/>
    <cellStyle name="Notas 14 2 14" xfId="35773" xr:uid="{00000000-0005-0000-0000-000076900000}"/>
    <cellStyle name="Notas 14 2 2" xfId="35774" xr:uid="{00000000-0005-0000-0000-000077900000}"/>
    <cellStyle name="Notas 14 2 2 2" xfId="35775" xr:uid="{00000000-0005-0000-0000-000078900000}"/>
    <cellStyle name="Notas 14 2 2 3" xfId="35776" xr:uid="{00000000-0005-0000-0000-000079900000}"/>
    <cellStyle name="Notas 14 2 2 4" xfId="35777" xr:uid="{00000000-0005-0000-0000-00007A900000}"/>
    <cellStyle name="Notas 14 2 2 5" xfId="35778" xr:uid="{00000000-0005-0000-0000-00007B900000}"/>
    <cellStyle name="Notas 14 2 2 6" xfId="35779" xr:uid="{00000000-0005-0000-0000-00007C900000}"/>
    <cellStyle name="Notas 14 2 3" xfId="35780" xr:uid="{00000000-0005-0000-0000-00007D900000}"/>
    <cellStyle name="Notas 14 2 3 2" xfId="35781" xr:uid="{00000000-0005-0000-0000-00007E900000}"/>
    <cellStyle name="Notas 14 2 3 3" xfId="35782" xr:uid="{00000000-0005-0000-0000-00007F900000}"/>
    <cellStyle name="Notas 14 2 3 4" xfId="35783" xr:uid="{00000000-0005-0000-0000-000080900000}"/>
    <cellStyle name="Notas 14 2 3 5" xfId="35784" xr:uid="{00000000-0005-0000-0000-000081900000}"/>
    <cellStyle name="Notas 14 2 3 6" xfId="35785" xr:uid="{00000000-0005-0000-0000-000082900000}"/>
    <cellStyle name="Notas 14 2 4" xfId="35786" xr:uid="{00000000-0005-0000-0000-000083900000}"/>
    <cellStyle name="Notas 14 2 4 2" xfId="35787" xr:uid="{00000000-0005-0000-0000-000084900000}"/>
    <cellStyle name="Notas 14 2 4 3" xfId="35788" xr:uid="{00000000-0005-0000-0000-000085900000}"/>
    <cellStyle name="Notas 14 2 4 4" xfId="35789" xr:uid="{00000000-0005-0000-0000-000086900000}"/>
    <cellStyle name="Notas 14 2 4 5" xfId="35790" xr:uid="{00000000-0005-0000-0000-000087900000}"/>
    <cellStyle name="Notas 14 2 4 6" xfId="35791" xr:uid="{00000000-0005-0000-0000-000088900000}"/>
    <cellStyle name="Notas 14 2 5" xfId="35792" xr:uid="{00000000-0005-0000-0000-000089900000}"/>
    <cellStyle name="Notas 14 2 5 2" xfId="35793" xr:uid="{00000000-0005-0000-0000-00008A900000}"/>
    <cellStyle name="Notas 14 2 5 3" xfId="35794" xr:uid="{00000000-0005-0000-0000-00008B900000}"/>
    <cellStyle name="Notas 14 2 5 4" xfId="35795" xr:uid="{00000000-0005-0000-0000-00008C900000}"/>
    <cellStyle name="Notas 14 2 5 5" xfId="35796" xr:uid="{00000000-0005-0000-0000-00008D900000}"/>
    <cellStyle name="Notas 14 2 5 6" xfId="35797" xr:uid="{00000000-0005-0000-0000-00008E900000}"/>
    <cellStyle name="Notas 14 2 6" xfId="35798" xr:uid="{00000000-0005-0000-0000-00008F900000}"/>
    <cellStyle name="Notas 14 2 6 2" xfId="35799" xr:uid="{00000000-0005-0000-0000-000090900000}"/>
    <cellStyle name="Notas 14 2 6 3" xfId="35800" xr:uid="{00000000-0005-0000-0000-000091900000}"/>
    <cellStyle name="Notas 14 2 6 4" xfId="35801" xr:uid="{00000000-0005-0000-0000-000092900000}"/>
    <cellStyle name="Notas 14 2 6 5" xfId="35802" xr:uid="{00000000-0005-0000-0000-000093900000}"/>
    <cellStyle name="Notas 14 2 6 6" xfId="35803" xr:uid="{00000000-0005-0000-0000-000094900000}"/>
    <cellStyle name="Notas 14 2 7" xfId="35804" xr:uid="{00000000-0005-0000-0000-000095900000}"/>
    <cellStyle name="Notas 14 2 7 2" xfId="35805" xr:uid="{00000000-0005-0000-0000-000096900000}"/>
    <cellStyle name="Notas 14 2 7 3" xfId="35806" xr:uid="{00000000-0005-0000-0000-000097900000}"/>
    <cellStyle name="Notas 14 2 7 4" xfId="35807" xr:uid="{00000000-0005-0000-0000-000098900000}"/>
    <cellStyle name="Notas 14 2 7 5" xfId="35808" xr:uid="{00000000-0005-0000-0000-000099900000}"/>
    <cellStyle name="Notas 14 2 7 6" xfId="35809" xr:uid="{00000000-0005-0000-0000-00009A900000}"/>
    <cellStyle name="Notas 14 2 8" xfId="35810" xr:uid="{00000000-0005-0000-0000-00009B900000}"/>
    <cellStyle name="Notas 14 2 8 2" xfId="35811" xr:uid="{00000000-0005-0000-0000-00009C900000}"/>
    <cellStyle name="Notas 14 2 8 3" xfId="35812" xr:uid="{00000000-0005-0000-0000-00009D900000}"/>
    <cellStyle name="Notas 14 2 8 4" xfId="35813" xr:uid="{00000000-0005-0000-0000-00009E900000}"/>
    <cellStyle name="Notas 14 2 8 5" xfId="35814" xr:uid="{00000000-0005-0000-0000-00009F900000}"/>
    <cellStyle name="Notas 14 2 8 6" xfId="35815" xr:uid="{00000000-0005-0000-0000-0000A0900000}"/>
    <cellStyle name="Notas 14 2 9" xfId="35816" xr:uid="{00000000-0005-0000-0000-0000A1900000}"/>
    <cellStyle name="Notas 14 2 9 2" xfId="35817" xr:uid="{00000000-0005-0000-0000-0000A2900000}"/>
    <cellStyle name="Notas 14 2 9 3" xfId="35818" xr:uid="{00000000-0005-0000-0000-0000A3900000}"/>
    <cellStyle name="Notas 14 2 9 4" xfId="35819" xr:uid="{00000000-0005-0000-0000-0000A4900000}"/>
    <cellStyle name="Notas 14 2 9 5" xfId="35820" xr:uid="{00000000-0005-0000-0000-0000A5900000}"/>
    <cellStyle name="Notas 14 2 9 6" xfId="35821" xr:uid="{00000000-0005-0000-0000-0000A6900000}"/>
    <cellStyle name="Notas 14 3" xfId="35822" xr:uid="{00000000-0005-0000-0000-0000A7900000}"/>
    <cellStyle name="Notas 14 3 10" xfId="35823" xr:uid="{00000000-0005-0000-0000-0000A8900000}"/>
    <cellStyle name="Notas 14 3 11" xfId="35824" xr:uid="{00000000-0005-0000-0000-0000A9900000}"/>
    <cellStyle name="Notas 14 3 12" xfId="35825" xr:uid="{00000000-0005-0000-0000-0000AA900000}"/>
    <cellStyle name="Notas 14 3 13" xfId="35826" xr:uid="{00000000-0005-0000-0000-0000AB900000}"/>
    <cellStyle name="Notas 14 3 14" xfId="35827" xr:uid="{00000000-0005-0000-0000-0000AC900000}"/>
    <cellStyle name="Notas 14 3 2" xfId="35828" xr:uid="{00000000-0005-0000-0000-0000AD900000}"/>
    <cellStyle name="Notas 14 3 2 2" xfId="35829" xr:uid="{00000000-0005-0000-0000-0000AE900000}"/>
    <cellStyle name="Notas 14 3 2 3" xfId="35830" xr:uid="{00000000-0005-0000-0000-0000AF900000}"/>
    <cellStyle name="Notas 14 3 2 4" xfId="35831" xr:uid="{00000000-0005-0000-0000-0000B0900000}"/>
    <cellStyle name="Notas 14 3 2 5" xfId="35832" xr:uid="{00000000-0005-0000-0000-0000B1900000}"/>
    <cellStyle name="Notas 14 3 2 6" xfId="35833" xr:uid="{00000000-0005-0000-0000-0000B2900000}"/>
    <cellStyle name="Notas 14 3 3" xfId="35834" xr:uid="{00000000-0005-0000-0000-0000B3900000}"/>
    <cellStyle name="Notas 14 3 3 2" xfId="35835" xr:uid="{00000000-0005-0000-0000-0000B4900000}"/>
    <cellStyle name="Notas 14 3 3 3" xfId="35836" xr:uid="{00000000-0005-0000-0000-0000B5900000}"/>
    <cellStyle name="Notas 14 3 3 4" xfId="35837" xr:uid="{00000000-0005-0000-0000-0000B6900000}"/>
    <cellStyle name="Notas 14 3 3 5" xfId="35838" xr:uid="{00000000-0005-0000-0000-0000B7900000}"/>
    <cellStyle name="Notas 14 3 3 6" xfId="35839" xr:uid="{00000000-0005-0000-0000-0000B8900000}"/>
    <cellStyle name="Notas 14 3 4" xfId="35840" xr:uid="{00000000-0005-0000-0000-0000B9900000}"/>
    <cellStyle name="Notas 14 3 4 2" xfId="35841" xr:uid="{00000000-0005-0000-0000-0000BA900000}"/>
    <cellStyle name="Notas 14 3 4 3" xfId="35842" xr:uid="{00000000-0005-0000-0000-0000BB900000}"/>
    <cellStyle name="Notas 14 3 4 4" xfId="35843" xr:uid="{00000000-0005-0000-0000-0000BC900000}"/>
    <cellStyle name="Notas 14 3 4 5" xfId="35844" xr:uid="{00000000-0005-0000-0000-0000BD900000}"/>
    <cellStyle name="Notas 14 3 4 6" xfId="35845" xr:uid="{00000000-0005-0000-0000-0000BE900000}"/>
    <cellStyle name="Notas 14 3 5" xfId="35846" xr:uid="{00000000-0005-0000-0000-0000BF900000}"/>
    <cellStyle name="Notas 14 3 5 2" xfId="35847" xr:uid="{00000000-0005-0000-0000-0000C0900000}"/>
    <cellStyle name="Notas 14 3 5 3" xfId="35848" xr:uid="{00000000-0005-0000-0000-0000C1900000}"/>
    <cellStyle name="Notas 14 3 5 4" xfId="35849" xr:uid="{00000000-0005-0000-0000-0000C2900000}"/>
    <cellStyle name="Notas 14 3 5 5" xfId="35850" xr:uid="{00000000-0005-0000-0000-0000C3900000}"/>
    <cellStyle name="Notas 14 3 5 6" xfId="35851" xr:uid="{00000000-0005-0000-0000-0000C4900000}"/>
    <cellStyle name="Notas 14 3 6" xfId="35852" xr:uid="{00000000-0005-0000-0000-0000C5900000}"/>
    <cellStyle name="Notas 14 3 6 2" xfId="35853" xr:uid="{00000000-0005-0000-0000-0000C6900000}"/>
    <cellStyle name="Notas 14 3 6 3" xfId="35854" xr:uid="{00000000-0005-0000-0000-0000C7900000}"/>
    <cellStyle name="Notas 14 3 6 4" xfId="35855" xr:uid="{00000000-0005-0000-0000-0000C8900000}"/>
    <cellStyle name="Notas 14 3 6 5" xfId="35856" xr:uid="{00000000-0005-0000-0000-0000C9900000}"/>
    <cellStyle name="Notas 14 3 6 6" xfId="35857" xr:uid="{00000000-0005-0000-0000-0000CA900000}"/>
    <cellStyle name="Notas 14 3 7" xfId="35858" xr:uid="{00000000-0005-0000-0000-0000CB900000}"/>
    <cellStyle name="Notas 14 3 7 2" xfId="35859" xr:uid="{00000000-0005-0000-0000-0000CC900000}"/>
    <cellStyle name="Notas 14 3 7 3" xfId="35860" xr:uid="{00000000-0005-0000-0000-0000CD900000}"/>
    <cellStyle name="Notas 14 3 7 4" xfId="35861" xr:uid="{00000000-0005-0000-0000-0000CE900000}"/>
    <cellStyle name="Notas 14 3 7 5" xfId="35862" xr:uid="{00000000-0005-0000-0000-0000CF900000}"/>
    <cellStyle name="Notas 14 3 7 6" xfId="35863" xr:uid="{00000000-0005-0000-0000-0000D0900000}"/>
    <cellStyle name="Notas 14 3 8" xfId="35864" xr:uid="{00000000-0005-0000-0000-0000D1900000}"/>
    <cellStyle name="Notas 14 3 8 2" xfId="35865" xr:uid="{00000000-0005-0000-0000-0000D2900000}"/>
    <cellStyle name="Notas 14 3 8 3" xfId="35866" xr:uid="{00000000-0005-0000-0000-0000D3900000}"/>
    <cellStyle name="Notas 14 3 8 4" xfId="35867" xr:uid="{00000000-0005-0000-0000-0000D4900000}"/>
    <cellStyle name="Notas 14 3 8 5" xfId="35868" xr:uid="{00000000-0005-0000-0000-0000D5900000}"/>
    <cellStyle name="Notas 14 3 8 6" xfId="35869" xr:uid="{00000000-0005-0000-0000-0000D6900000}"/>
    <cellStyle name="Notas 14 3 9" xfId="35870" xr:uid="{00000000-0005-0000-0000-0000D7900000}"/>
    <cellStyle name="Notas 14 3 9 2" xfId="35871" xr:uid="{00000000-0005-0000-0000-0000D8900000}"/>
    <cellStyle name="Notas 14 3 9 3" xfId="35872" xr:uid="{00000000-0005-0000-0000-0000D9900000}"/>
    <cellStyle name="Notas 14 3 9 4" xfId="35873" xr:uid="{00000000-0005-0000-0000-0000DA900000}"/>
    <cellStyle name="Notas 14 3 9 5" xfId="35874" xr:uid="{00000000-0005-0000-0000-0000DB900000}"/>
    <cellStyle name="Notas 14 3 9 6" xfId="35875" xr:uid="{00000000-0005-0000-0000-0000DC900000}"/>
    <cellStyle name="Notas 14 4" xfId="35876" xr:uid="{00000000-0005-0000-0000-0000DD900000}"/>
    <cellStyle name="Notas 14 4 10" xfId="35877" xr:uid="{00000000-0005-0000-0000-0000DE900000}"/>
    <cellStyle name="Notas 14 4 11" xfId="35878" xr:uid="{00000000-0005-0000-0000-0000DF900000}"/>
    <cellStyle name="Notas 14 4 12" xfId="35879" xr:uid="{00000000-0005-0000-0000-0000E0900000}"/>
    <cellStyle name="Notas 14 4 13" xfId="35880" xr:uid="{00000000-0005-0000-0000-0000E1900000}"/>
    <cellStyle name="Notas 14 4 14" xfId="35881" xr:uid="{00000000-0005-0000-0000-0000E2900000}"/>
    <cellStyle name="Notas 14 4 2" xfId="35882" xr:uid="{00000000-0005-0000-0000-0000E3900000}"/>
    <cellStyle name="Notas 14 4 2 2" xfId="35883" xr:uid="{00000000-0005-0000-0000-0000E4900000}"/>
    <cellStyle name="Notas 14 4 2 3" xfId="35884" xr:uid="{00000000-0005-0000-0000-0000E5900000}"/>
    <cellStyle name="Notas 14 4 2 4" xfId="35885" xr:uid="{00000000-0005-0000-0000-0000E6900000}"/>
    <cellStyle name="Notas 14 4 2 5" xfId="35886" xr:uid="{00000000-0005-0000-0000-0000E7900000}"/>
    <cellStyle name="Notas 14 4 2 6" xfId="35887" xr:uid="{00000000-0005-0000-0000-0000E8900000}"/>
    <cellStyle name="Notas 14 4 3" xfId="35888" xr:uid="{00000000-0005-0000-0000-0000E9900000}"/>
    <cellStyle name="Notas 14 4 3 2" xfId="35889" xr:uid="{00000000-0005-0000-0000-0000EA900000}"/>
    <cellStyle name="Notas 14 4 3 3" xfId="35890" xr:uid="{00000000-0005-0000-0000-0000EB900000}"/>
    <cellStyle name="Notas 14 4 3 4" xfId="35891" xr:uid="{00000000-0005-0000-0000-0000EC900000}"/>
    <cellStyle name="Notas 14 4 3 5" xfId="35892" xr:uid="{00000000-0005-0000-0000-0000ED900000}"/>
    <cellStyle name="Notas 14 4 3 6" xfId="35893" xr:uid="{00000000-0005-0000-0000-0000EE900000}"/>
    <cellStyle name="Notas 14 4 4" xfId="35894" xr:uid="{00000000-0005-0000-0000-0000EF900000}"/>
    <cellStyle name="Notas 14 4 4 2" xfId="35895" xr:uid="{00000000-0005-0000-0000-0000F0900000}"/>
    <cellStyle name="Notas 14 4 4 3" xfId="35896" xr:uid="{00000000-0005-0000-0000-0000F1900000}"/>
    <cellStyle name="Notas 14 4 4 4" xfId="35897" xr:uid="{00000000-0005-0000-0000-0000F2900000}"/>
    <cellStyle name="Notas 14 4 4 5" xfId="35898" xr:uid="{00000000-0005-0000-0000-0000F3900000}"/>
    <cellStyle name="Notas 14 4 4 6" xfId="35899" xr:uid="{00000000-0005-0000-0000-0000F4900000}"/>
    <cellStyle name="Notas 14 4 5" xfId="35900" xr:uid="{00000000-0005-0000-0000-0000F5900000}"/>
    <cellStyle name="Notas 14 4 5 2" xfId="35901" xr:uid="{00000000-0005-0000-0000-0000F6900000}"/>
    <cellStyle name="Notas 14 4 5 3" xfId="35902" xr:uid="{00000000-0005-0000-0000-0000F7900000}"/>
    <cellStyle name="Notas 14 4 5 4" xfId="35903" xr:uid="{00000000-0005-0000-0000-0000F8900000}"/>
    <cellStyle name="Notas 14 4 5 5" xfId="35904" xr:uid="{00000000-0005-0000-0000-0000F9900000}"/>
    <cellStyle name="Notas 14 4 5 6" xfId="35905" xr:uid="{00000000-0005-0000-0000-0000FA900000}"/>
    <cellStyle name="Notas 14 4 6" xfId="35906" xr:uid="{00000000-0005-0000-0000-0000FB900000}"/>
    <cellStyle name="Notas 14 4 6 2" xfId="35907" xr:uid="{00000000-0005-0000-0000-0000FC900000}"/>
    <cellStyle name="Notas 14 4 6 3" xfId="35908" xr:uid="{00000000-0005-0000-0000-0000FD900000}"/>
    <cellStyle name="Notas 14 4 6 4" xfId="35909" xr:uid="{00000000-0005-0000-0000-0000FE900000}"/>
    <cellStyle name="Notas 14 4 6 5" xfId="35910" xr:uid="{00000000-0005-0000-0000-0000FF900000}"/>
    <cellStyle name="Notas 14 4 6 6" xfId="35911" xr:uid="{00000000-0005-0000-0000-000000910000}"/>
    <cellStyle name="Notas 14 4 7" xfId="35912" xr:uid="{00000000-0005-0000-0000-000001910000}"/>
    <cellStyle name="Notas 14 4 7 2" xfId="35913" xr:uid="{00000000-0005-0000-0000-000002910000}"/>
    <cellStyle name="Notas 14 4 7 3" xfId="35914" xr:uid="{00000000-0005-0000-0000-000003910000}"/>
    <cellStyle name="Notas 14 4 7 4" xfId="35915" xr:uid="{00000000-0005-0000-0000-000004910000}"/>
    <cellStyle name="Notas 14 4 7 5" xfId="35916" xr:uid="{00000000-0005-0000-0000-000005910000}"/>
    <cellStyle name="Notas 14 4 7 6" xfId="35917" xr:uid="{00000000-0005-0000-0000-000006910000}"/>
    <cellStyle name="Notas 14 4 8" xfId="35918" xr:uid="{00000000-0005-0000-0000-000007910000}"/>
    <cellStyle name="Notas 14 4 8 2" xfId="35919" xr:uid="{00000000-0005-0000-0000-000008910000}"/>
    <cellStyle name="Notas 14 4 8 3" xfId="35920" xr:uid="{00000000-0005-0000-0000-000009910000}"/>
    <cellStyle name="Notas 14 4 8 4" xfId="35921" xr:uid="{00000000-0005-0000-0000-00000A910000}"/>
    <cellStyle name="Notas 14 4 8 5" xfId="35922" xr:uid="{00000000-0005-0000-0000-00000B910000}"/>
    <cellStyle name="Notas 14 4 8 6" xfId="35923" xr:uid="{00000000-0005-0000-0000-00000C910000}"/>
    <cellStyle name="Notas 14 4 9" xfId="35924" xr:uid="{00000000-0005-0000-0000-00000D910000}"/>
    <cellStyle name="Notas 14 4 9 2" xfId="35925" xr:uid="{00000000-0005-0000-0000-00000E910000}"/>
    <cellStyle name="Notas 14 4 9 3" xfId="35926" xr:uid="{00000000-0005-0000-0000-00000F910000}"/>
    <cellStyle name="Notas 14 4 9 4" xfId="35927" xr:uid="{00000000-0005-0000-0000-000010910000}"/>
    <cellStyle name="Notas 14 4 9 5" xfId="35928" xr:uid="{00000000-0005-0000-0000-000011910000}"/>
    <cellStyle name="Notas 14 4 9 6" xfId="35929" xr:uid="{00000000-0005-0000-0000-000012910000}"/>
    <cellStyle name="Notas 14 5" xfId="35930" xr:uid="{00000000-0005-0000-0000-000013910000}"/>
    <cellStyle name="Notas 14 5 2" xfId="35931" xr:uid="{00000000-0005-0000-0000-000014910000}"/>
    <cellStyle name="Notas 14 5 3" xfId="35932" xr:uid="{00000000-0005-0000-0000-000015910000}"/>
    <cellStyle name="Notas 14 5 4" xfId="35933" xr:uid="{00000000-0005-0000-0000-000016910000}"/>
    <cellStyle name="Notas 14 5 5" xfId="35934" xr:uid="{00000000-0005-0000-0000-000017910000}"/>
    <cellStyle name="Notas 14 5 6" xfId="35935" xr:uid="{00000000-0005-0000-0000-000018910000}"/>
    <cellStyle name="Notas 14 6" xfId="35936" xr:uid="{00000000-0005-0000-0000-000019910000}"/>
    <cellStyle name="Notas 14 6 2" xfId="35937" xr:uid="{00000000-0005-0000-0000-00001A910000}"/>
    <cellStyle name="Notas 14 6 3" xfId="35938" xr:uid="{00000000-0005-0000-0000-00001B910000}"/>
    <cellStyle name="Notas 14 6 4" xfId="35939" xr:uid="{00000000-0005-0000-0000-00001C910000}"/>
    <cellStyle name="Notas 14 6 5" xfId="35940" xr:uid="{00000000-0005-0000-0000-00001D910000}"/>
    <cellStyle name="Notas 14 6 6" xfId="35941" xr:uid="{00000000-0005-0000-0000-00001E910000}"/>
    <cellStyle name="Notas 14 7" xfId="35942" xr:uid="{00000000-0005-0000-0000-00001F910000}"/>
    <cellStyle name="Notas 14 7 2" xfId="35943" xr:uid="{00000000-0005-0000-0000-000020910000}"/>
    <cellStyle name="Notas 14 7 3" xfId="35944" xr:uid="{00000000-0005-0000-0000-000021910000}"/>
    <cellStyle name="Notas 14 7 4" xfId="35945" xr:uid="{00000000-0005-0000-0000-000022910000}"/>
    <cellStyle name="Notas 14 7 5" xfId="35946" xr:uid="{00000000-0005-0000-0000-000023910000}"/>
    <cellStyle name="Notas 14 7 6" xfId="35947" xr:uid="{00000000-0005-0000-0000-000024910000}"/>
    <cellStyle name="Notas 14 8" xfId="35948" xr:uid="{00000000-0005-0000-0000-000025910000}"/>
    <cellStyle name="Notas 14 8 2" xfId="35949" xr:uid="{00000000-0005-0000-0000-000026910000}"/>
    <cellStyle name="Notas 14 8 3" xfId="35950" xr:uid="{00000000-0005-0000-0000-000027910000}"/>
    <cellStyle name="Notas 14 8 4" xfId="35951" xr:uid="{00000000-0005-0000-0000-000028910000}"/>
    <cellStyle name="Notas 14 8 5" xfId="35952" xr:uid="{00000000-0005-0000-0000-000029910000}"/>
    <cellStyle name="Notas 14 8 6" xfId="35953" xr:uid="{00000000-0005-0000-0000-00002A910000}"/>
    <cellStyle name="Notas 14 9" xfId="35954" xr:uid="{00000000-0005-0000-0000-00002B910000}"/>
    <cellStyle name="Notas 14 9 2" xfId="35955" xr:uid="{00000000-0005-0000-0000-00002C910000}"/>
    <cellStyle name="Notas 14 9 3" xfId="35956" xr:uid="{00000000-0005-0000-0000-00002D910000}"/>
    <cellStyle name="Notas 14 9 4" xfId="35957" xr:uid="{00000000-0005-0000-0000-00002E910000}"/>
    <cellStyle name="Notas 14 9 5" xfId="35958" xr:uid="{00000000-0005-0000-0000-00002F910000}"/>
    <cellStyle name="Notas 14 9 6" xfId="35959" xr:uid="{00000000-0005-0000-0000-000030910000}"/>
    <cellStyle name="Notas 15" xfId="2055" xr:uid="{00000000-0005-0000-0000-000031910000}"/>
    <cellStyle name="Notas 15 10" xfId="35960" xr:uid="{00000000-0005-0000-0000-000032910000}"/>
    <cellStyle name="Notas 15 11" xfId="35961" xr:uid="{00000000-0005-0000-0000-000033910000}"/>
    <cellStyle name="Notas 15 12" xfId="35962" xr:uid="{00000000-0005-0000-0000-000034910000}"/>
    <cellStyle name="Notas 15 13" xfId="35963" xr:uid="{00000000-0005-0000-0000-000035910000}"/>
    <cellStyle name="Notas 15 14" xfId="35964" xr:uid="{00000000-0005-0000-0000-000036910000}"/>
    <cellStyle name="Notas 15 2" xfId="35965" xr:uid="{00000000-0005-0000-0000-000037910000}"/>
    <cellStyle name="Notas 15 2 2" xfId="35966" xr:uid="{00000000-0005-0000-0000-000038910000}"/>
    <cellStyle name="Notas 15 2 3" xfId="35967" xr:uid="{00000000-0005-0000-0000-000039910000}"/>
    <cellStyle name="Notas 15 2 4" xfId="35968" xr:uid="{00000000-0005-0000-0000-00003A910000}"/>
    <cellStyle name="Notas 15 2 5" xfId="35969" xr:uid="{00000000-0005-0000-0000-00003B910000}"/>
    <cellStyle name="Notas 15 2 6" xfId="35970" xr:uid="{00000000-0005-0000-0000-00003C910000}"/>
    <cellStyle name="Notas 15 3" xfId="35971" xr:uid="{00000000-0005-0000-0000-00003D910000}"/>
    <cellStyle name="Notas 15 3 2" xfId="35972" xr:uid="{00000000-0005-0000-0000-00003E910000}"/>
    <cellStyle name="Notas 15 3 3" xfId="35973" xr:uid="{00000000-0005-0000-0000-00003F910000}"/>
    <cellStyle name="Notas 15 3 4" xfId="35974" xr:uid="{00000000-0005-0000-0000-000040910000}"/>
    <cellStyle name="Notas 15 3 5" xfId="35975" xr:uid="{00000000-0005-0000-0000-000041910000}"/>
    <cellStyle name="Notas 15 3 6" xfId="35976" xr:uid="{00000000-0005-0000-0000-000042910000}"/>
    <cellStyle name="Notas 15 4" xfId="35977" xr:uid="{00000000-0005-0000-0000-000043910000}"/>
    <cellStyle name="Notas 15 4 2" xfId="35978" xr:uid="{00000000-0005-0000-0000-000044910000}"/>
    <cellStyle name="Notas 15 4 3" xfId="35979" xr:uid="{00000000-0005-0000-0000-000045910000}"/>
    <cellStyle name="Notas 15 4 4" xfId="35980" xr:uid="{00000000-0005-0000-0000-000046910000}"/>
    <cellStyle name="Notas 15 4 5" xfId="35981" xr:uid="{00000000-0005-0000-0000-000047910000}"/>
    <cellStyle name="Notas 15 4 6" xfId="35982" xr:uid="{00000000-0005-0000-0000-000048910000}"/>
    <cellStyle name="Notas 15 5" xfId="35983" xr:uid="{00000000-0005-0000-0000-000049910000}"/>
    <cellStyle name="Notas 15 5 2" xfId="35984" xr:uid="{00000000-0005-0000-0000-00004A910000}"/>
    <cellStyle name="Notas 15 5 3" xfId="35985" xr:uid="{00000000-0005-0000-0000-00004B910000}"/>
    <cellStyle name="Notas 15 5 4" xfId="35986" xr:uid="{00000000-0005-0000-0000-00004C910000}"/>
    <cellStyle name="Notas 15 5 5" xfId="35987" xr:uid="{00000000-0005-0000-0000-00004D910000}"/>
    <cellStyle name="Notas 15 5 6" xfId="35988" xr:uid="{00000000-0005-0000-0000-00004E910000}"/>
    <cellStyle name="Notas 15 6" xfId="35989" xr:uid="{00000000-0005-0000-0000-00004F910000}"/>
    <cellStyle name="Notas 15 6 2" xfId="35990" xr:uid="{00000000-0005-0000-0000-000050910000}"/>
    <cellStyle name="Notas 15 6 3" xfId="35991" xr:uid="{00000000-0005-0000-0000-000051910000}"/>
    <cellStyle name="Notas 15 6 4" xfId="35992" xr:uid="{00000000-0005-0000-0000-000052910000}"/>
    <cellStyle name="Notas 15 6 5" xfId="35993" xr:uid="{00000000-0005-0000-0000-000053910000}"/>
    <cellStyle name="Notas 15 6 6" xfId="35994" xr:uid="{00000000-0005-0000-0000-000054910000}"/>
    <cellStyle name="Notas 15 7" xfId="35995" xr:uid="{00000000-0005-0000-0000-000055910000}"/>
    <cellStyle name="Notas 15 7 2" xfId="35996" xr:uid="{00000000-0005-0000-0000-000056910000}"/>
    <cellStyle name="Notas 15 7 3" xfId="35997" xr:uid="{00000000-0005-0000-0000-000057910000}"/>
    <cellStyle name="Notas 15 7 4" xfId="35998" xr:uid="{00000000-0005-0000-0000-000058910000}"/>
    <cellStyle name="Notas 15 7 5" xfId="35999" xr:uid="{00000000-0005-0000-0000-000059910000}"/>
    <cellStyle name="Notas 15 7 6" xfId="36000" xr:uid="{00000000-0005-0000-0000-00005A910000}"/>
    <cellStyle name="Notas 15 8" xfId="36001" xr:uid="{00000000-0005-0000-0000-00005B910000}"/>
    <cellStyle name="Notas 15 8 2" xfId="36002" xr:uid="{00000000-0005-0000-0000-00005C910000}"/>
    <cellStyle name="Notas 15 8 3" xfId="36003" xr:uid="{00000000-0005-0000-0000-00005D910000}"/>
    <cellStyle name="Notas 15 8 4" xfId="36004" xr:uid="{00000000-0005-0000-0000-00005E910000}"/>
    <cellStyle name="Notas 15 8 5" xfId="36005" xr:uid="{00000000-0005-0000-0000-00005F910000}"/>
    <cellStyle name="Notas 15 8 6" xfId="36006" xr:uid="{00000000-0005-0000-0000-000060910000}"/>
    <cellStyle name="Notas 15 9" xfId="36007" xr:uid="{00000000-0005-0000-0000-000061910000}"/>
    <cellStyle name="Notas 15 9 2" xfId="36008" xr:uid="{00000000-0005-0000-0000-000062910000}"/>
    <cellStyle name="Notas 15 9 3" xfId="36009" xr:uid="{00000000-0005-0000-0000-000063910000}"/>
    <cellStyle name="Notas 15 9 4" xfId="36010" xr:uid="{00000000-0005-0000-0000-000064910000}"/>
    <cellStyle name="Notas 15 9 5" xfId="36011" xr:uid="{00000000-0005-0000-0000-000065910000}"/>
    <cellStyle name="Notas 15 9 6" xfId="36012" xr:uid="{00000000-0005-0000-0000-000066910000}"/>
    <cellStyle name="Notas 16" xfId="2056" xr:uid="{00000000-0005-0000-0000-000067910000}"/>
    <cellStyle name="Notas 16 10" xfId="36013" xr:uid="{00000000-0005-0000-0000-000068910000}"/>
    <cellStyle name="Notas 16 11" xfId="36014" xr:uid="{00000000-0005-0000-0000-000069910000}"/>
    <cellStyle name="Notas 16 12" xfId="36015" xr:uid="{00000000-0005-0000-0000-00006A910000}"/>
    <cellStyle name="Notas 16 13" xfId="36016" xr:uid="{00000000-0005-0000-0000-00006B910000}"/>
    <cellStyle name="Notas 16 14" xfId="36017" xr:uid="{00000000-0005-0000-0000-00006C910000}"/>
    <cellStyle name="Notas 16 2" xfId="36018" xr:uid="{00000000-0005-0000-0000-00006D910000}"/>
    <cellStyle name="Notas 16 2 2" xfId="36019" xr:uid="{00000000-0005-0000-0000-00006E910000}"/>
    <cellStyle name="Notas 16 2 3" xfId="36020" xr:uid="{00000000-0005-0000-0000-00006F910000}"/>
    <cellStyle name="Notas 16 2 4" xfId="36021" xr:uid="{00000000-0005-0000-0000-000070910000}"/>
    <cellStyle name="Notas 16 2 5" xfId="36022" xr:uid="{00000000-0005-0000-0000-000071910000}"/>
    <cellStyle name="Notas 16 2 6" xfId="36023" xr:uid="{00000000-0005-0000-0000-000072910000}"/>
    <cellStyle name="Notas 16 3" xfId="36024" xr:uid="{00000000-0005-0000-0000-000073910000}"/>
    <cellStyle name="Notas 16 3 2" xfId="36025" xr:uid="{00000000-0005-0000-0000-000074910000}"/>
    <cellStyle name="Notas 16 3 3" xfId="36026" xr:uid="{00000000-0005-0000-0000-000075910000}"/>
    <cellStyle name="Notas 16 3 4" xfId="36027" xr:uid="{00000000-0005-0000-0000-000076910000}"/>
    <cellStyle name="Notas 16 3 5" xfId="36028" xr:uid="{00000000-0005-0000-0000-000077910000}"/>
    <cellStyle name="Notas 16 3 6" xfId="36029" xr:uid="{00000000-0005-0000-0000-000078910000}"/>
    <cellStyle name="Notas 16 4" xfId="36030" xr:uid="{00000000-0005-0000-0000-000079910000}"/>
    <cellStyle name="Notas 16 4 2" xfId="36031" xr:uid="{00000000-0005-0000-0000-00007A910000}"/>
    <cellStyle name="Notas 16 4 3" xfId="36032" xr:uid="{00000000-0005-0000-0000-00007B910000}"/>
    <cellStyle name="Notas 16 4 4" xfId="36033" xr:uid="{00000000-0005-0000-0000-00007C910000}"/>
    <cellStyle name="Notas 16 4 5" xfId="36034" xr:uid="{00000000-0005-0000-0000-00007D910000}"/>
    <cellStyle name="Notas 16 4 6" xfId="36035" xr:uid="{00000000-0005-0000-0000-00007E910000}"/>
    <cellStyle name="Notas 16 5" xfId="36036" xr:uid="{00000000-0005-0000-0000-00007F910000}"/>
    <cellStyle name="Notas 16 5 2" xfId="36037" xr:uid="{00000000-0005-0000-0000-000080910000}"/>
    <cellStyle name="Notas 16 5 3" xfId="36038" xr:uid="{00000000-0005-0000-0000-000081910000}"/>
    <cellStyle name="Notas 16 5 4" xfId="36039" xr:uid="{00000000-0005-0000-0000-000082910000}"/>
    <cellStyle name="Notas 16 5 5" xfId="36040" xr:uid="{00000000-0005-0000-0000-000083910000}"/>
    <cellStyle name="Notas 16 5 6" xfId="36041" xr:uid="{00000000-0005-0000-0000-000084910000}"/>
    <cellStyle name="Notas 16 6" xfId="36042" xr:uid="{00000000-0005-0000-0000-000085910000}"/>
    <cellStyle name="Notas 16 6 2" xfId="36043" xr:uid="{00000000-0005-0000-0000-000086910000}"/>
    <cellStyle name="Notas 16 6 3" xfId="36044" xr:uid="{00000000-0005-0000-0000-000087910000}"/>
    <cellStyle name="Notas 16 6 4" xfId="36045" xr:uid="{00000000-0005-0000-0000-000088910000}"/>
    <cellStyle name="Notas 16 6 5" xfId="36046" xr:uid="{00000000-0005-0000-0000-000089910000}"/>
    <cellStyle name="Notas 16 6 6" xfId="36047" xr:uid="{00000000-0005-0000-0000-00008A910000}"/>
    <cellStyle name="Notas 16 7" xfId="36048" xr:uid="{00000000-0005-0000-0000-00008B910000}"/>
    <cellStyle name="Notas 16 7 2" xfId="36049" xr:uid="{00000000-0005-0000-0000-00008C910000}"/>
    <cellStyle name="Notas 16 7 3" xfId="36050" xr:uid="{00000000-0005-0000-0000-00008D910000}"/>
    <cellStyle name="Notas 16 7 4" xfId="36051" xr:uid="{00000000-0005-0000-0000-00008E910000}"/>
    <cellStyle name="Notas 16 7 5" xfId="36052" xr:uid="{00000000-0005-0000-0000-00008F910000}"/>
    <cellStyle name="Notas 16 7 6" xfId="36053" xr:uid="{00000000-0005-0000-0000-000090910000}"/>
    <cellStyle name="Notas 16 8" xfId="36054" xr:uid="{00000000-0005-0000-0000-000091910000}"/>
    <cellStyle name="Notas 16 8 2" xfId="36055" xr:uid="{00000000-0005-0000-0000-000092910000}"/>
    <cellStyle name="Notas 16 8 3" xfId="36056" xr:uid="{00000000-0005-0000-0000-000093910000}"/>
    <cellStyle name="Notas 16 8 4" xfId="36057" xr:uid="{00000000-0005-0000-0000-000094910000}"/>
    <cellStyle name="Notas 16 8 5" xfId="36058" xr:uid="{00000000-0005-0000-0000-000095910000}"/>
    <cellStyle name="Notas 16 8 6" xfId="36059" xr:uid="{00000000-0005-0000-0000-000096910000}"/>
    <cellStyle name="Notas 16 9" xfId="36060" xr:uid="{00000000-0005-0000-0000-000097910000}"/>
    <cellStyle name="Notas 16 9 2" xfId="36061" xr:uid="{00000000-0005-0000-0000-000098910000}"/>
    <cellStyle name="Notas 16 9 3" xfId="36062" xr:uid="{00000000-0005-0000-0000-000099910000}"/>
    <cellStyle name="Notas 16 9 4" xfId="36063" xr:uid="{00000000-0005-0000-0000-00009A910000}"/>
    <cellStyle name="Notas 16 9 5" xfId="36064" xr:uid="{00000000-0005-0000-0000-00009B910000}"/>
    <cellStyle name="Notas 16 9 6" xfId="36065" xr:uid="{00000000-0005-0000-0000-00009C910000}"/>
    <cellStyle name="Notas 17" xfId="2057" xr:uid="{00000000-0005-0000-0000-00009D910000}"/>
    <cellStyle name="Notas 17 10" xfId="36066" xr:uid="{00000000-0005-0000-0000-00009E910000}"/>
    <cellStyle name="Notas 17 11" xfId="36067" xr:uid="{00000000-0005-0000-0000-00009F910000}"/>
    <cellStyle name="Notas 17 12" xfId="36068" xr:uid="{00000000-0005-0000-0000-0000A0910000}"/>
    <cellStyle name="Notas 17 13" xfId="36069" xr:uid="{00000000-0005-0000-0000-0000A1910000}"/>
    <cellStyle name="Notas 17 14" xfId="36070" xr:uid="{00000000-0005-0000-0000-0000A2910000}"/>
    <cellStyle name="Notas 17 2" xfId="36071" xr:uid="{00000000-0005-0000-0000-0000A3910000}"/>
    <cellStyle name="Notas 17 2 2" xfId="36072" xr:uid="{00000000-0005-0000-0000-0000A4910000}"/>
    <cellStyle name="Notas 17 2 3" xfId="36073" xr:uid="{00000000-0005-0000-0000-0000A5910000}"/>
    <cellStyle name="Notas 17 2 4" xfId="36074" xr:uid="{00000000-0005-0000-0000-0000A6910000}"/>
    <cellStyle name="Notas 17 2 5" xfId="36075" xr:uid="{00000000-0005-0000-0000-0000A7910000}"/>
    <cellStyle name="Notas 17 2 6" xfId="36076" xr:uid="{00000000-0005-0000-0000-0000A8910000}"/>
    <cellStyle name="Notas 17 3" xfId="36077" xr:uid="{00000000-0005-0000-0000-0000A9910000}"/>
    <cellStyle name="Notas 17 3 2" xfId="36078" xr:uid="{00000000-0005-0000-0000-0000AA910000}"/>
    <cellStyle name="Notas 17 3 3" xfId="36079" xr:uid="{00000000-0005-0000-0000-0000AB910000}"/>
    <cellStyle name="Notas 17 3 4" xfId="36080" xr:uid="{00000000-0005-0000-0000-0000AC910000}"/>
    <cellStyle name="Notas 17 3 5" xfId="36081" xr:uid="{00000000-0005-0000-0000-0000AD910000}"/>
    <cellStyle name="Notas 17 3 6" xfId="36082" xr:uid="{00000000-0005-0000-0000-0000AE910000}"/>
    <cellStyle name="Notas 17 4" xfId="36083" xr:uid="{00000000-0005-0000-0000-0000AF910000}"/>
    <cellStyle name="Notas 17 4 2" xfId="36084" xr:uid="{00000000-0005-0000-0000-0000B0910000}"/>
    <cellStyle name="Notas 17 4 3" xfId="36085" xr:uid="{00000000-0005-0000-0000-0000B1910000}"/>
    <cellStyle name="Notas 17 4 4" xfId="36086" xr:uid="{00000000-0005-0000-0000-0000B2910000}"/>
    <cellStyle name="Notas 17 4 5" xfId="36087" xr:uid="{00000000-0005-0000-0000-0000B3910000}"/>
    <cellStyle name="Notas 17 4 6" xfId="36088" xr:uid="{00000000-0005-0000-0000-0000B4910000}"/>
    <cellStyle name="Notas 17 5" xfId="36089" xr:uid="{00000000-0005-0000-0000-0000B5910000}"/>
    <cellStyle name="Notas 17 5 2" xfId="36090" xr:uid="{00000000-0005-0000-0000-0000B6910000}"/>
    <cellStyle name="Notas 17 5 3" xfId="36091" xr:uid="{00000000-0005-0000-0000-0000B7910000}"/>
    <cellStyle name="Notas 17 5 4" xfId="36092" xr:uid="{00000000-0005-0000-0000-0000B8910000}"/>
    <cellStyle name="Notas 17 5 5" xfId="36093" xr:uid="{00000000-0005-0000-0000-0000B9910000}"/>
    <cellStyle name="Notas 17 5 6" xfId="36094" xr:uid="{00000000-0005-0000-0000-0000BA910000}"/>
    <cellStyle name="Notas 17 6" xfId="36095" xr:uid="{00000000-0005-0000-0000-0000BB910000}"/>
    <cellStyle name="Notas 17 6 2" xfId="36096" xr:uid="{00000000-0005-0000-0000-0000BC910000}"/>
    <cellStyle name="Notas 17 6 3" xfId="36097" xr:uid="{00000000-0005-0000-0000-0000BD910000}"/>
    <cellStyle name="Notas 17 6 4" xfId="36098" xr:uid="{00000000-0005-0000-0000-0000BE910000}"/>
    <cellStyle name="Notas 17 6 5" xfId="36099" xr:uid="{00000000-0005-0000-0000-0000BF910000}"/>
    <cellStyle name="Notas 17 6 6" xfId="36100" xr:uid="{00000000-0005-0000-0000-0000C0910000}"/>
    <cellStyle name="Notas 17 7" xfId="36101" xr:uid="{00000000-0005-0000-0000-0000C1910000}"/>
    <cellStyle name="Notas 17 7 2" xfId="36102" xr:uid="{00000000-0005-0000-0000-0000C2910000}"/>
    <cellStyle name="Notas 17 7 3" xfId="36103" xr:uid="{00000000-0005-0000-0000-0000C3910000}"/>
    <cellStyle name="Notas 17 7 4" xfId="36104" xr:uid="{00000000-0005-0000-0000-0000C4910000}"/>
    <cellStyle name="Notas 17 7 5" xfId="36105" xr:uid="{00000000-0005-0000-0000-0000C5910000}"/>
    <cellStyle name="Notas 17 7 6" xfId="36106" xr:uid="{00000000-0005-0000-0000-0000C6910000}"/>
    <cellStyle name="Notas 17 8" xfId="36107" xr:uid="{00000000-0005-0000-0000-0000C7910000}"/>
    <cellStyle name="Notas 17 8 2" xfId="36108" xr:uid="{00000000-0005-0000-0000-0000C8910000}"/>
    <cellStyle name="Notas 17 8 3" xfId="36109" xr:uid="{00000000-0005-0000-0000-0000C9910000}"/>
    <cellStyle name="Notas 17 8 4" xfId="36110" xr:uid="{00000000-0005-0000-0000-0000CA910000}"/>
    <cellStyle name="Notas 17 8 5" xfId="36111" xr:uid="{00000000-0005-0000-0000-0000CB910000}"/>
    <cellStyle name="Notas 17 8 6" xfId="36112" xr:uid="{00000000-0005-0000-0000-0000CC910000}"/>
    <cellStyle name="Notas 17 9" xfId="36113" xr:uid="{00000000-0005-0000-0000-0000CD910000}"/>
    <cellStyle name="Notas 17 9 2" xfId="36114" xr:uid="{00000000-0005-0000-0000-0000CE910000}"/>
    <cellStyle name="Notas 17 9 3" xfId="36115" xr:uid="{00000000-0005-0000-0000-0000CF910000}"/>
    <cellStyle name="Notas 17 9 4" xfId="36116" xr:uid="{00000000-0005-0000-0000-0000D0910000}"/>
    <cellStyle name="Notas 17 9 5" xfId="36117" xr:uid="{00000000-0005-0000-0000-0000D1910000}"/>
    <cellStyle name="Notas 17 9 6" xfId="36118" xr:uid="{00000000-0005-0000-0000-0000D2910000}"/>
    <cellStyle name="Notas 18" xfId="2058" xr:uid="{00000000-0005-0000-0000-0000D3910000}"/>
    <cellStyle name="Notas 18 10" xfId="36119" xr:uid="{00000000-0005-0000-0000-0000D4910000}"/>
    <cellStyle name="Notas 18 11" xfId="36120" xr:uid="{00000000-0005-0000-0000-0000D5910000}"/>
    <cellStyle name="Notas 18 12" xfId="36121" xr:uid="{00000000-0005-0000-0000-0000D6910000}"/>
    <cellStyle name="Notas 18 13" xfId="36122" xr:uid="{00000000-0005-0000-0000-0000D7910000}"/>
    <cellStyle name="Notas 18 14" xfId="36123" xr:uid="{00000000-0005-0000-0000-0000D8910000}"/>
    <cellStyle name="Notas 18 2" xfId="36124" xr:uid="{00000000-0005-0000-0000-0000D9910000}"/>
    <cellStyle name="Notas 18 2 2" xfId="36125" xr:uid="{00000000-0005-0000-0000-0000DA910000}"/>
    <cellStyle name="Notas 18 2 3" xfId="36126" xr:uid="{00000000-0005-0000-0000-0000DB910000}"/>
    <cellStyle name="Notas 18 2 4" xfId="36127" xr:uid="{00000000-0005-0000-0000-0000DC910000}"/>
    <cellStyle name="Notas 18 2 5" xfId="36128" xr:uid="{00000000-0005-0000-0000-0000DD910000}"/>
    <cellStyle name="Notas 18 2 6" xfId="36129" xr:uid="{00000000-0005-0000-0000-0000DE910000}"/>
    <cellStyle name="Notas 18 3" xfId="36130" xr:uid="{00000000-0005-0000-0000-0000DF910000}"/>
    <cellStyle name="Notas 18 3 2" xfId="36131" xr:uid="{00000000-0005-0000-0000-0000E0910000}"/>
    <cellStyle name="Notas 18 3 3" xfId="36132" xr:uid="{00000000-0005-0000-0000-0000E1910000}"/>
    <cellStyle name="Notas 18 3 4" xfId="36133" xr:uid="{00000000-0005-0000-0000-0000E2910000}"/>
    <cellStyle name="Notas 18 3 5" xfId="36134" xr:uid="{00000000-0005-0000-0000-0000E3910000}"/>
    <cellStyle name="Notas 18 3 6" xfId="36135" xr:uid="{00000000-0005-0000-0000-0000E4910000}"/>
    <cellStyle name="Notas 18 4" xfId="36136" xr:uid="{00000000-0005-0000-0000-0000E5910000}"/>
    <cellStyle name="Notas 18 4 2" xfId="36137" xr:uid="{00000000-0005-0000-0000-0000E6910000}"/>
    <cellStyle name="Notas 18 4 3" xfId="36138" xr:uid="{00000000-0005-0000-0000-0000E7910000}"/>
    <cellStyle name="Notas 18 4 4" xfId="36139" xr:uid="{00000000-0005-0000-0000-0000E8910000}"/>
    <cellStyle name="Notas 18 4 5" xfId="36140" xr:uid="{00000000-0005-0000-0000-0000E9910000}"/>
    <cellStyle name="Notas 18 4 6" xfId="36141" xr:uid="{00000000-0005-0000-0000-0000EA910000}"/>
    <cellStyle name="Notas 18 5" xfId="36142" xr:uid="{00000000-0005-0000-0000-0000EB910000}"/>
    <cellStyle name="Notas 18 5 2" xfId="36143" xr:uid="{00000000-0005-0000-0000-0000EC910000}"/>
    <cellStyle name="Notas 18 5 3" xfId="36144" xr:uid="{00000000-0005-0000-0000-0000ED910000}"/>
    <cellStyle name="Notas 18 5 4" xfId="36145" xr:uid="{00000000-0005-0000-0000-0000EE910000}"/>
    <cellStyle name="Notas 18 5 5" xfId="36146" xr:uid="{00000000-0005-0000-0000-0000EF910000}"/>
    <cellStyle name="Notas 18 5 6" xfId="36147" xr:uid="{00000000-0005-0000-0000-0000F0910000}"/>
    <cellStyle name="Notas 18 6" xfId="36148" xr:uid="{00000000-0005-0000-0000-0000F1910000}"/>
    <cellStyle name="Notas 18 6 2" xfId="36149" xr:uid="{00000000-0005-0000-0000-0000F2910000}"/>
    <cellStyle name="Notas 18 6 3" xfId="36150" xr:uid="{00000000-0005-0000-0000-0000F3910000}"/>
    <cellStyle name="Notas 18 6 4" xfId="36151" xr:uid="{00000000-0005-0000-0000-0000F4910000}"/>
    <cellStyle name="Notas 18 6 5" xfId="36152" xr:uid="{00000000-0005-0000-0000-0000F5910000}"/>
    <cellStyle name="Notas 18 6 6" xfId="36153" xr:uid="{00000000-0005-0000-0000-0000F6910000}"/>
    <cellStyle name="Notas 18 7" xfId="36154" xr:uid="{00000000-0005-0000-0000-0000F7910000}"/>
    <cellStyle name="Notas 18 7 2" xfId="36155" xr:uid="{00000000-0005-0000-0000-0000F8910000}"/>
    <cellStyle name="Notas 18 7 3" xfId="36156" xr:uid="{00000000-0005-0000-0000-0000F9910000}"/>
    <cellStyle name="Notas 18 7 4" xfId="36157" xr:uid="{00000000-0005-0000-0000-0000FA910000}"/>
    <cellStyle name="Notas 18 7 5" xfId="36158" xr:uid="{00000000-0005-0000-0000-0000FB910000}"/>
    <cellStyle name="Notas 18 7 6" xfId="36159" xr:uid="{00000000-0005-0000-0000-0000FC910000}"/>
    <cellStyle name="Notas 18 8" xfId="36160" xr:uid="{00000000-0005-0000-0000-0000FD910000}"/>
    <cellStyle name="Notas 18 8 2" xfId="36161" xr:uid="{00000000-0005-0000-0000-0000FE910000}"/>
    <cellStyle name="Notas 18 8 3" xfId="36162" xr:uid="{00000000-0005-0000-0000-0000FF910000}"/>
    <cellStyle name="Notas 18 8 4" xfId="36163" xr:uid="{00000000-0005-0000-0000-000000920000}"/>
    <cellStyle name="Notas 18 8 5" xfId="36164" xr:uid="{00000000-0005-0000-0000-000001920000}"/>
    <cellStyle name="Notas 18 8 6" xfId="36165" xr:uid="{00000000-0005-0000-0000-000002920000}"/>
    <cellStyle name="Notas 18 9" xfId="36166" xr:uid="{00000000-0005-0000-0000-000003920000}"/>
    <cellStyle name="Notas 18 9 2" xfId="36167" xr:uid="{00000000-0005-0000-0000-000004920000}"/>
    <cellStyle name="Notas 18 9 3" xfId="36168" xr:uid="{00000000-0005-0000-0000-000005920000}"/>
    <cellStyle name="Notas 18 9 4" xfId="36169" xr:uid="{00000000-0005-0000-0000-000006920000}"/>
    <cellStyle name="Notas 18 9 5" xfId="36170" xr:uid="{00000000-0005-0000-0000-000007920000}"/>
    <cellStyle name="Notas 18 9 6" xfId="36171" xr:uid="{00000000-0005-0000-0000-000008920000}"/>
    <cellStyle name="Notas 19" xfId="2059" xr:uid="{00000000-0005-0000-0000-000009920000}"/>
    <cellStyle name="Notas 19 10" xfId="36172" xr:uid="{00000000-0005-0000-0000-00000A920000}"/>
    <cellStyle name="Notas 19 11" xfId="36173" xr:uid="{00000000-0005-0000-0000-00000B920000}"/>
    <cellStyle name="Notas 19 12" xfId="36174" xr:uid="{00000000-0005-0000-0000-00000C920000}"/>
    <cellStyle name="Notas 19 13" xfId="36175" xr:uid="{00000000-0005-0000-0000-00000D920000}"/>
    <cellStyle name="Notas 19 14" xfId="36176" xr:uid="{00000000-0005-0000-0000-00000E920000}"/>
    <cellStyle name="Notas 19 2" xfId="36177" xr:uid="{00000000-0005-0000-0000-00000F920000}"/>
    <cellStyle name="Notas 19 2 2" xfId="36178" xr:uid="{00000000-0005-0000-0000-000010920000}"/>
    <cellStyle name="Notas 19 2 3" xfId="36179" xr:uid="{00000000-0005-0000-0000-000011920000}"/>
    <cellStyle name="Notas 19 2 4" xfId="36180" xr:uid="{00000000-0005-0000-0000-000012920000}"/>
    <cellStyle name="Notas 19 2 5" xfId="36181" xr:uid="{00000000-0005-0000-0000-000013920000}"/>
    <cellStyle name="Notas 19 2 6" xfId="36182" xr:uid="{00000000-0005-0000-0000-000014920000}"/>
    <cellStyle name="Notas 19 3" xfId="36183" xr:uid="{00000000-0005-0000-0000-000015920000}"/>
    <cellStyle name="Notas 19 3 2" xfId="36184" xr:uid="{00000000-0005-0000-0000-000016920000}"/>
    <cellStyle name="Notas 19 3 3" xfId="36185" xr:uid="{00000000-0005-0000-0000-000017920000}"/>
    <cellStyle name="Notas 19 3 4" xfId="36186" xr:uid="{00000000-0005-0000-0000-000018920000}"/>
    <cellStyle name="Notas 19 3 5" xfId="36187" xr:uid="{00000000-0005-0000-0000-000019920000}"/>
    <cellStyle name="Notas 19 3 6" xfId="36188" xr:uid="{00000000-0005-0000-0000-00001A920000}"/>
    <cellStyle name="Notas 19 4" xfId="36189" xr:uid="{00000000-0005-0000-0000-00001B920000}"/>
    <cellStyle name="Notas 19 4 2" xfId="36190" xr:uid="{00000000-0005-0000-0000-00001C920000}"/>
    <cellStyle name="Notas 19 4 3" xfId="36191" xr:uid="{00000000-0005-0000-0000-00001D920000}"/>
    <cellStyle name="Notas 19 4 4" xfId="36192" xr:uid="{00000000-0005-0000-0000-00001E920000}"/>
    <cellStyle name="Notas 19 4 5" xfId="36193" xr:uid="{00000000-0005-0000-0000-00001F920000}"/>
    <cellStyle name="Notas 19 4 6" xfId="36194" xr:uid="{00000000-0005-0000-0000-000020920000}"/>
    <cellStyle name="Notas 19 5" xfId="36195" xr:uid="{00000000-0005-0000-0000-000021920000}"/>
    <cellStyle name="Notas 19 5 2" xfId="36196" xr:uid="{00000000-0005-0000-0000-000022920000}"/>
    <cellStyle name="Notas 19 5 3" xfId="36197" xr:uid="{00000000-0005-0000-0000-000023920000}"/>
    <cellStyle name="Notas 19 5 4" xfId="36198" xr:uid="{00000000-0005-0000-0000-000024920000}"/>
    <cellStyle name="Notas 19 5 5" xfId="36199" xr:uid="{00000000-0005-0000-0000-000025920000}"/>
    <cellStyle name="Notas 19 5 6" xfId="36200" xr:uid="{00000000-0005-0000-0000-000026920000}"/>
    <cellStyle name="Notas 19 6" xfId="36201" xr:uid="{00000000-0005-0000-0000-000027920000}"/>
    <cellStyle name="Notas 19 6 2" xfId="36202" xr:uid="{00000000-0005-0000-0000-000028920000}"/>
    <cellStyle name="Notas 19 6 3" xfId="36203" xr:uid="{00000000-0005-0000-0000-000029920000}"/>
    <cellStyle name="Notas 19 6 4" xfId="36204" xr:uid="{00000000-0005-0000-0000-00002A920000}"/>
    <cellStyle name="Notas 19 6 5" xfId="36205" xr:uid="{00000000-0005-0000-0000-00002B920000}"/>
    <cellStyle name="Notas 19 6 6" xfId="36206" xr:uid="{00000000-0005-0000-0000-00002C920000}"/>
    <cellStyle name="Notas 19 7" xfId="36207" xr:uid="{00000000-0005-0000-0000-00002D920000}"/>
    <cellStyle name="Notas 19 7 2" xfId="36208" xr:uid="{00000000-0005-0000-0000-00002E920000}"/>
    <cellStyle name="Notas 19 7 3" xfId="36209" xr:uid="{00000000-0005-0000-0000-00002F920000}"/>
    <cellStyle name="Notas 19 7 4" xfId="36210" xr:uid="{00000000-0005-0000-0000-000030920000}"/>
    <cellStyle name="Notas 19 7 5" xfId="36211" xr:uid="{00000000-0005-0000-0000-000031920000}"/>
    <cellStyle name="Notas 19 7 6" xfId="36212" xr:uid="{00000000-0005-0000-0000-000032920000}"/>
    <cellStyle name="Notas 19 8" xfId="36213" xr:uid="{00000000-0005-0000-0000-000033920000}"/>
    <cellStyle name="Notas 19 8 2" xfId="36214" xr:uid="{00000000-0005-0000-0000-000034920000}"/>
    <cellStyle name="Notas 19 8 3" xfId="36215" xr:uid="{00000000-0005-0000-0000-000035920000}"/>
    <cellStyle name="Notas 19 8 4" xfId="36216" xr:uid="{00000000-0005-0000-0000-000036920000}"/>
    <cellStyle name="Notas 19 8 5" xfId="36217" xr:uid="{00000000-0005-0000-0000-000037920000}"/>
    <cellStyle name="Notas 19 8 6" xfId="36218" xr:uid="{00000000-0005-0000-0000-000038920000}"/>
    <cellStyle name="Notas 19 9" xfId="36219" xr:uid="{00000000-0005-0000-0000-000039920000}"/>
    <cellStyle name="Notas 19 9 2" xfId="36220" xr:uid="{00000000-0005-0000-0000-00003A920000}"/>
    <cellStyle name="Notas 19 9 3" xfId="36221" xr:uid="{00000000-0005-0000-0000-00003B920000}"/>
    <cellStyle name="Notas 19 9 4" xfId="36222" xr:uid="{00000000-0005-0000-0000-00003C920000}"/>
    <cellStyle name="Notas 19 9 5" xfId="36223" xr:uid="{00000000-0005-0000-0000-00003D920000}"/>
    <cellStyle name="Notas 19 9 6" xfId="36224" xr:uid="{00000000-0005-0000-0000-00003E920000}"/>
    <cellStyle name="Notas 2" xfId="2060" xr:uid="{00000000-0005-0000-0000-00003F920000}"/>
    <cellStyle name="Notas 2 10" xfId="36225" xr:uid="{00000000-0005-0000-0000-000040920000}"/>
    <cellStyle name="Notas 2 10 2" xfId="36226" xr:uid="{00000000-0005-0000-0000-000041920000}"/>
    <cellStyle name="Notas 2 10 3" xfId="36227" xr:uid="{00000000-0005-0000-0000-000042920000}"/>
    <cellStyle name="Notas 2 10 4" xfId="36228" xr:uid="{00000000-0005-0000-0000-000043920000}"/>
    <cellStyle name="Notas 2 10 5" xfId="36229" xr:uid="{00000000-0005-0000-0000-000044920000}"/>
    <cellStyle name="Notas 2 10 6" xfId="36230" xr:uid="{00000000-0005-0000-0000-000045920000}"/>
    <cellStyle name="Notas 2 11" xfId="36231" xr:uid="{00000000-0005-0000-0000-000046920000}"/>
    <cellStyle name="Notas 2 11 2" xfId="36232" xr:uid="{00000000-0005-0000-0000-000047920000}"/>
    <cellStyle name="Notas 2 11 3" xfId="36233" xr:uid="{00000000-0005-0000-0000-000048920000}"/>
    <cellStyle name="Notas 2 11 4" xfId="36234" xr:uid="{00000000-0005-0000-0000-000049920000}"/>
    <cellStyle name="Notas 2 11 5" xfId="36235" xr:uid="{00000000-0005-0000-0000-00004A920000}"/>
    <cellStyle name="Notas 2 11 6" xfId="36236" xr:uid="{00000000-0005-0000-0000-00004B920000}"/>
    <cellStyle name="Notas 2 12" xfId="36237" xr:uid="{00000000-0005-0000-0000-00004C920000}"/>
    <cellStyle name="Notas 2 12 2" xfId="36238" xr:uid="{00000000-0005-0000-0000-00004D920000}"/>
    <cellStyle name="Notas 2 12 3" xfId="36239" xr:uid="{00000000-0005-0000-0000-00004E920000}"/>
    <cellStyle name="Notas 2 12 4" xfId="36240" xr:uid="{00000000-0005-0000-0000-00004F920000}"/>
    <cellStyle name="Notas 2 12 5" xfId="36241" xr:uid="{00000000-0005-0000-0000-000050920000}"/>
    <cellStyle name="Notas 2 12 6" xfId="36242" xr:uid="{00000000-0005-0000-0000-000051920000}"/>
    <cellStyle name="Notas 2 13" xfId="36243" xr:uid="{00000000-0005-0000-0000-000052920000}"/>
    <cellStyle name="Notas 2 13 2" xfId="36244" xr:uid="{00000000-0005-0000-0000-000053920000}"/>
    <cellStyle name="Notas 2 13 3" xfId="36245" xr:uid="{00000000-0005-0000-0000-000054920000}"/>
    <cellStyle name="Notas 2 13 4" xfId="36246" xr:uid="{00000000-0005-0000-0000-000055920000}"/>
    <cellStyle name="Notas 2 13 5" xfId="36247" xr:uid="{00000000-0005-0000-0000-000056920000}"/>
    <cellStyle name="Notas 2 13 6" xfId="36248" xr:uid="{00000000-0005-0000-0000-000057920000}"/>
    <cellStyle name="Notas 2 14" xfId="36249" xr:uid="{00000000-0005-0000-0000-000058920000}"/>
    <cellStyle name="Notas 2 14 2" xfId="36250" xr:uid="{00000000-0005-0000-0000-000059920000}"/>
    <cellStyle name="Notas 2 14 3" xfId="36251" xr:uid="{00000000-0005-0000-0000-00005A920000}"/>
    <cellStyle name="Notas 2 14 4" xfId="36252" xr:uid="{00000000-0005-0000-0000-00005B920000}"/>
    <cellStyle name="Notas 2 14 5" xfId="36253" xr:uid="{00000000-0005-0000-0000-00005C920000}"/>
    <cellStyle name="Notas 2 14 6" xfId="36254" xr:uid="{00000000-0005-0000-0000-00005D920000}"/>
    <cellStyle name="Notas 2 15" xfId="36255" xr:uid="{00000000-0005-0000-0000-00005E920000}"/>
    <cellStyle name="Notas 2 16" xfId="36256" xr:uid="{00000000-0005-0000-0000-00005F920000}"/>
    <cellStyle name="Notas 2 17" xfId="36257" xr:uid="{00000000-0005-0000-0000-000060920000}"/>
    <cellStyle name="Notas 2 18" xfId="36258" xr:uid="{00000000-0005-0000-0000-000061920000}"/>
    <cellStyle name="Notas 2 19" xfId="36259" xr:uid="{00000000-0005-0000-0000-000062920000}"/>
    <cellStyle name="Notas 2 2" xfId="2061" xr:uid="{00000000-0005-0000-0000-000063920000}"/>
    <cellStyle name="Notas 2 2 2" xfId="42058" xr:uid="{00000000-0005-0000-0000-000064920000}"/>
    <cellStyle name="Notas 2 2 2 2" xfId="42059" xr:uid="{00000000-0005-0000-0000-000065920000}"/>
    <cellStyle name="Notas 2 2 2 3" xfId="42060" xr:uid="{00000000-0005-0000-0000-000066920000}"/>
    <cellStyle name="Notas 2 2 2 4" xfId="42061" xr:uid="{00000000-0005-0000-0000-000067920000}"/>
    <cellStyle name="Notas 2 2 2 5" xfId="42062" xr:uid="{00000000-0005-0000-0000-000068920000}"/>
    <cellStyle name="Notas 2 2 3" xfId="42063" xr:uid="{00000000-0005-0000-0000-000069920000}"/>
    <cellStyle name="Notas 2 2 3 2" xfId="42064" xr:uid="{00000000-0005-0000-0000-00006A920000}"/>
    <cellStyle name="Notas 2 2 3 3" xfId="42065" xr:uid="{00000000-0005-0000-0000-00006B920000}"/>
    <cellStyle name="Notas 2 2 3 4" xfId="42066" xr:uid="{00000000-0005-0000-0000-00006C920000}"/>
    <cellStyle name="Notas 2 2 3 5" xfId="42067" xr:uid="{00000000-0005-0000-0000-00006D920000}"/>
    <cellStyle name="Notas 2 2 4" xfId="42068" xr:uid="{00000000-0005-0000-0000-00006E920000}"/>
    <cellStyle name="Notas 2 2 5" xfId="42069" xr:uid="{00000000-0005-0000-0000-00006F920000}"/>
    <cellStyle name="Notas 2 2 6" xfId="42070" xr:uid="{00000000-0005-0000-0000-000070920000}"/>
    <cellStyle name="Notas 2 20" xfId="42071" xr:uid="{00000000-0005-0000-0000-000071920000}"/>
    <cellStyle name="Notas 2 3" xfId="2062" xr:uid="{00000000-0005-0000-0000-000072920000}"/>
    <cellStyle name="Notas 2 3 2" xfId="42072" xr:uid="{00000000-0005-0000-0000-000073920000}"/>
    <cellStyle name="Notas 2 3 2 2" xfId="42073" xr:uid="{00000000-0005-0000-0000-000074920000}"/>
    <cellStyle name="Notas 2 3 2 3" xfId="42074" xr:uid="{00000000-0005-0000-0000-000075920000}"/>
    <cellStyle name="Notas 2 3 2 4" xfId="42075" xr:uid="{00000000-0005-0000-0000-000076920000}"/>
    <cellStyle name="Notas 2 3 2 5" xfId="42076" xr:uid="{00000000-0005-0000-0000-000077920000}"/>
    <cellStyle name="Notas 2 3 3" xfId="42077" xr:uid="{00000000-0005-0000-0000-000078920000}"/>
    <cellStyle name="Notas 2 3 3 2" xfId="42078" xr:uid="{00000000-0005-0000-0000-000079920000}"/>
    <cellStyle name="Notas 2 3 3 3" xfId="42079" xr:uid="{00000000-0005-0000-0000-00007A920000}"/>
    <cellStyle name="Notas 2 3 3 4" xfId="42080" xr:uid="{00000000-0005-0000-0000-00007B920000}"/>
    <cellStyle name="Notas 2 3 3 5" xfId="42081" xr:uid="{00000000-0005-0000-0000-00007C920000}"/>
    <cellStyle name="Notas 2 3 4" xfId="42082" xr:uid="{00000000-0005-0000-0000-00007D920000}"/>
    <cellStyle name="Notas 2 3 5" xfId="42083" xr:uid="{00000000-0005-0000-0000-00007E920000}"/>
    <cellStyle name="Notas 2 3 6" xfId="42084" xr:uid="{00000000-0005-0000-0000-00007F920000}"/>
    <cellStyle name="Notas 2 4" xfId="2063" xr:uid="{00000000-0005-0000-0000-000080920000}"/>
    <cellStyle name="Notas 2 4 2" xfId="42085" xr:uid="{00000000-0005-0000-0000-000081920000}"/>
    <cellStyle name="Notas 2 4 2 2" xfId="42086" xr:uid="{00000000-0005-0000-0000-000082920000}"/>
    <cellStyle name="Notas 2 4 2 3" xfId="42087" xr:uid="{00000000-0005-0000-0000-000083920000}"/>
    <cellStyle name="Notas 2 4 2 4" xfId="42088" xr:uid="{00000000-0005-0000-0000-000084920000}"/>
    <cellStyle name="Notas 2 4 2 5" xfId="42089" xr:uid="{00000000-0005-0000-0000-000085920000}"/>
    <cellStyle name="Notas 2 4 3" xfId="42090" xr:uid="{00000000-0005-0000-0000-000086920000}"/>
    <cellStyle name="Notas 2 4 3 2" xfId="42091" xr:uid="{00000000-0005-0000-0000-000087920000}"/>
    <cellStyle name="Notas 2 4 3 3" xfId="42092" xr:uid="{00000000-0005-0000-0000-000088920000}"/>
    <cellStyle name="Notas 2 4 3 4" xfId="42093" xr:uid="{00000000-0005-0000-0000-000089920000}"/>
    <cellStyle name="Notas 2 4 3 5" xfId="42094" xr:uid="{00000000-0005-0000-0000-00008A920000}"/>
    <cellStyle name="Notas 2 4 4" xfId="42095" xr:uid="{00000000-0005-0000-0000-00008B920000}"/>
    <cellStyle name="Notas 2 4 5" xfId="42096" xr:uid="{00000000-0005-0000-0000-00008C920000}"/>
    <cellStyle name="Notas 2 4 6" xfId="42097" xr:uid="{00000000-0005-0000-0000-00008D920000}"/>
    <cellStyle name="Notas 2 5" xfId="2064" xr:uid="{00000000-0005-0000-0000-00008E920000}"/>
    <cellStyle name="Notas 2 5 2" xfId="42098" xr:uid="{00000000-0005-0000-0000-00008F920000}"/>
    <cellStyle name="Notas 2 5 2 2" xfId="42099" xr:uid="{00000000-0005-0000-0000-000090920000}"/>
    <cellStyle name="Notas 2 5 2 3" xfId="42100" xr:uid="{00000000-0005-0000-0000-000091920000}"/>
    <cellStyle name="Notas 2 5 2 4" xfId="42101" xr:uid="{00000000-0005-0000-0000-000092920000}"/>
    <cellStyle name="Notas 2 5 2 5" xfId="42102" xr:uid="{00000000-0005-0000-0000-000093920000}"/>
    <cellStyle name="Notas 2 5 3" xfId="42103" xr:uid="{00000000-0005-0000-0000-000094920000}"/>
    <cellStyle name="Notas 2 5 3 2" xfId="42104" xr:uid="{00000000-0005-0000-0000-000095920000}"/>
    <cellStyle name="Notas 2 5 3 3" xfId="42105" xr:uid="{00000000-0005-0000-0000-000096920000}"/>
    <cellStyle name="Notas 2 5 3 4" xfId="42106" xr:uid="{00000000-0005-0000-0000-000097920000}"/>
    <cellStyle name="Notas 2 5 3 5" xfId="42107" xr:uid="{00000000-0005-0000-0000-000098920000}"/>
    <cellStyle name="Notas 2 5 4" xfId="42108" xr:uid="{00000000-0005-0000-0000-000099920000}"/>
    <cellStyle name="Notas 2 5 5" xfId="42109" xr:uid="{00000000-0005-0000-0000-00009A920000}"/>
    <cellStyle name="Notas 2 5 6" xfId="42110" xr:uid="{00000000-0005-0000-0000-00009B920000}"/>
    <cellStyle name="Notas 2 6" xfId="36260" xr:uid="{00000000-0005-0000-0000-00009C920000}"/>
    <cellStyle name="Notas 2 7" xfId="36261" xr:uid="{00000000-0005-0000-0000-00009D920000}"/>
    <cellStyle name="Notas 2 7 2" xfId="36262" xr:uid="{00000000-0005-0000-0000-00009E920000}"/>
    <cellStyle name="Notas 2 7 3" xfId="36263" xr:uid="{00000000-0005-0000-0000-00009F920000}"/>
    <cellStyle name="Notas 2 7 4" xfId="36264" xr:uid="{00000000-0005-0000-0000-0000A0920000}"/>
    <cellStyle name="Notas 2 7 5" xfId="36265" xr:uid="{00000000-0005-0000-0000-0000A1920000}"/>
    <cellStyle name="Notas 2 7 6" xfId="36266" xr:uid="{00000000-0005-0000-0000-0000A2920000}"/>
    <cellStyle name="Notas 2 8" xfId="36267" xr:uid="{00000000-0005-0000-0000-0000A3920000}"/>
    <cellStyle name="Notas 2 8 2" xfId="36268" xr:uid="{00000000-0005-0000-0000-0000A4920000}"/>
    <cellStyle name="Notas 2 8 3" xfId="36269" xr:uid="{00000000-0005-0000-0000-0000A5920000}"/>
    <cellStyle name="Notas 2 8 4" xfId="36270" xr:uid="{00000000-0005-0000-0000-0000A6920000}"/>
    <cellStyle name="Notas 2 8 5" xfId="36271" xr:uid="{00000000-0005-0000-0000-0000A7920000}"/>
    <cellStyle name="Notas 2 8 6" xfId="36272" xr:uid="{00000000-0005-0000-0000-0000A8920000}"/>
    <cellStyle name="Notas 2 9" xfId="36273" xr:uid="{00000000-0005-0000-0000-0000A9920000}"/>
    <cellStyle name="Notas 2 9 2" xfId="36274" xr:uid="{00000000-0005-0000-0000-0000AA920000}"/>
    <cellStyle name="Notas 2 9 3" xfId="36275" xr:uid="{00000000-0005-0000-0000-0000AB920000}"/>
    <cellStyle name="Notas 2 9 4" xfId="36276" xr:uid="{00000000-0005-0000-0000-0000AC920000}"/>
    <cellStyle name="Notas 2 9 5" xfId="36277" xr:uid="{00000000-0005-0000-0000-0000AD920000}"/>
    <cellStyle name="Notas 2 9 6" xfId="36278" xr:uid="{00000000-0005-0000-0000-0000AE920000}"/>
    <cellStyle name="Notas 20" xfId="2065" xr:uid="{00000000-0005-0000-0000-0000AF920000}"/>
    <cellStyle name="Notas 20 10" xfId="36279" xr:uid="{00000000-0005-0000-0000-0000B0920000}"/>
    <cellStyle name="Notas 20 11" xfId="36280" xr:uid="{00000000-0005-0000-0000-0000B1920000}"/>
    <cellStyle name="Notas 20 12" xfId="36281" xr:uid="{00000000-0005-0000-0000-0000B2920000}"/>
    <cellStyle name="Notas 20 13" xfId="36282" xr:uid="{00000000-0005-0000-0000-0000B3920000}"/>
    <cellStyle name="Notas 20 14" xfId="36283" xr:uid="{00000000-0005-0000-0000-0000B4920000}"/>
    <cellStyle name="Notas 20 2" xfId="36284" xr:uid="{00000000-0005-0000-0000-0000B5920000}"/>
    <cellStyle name="Notas 20 2 2" xfId="36285" xr:uid="{00000000-0005-0000-0000-0000B6920000}"/>
    <cellStyle name="Notas 20 2 3" xfId="36286" xr:uid="{00000000-0005-0000-0000-0000B7920000}"/>
    <cellStyle name="Notas 20 2 4" xfId="36287" xr:uid="{00000000-0005-0000-0000-0000B8920000}"/>
    <cellStyle name="Notas 20 2 5" xfId="36288" xr:uid="{00000000-0005-0000-0000-0000B9920000}"/>
    <cellStyle name="Notas 20 2 6" xfId="36289" xr:uid="{00000000-0005-0000-0000-0000BA920000}"/>
    <cellStyle name="Notas 20 3" xfId="36290" xr:uid="{00000000-0005-0000-0000-0000BB920000}"/>
    <cellStyle name="Notas 20 3 2" xfId="36291" xr:uid="{00000000-0005-0000-0000-0000BC920000}"/>
    <cellStyle name="Notas 20 3 3" xfId="36292" xr:uid="{00000000-0005-0000-0000-0000BD920000}"/>
    <cellStyle name="Notas 20 3 4" xfId="36293" xr:uid="{00000000-0005-0000-0000-0000BE920000}"/>
    <cellStyle name="Notas 20 3 5" xfId="36294" xr:uid="{00000000-0005-0000-0000-0000BF920000}"/>
    <cellStyle name="Notas 20 3 6" xfId="36295" xr:uid="{00000000-0005-0000-0000-0000C0920000}"/>
    <cellStyle name="Notas 20 4" xfId="36296" xr:uid="{00000000-0005-0000-0000-0000C1920000}"/>
    <cellStyle name="Notas 20 4 2" xfId="36297" xr:uid="{00000000-0005-0000-0000-0000C2920000}"/>
    <cellStyle name="Notas 20 4 3" xfId="36298" xr:uid="{00000000-0005-0000-0000-0000C3920000}"/>
    <cellStyle name="Notas 20 4 4" xfId="36299" xr:uid="{00000000-0005-0000-0000-0000C4920000}"/>
    <cellStyle name="Notas 20 4 5" xfId="36300" xr:uid="{00000000-0005-0000-0000-0000C5920000}"/>
    <cellStyle name="Notas 20 4 6" xfId="36301" xr:uid="{00000000-0005-0000-0000-0000C6920000}"/>
    <cellStyle name="Notas 20 5" xfId="36302" xr:uid="{00000000-0005-0000-0000-0000C7920000}"/>
    <cellStyle name="Notas 20 5 2" xfId="36303" xr:uid="{00000000-0005-0000-0000-0000C8920000}"/>
    <cellStyle name="Notas 20 5 3" xfId="36304" xr:uid="{00000000-0005-0000-0000-0000C9920000}"/>
    <cellStyle name="Notas 20 5 4" xfId="36305" xr:uid="{00000000-0005-0000-0000-0000CA920000}"/>
    <cellStyle name="Notas 20 5 5" xfId="36306" xr:uid="{00000000-0005-0000-0000-0000CB920000}"/>
    <cellStyle name="Notas 20 5 6" xfId="36307" xr:uid="{00000000-0005-0000-0000-0000CC920000}"/>
    <cellStyle name="Notas 20 6" xfId="36308" xr:uid="{00000000-0005-0000-0000-0000CD920000}"/>
    <cellStyle name="Notas 20 6 2" xfId="36309" xr:uid="{00000000-0005-0000-0000-0000CE920000}"/>
    <cellStyle name="Notas 20 6 3" xfId="36310" xr:uid="{00000000-0005-0000-0000-0000CF920000}"/>
    <cellStyle name="Notas 20 6 4" xfId="36311" xr:uid="{00000000-0005-0000-0000-0000D0920000}"/>
    <cellStyle name="Notas 20 6 5" xfId="36312" xr:uid="{00000000-0005-0000-0000-0000D1920000}"/>
    <cellStyle name="Notas 20 6 6" xfId="36313" xr:uid="{00000000-0005-0000-0000-0000D2920000}"/>
    <cellStyle name="Notas 20 7" xfId="36314" xr:uid="{00000000-0005-0000-0000-0000D3920000}"/>
    <cellStyle name="Notas 20 7 2" xfId="36315" xr:uid="{00000000-0005-0000-0000-0000D4920000}"/>
    <cellStyle name="Notas 20 7 3" xfId="36316" xr:uid="{00000000-0005-0000-0000-0000D5920000}"/>
    <cellStyle name="Notas 20 7 4" xfId="36317" xr:uid="{00000000-0005-0000-0000-0000D6920000}"/>
    <cellStyle name="Notas 20 7 5" xfId="36318" xr:uid="{00000000-0005-0000-0000-0000D7920000}"/>
    <cellStyle name="Notas 20 7 6" xfId="36319" xr:uid="{00000000-0005-0000-0000-0000D8920000}"/>
    <cellStyle name="Notas 20 8" xfId="36320" xr:uid="{00000000-0005-0000-0000-0000D9920000}"/>
    <cellStyle name="Notas 20 8 2" xfId="36321" xr:uid="{00000000-0005-0000-0000-0000DA920000}"/>
    <cellStyle name="Notas 20 8 3" xfId="36322" xr:uid="{00000000-0005-0000-0000-0000DB920000}"/>
    <cellStyle name="Notas 20 8 4" xfId="36323" xr:uid="{00000000-0005-0000-0000-0000DC920000}"/>
    <cellStyle name="Notas 20 8 5" xfId="36324" xr:uid="{00000000-0005-0000-0000-0000DD920000}"/>
    <cellStyle name="Notas 20 8 6" xfId="36325" xr:uid="{00000000-0005-0000-0000-0000DE920000}"/>
    <cellStyle name="Notas 20 9" xfId="36326" xr:uid="{00000000-0005-0000-0000-0000DF920000}"/>
    <cellStyle name="Notas 20 9 2" xfId="36327" xr:uid="{00000000-0005-0000-0000-0000E0920000}"/>
    <cellStyle name="Notas 20 9 3" xfId="36328" xr:uid="{00000000-0005-0000-0000-0000E1920000}"/>
    <cellStyle name="Notas 20 9 4" xfId="36329" xr:uid="{00000000-0005-0000-0000-0000E2920000}"/>
    <cellStyle name="Notas 20 9 5" xfId="36330" xr:uid="{00000000-0005-0000-0000-0000E3920000}"/>
    <cellStyle name="Notas 20 9 6" xfId="36331" xr:uid="{00000000-0005-0000-0000-0000E4920000}"/>
    <cellStyle name="Notas 21" xfId="2066" xr:uid="{00000000-0005-0000-0000-0000E5920000}"/>
    <cellStyle name="Notas 21 10" xfId="36332" xr:uid="{00000000-0005-0000-0000-0000E6920000}"/>
    <cellStyle name="Notas 21 11" xfId="36333" xr:uid="{00000000-0005-0000-0000-0000E7920000}"/>
    <cellStyle name="Notas 21 12" xfId="36334" xr:uid="{00000000-0005-0000-0000-0000E8920000}"/>
    <cellStyle name="Notas 21 13" xfId="36335" xr:uid="{00000000-0005-0000-0000-0000E9920000}"/>
    <cellStyle name="Notas 21 14" xfId="36336" xr:uid="{00000000-0005-0000-0000-0000EA920000}"/>
    <cellStyle name="Notas 21 2" xfId="36337" xr:uid="{00000000-0005-0000-0000-0000EB920000}"/>
    <cellStyle name="Notas 21 2 2" xfId="36338" xr:uid="{00000000-0005-0000-0000-0000EC920000}"/>
    <cellStyle name="Notas 21 2 3" xfId="36339" xr:uid="{00000000-0005-0000-0000-0000ED920000}"/>
    <cellStyle name="Notas 21 2 4" xfId="36340" xr:uid="{00000000-0005-0000-0000-0000EE920000}"/>
    <cellStyle name="Notas 21 2 5" xfId="36341" xr:uid="{00000000-0005-0000-0000-0000EF920000}"/>
    <cellStyle name="Notas 21 2 6" xfId="36342" xr:uid="{00000000-0005-0000-0000-0000F0920000}"/>
    <cellStyle name="Notas 21 3" xfId="36343" xr:uid="{00000000-0005-0000-0000-0000F1920000}"/>
    <cellStyle name="Notas 21 3 2" xfId="36344" xr:uid="{00000000-0005-0000-0000-0000F2920000}"/>
    <cellStyle name="Notas 21 3 3" xfId="36345" xr:uid="{00000000-0005-0000-0000-0000F3920000}"/>
    <cellStyle name="Notas 21 3 4" xfId="36346" xr:uid="{00000000-0005-0000-0000-0000F4920000}"/>
    <cellStyle name="Notas 21 3 5" xfId="36347" xr:uid="{00000000-0005-0000-0000-0000F5920000}"/>
    <cellStyle name="Notas 21 3 6" xfId="36348" xr:uid="{00000000-0005-0000-0000-0000F6920000}"/>
    <cellStyle name="Notas 21 4" xfId="36349" xr:uid="{00000000-0005-0000-0000-0000F7920000}"/>
    <cellStyle name="Notas 21 4 2" xfId="36350" xr:uid="{00000000-0005-0000-0000-0000F8920000}"/>
    <cellStyle name="Notas 21 4 3" xfId="36351" xr:uid="{00000000-0005-0000-0000-0000F9920000}"/>
    <cellStyle name="Notas 21 4 4" xfId="36352" xr:uid="{00000000-0005-0000-0000-0000FA920000}"/>
    <cellStyle name="Notas 21 4 5" xfId="36353" xr:uid="{00000000-0005-0000-0000-0000FB920000}"/>
    <cellStyle name="Notas 21 4 6" xfId="36354" xr:uid="{00000000-0005-0000-0000-0000FC920000}"/>
    <cellStyle name="Notas 21 5" xfId="36355" xr:uid="{00000000-0005-0000-0000-0000FD920000}"/>
    <cellStyle name="Notas 21 5 2" xfId="36356" xr:uid="{00000000-0005-0000-0000-0000FE920000}"/>
    <cellStyle name="Notas 21 5 3" xfId="36357" xr:uid="{00000000-0005-0000-0000-0000FF920000}"/>
    <cellStyle name="Notas 21 5 4" xfId="36358" xr:uid="{00000000-0005-0000-0000-000000930000}"/>
    <cellStyle name="Notas 21 5 5" xfId="36359" xr:uid="{00000000-0005-0000-0000-000001930000}"/>
    <cellStyle name="Notas 21 5 6" xfId="36360" xr:uid="{00000000-0005-0000-0000-000002930000}"/>
    <cellStyle name="Notas 21 6" xfId="36361" xr:uid="{00000000-0005-0000-0000-000003930000}"/>
    <cellStyle name="Notas 21 6 2" xfId="36362" xr:uid="{00000000-0005-0000-0000-000004930000}"/>
    <cellStyle name="Notas 21 6 3" xfId="36363" xr:uid="{00000000-0005-0000-0000-000005930000}"/>
    <cellStyle name="Notas 21 6 4" xfId="36364" xr:uid="{00000000-0005-0000-0000-000006930000}"/>
    <cellStyle name="Notas 21 6 5" xfId="36365" xr:uid="{00000000-0005-0000-0000-000007930000}"/>
    <cellStyle name="Notas 21 6 6" xfId="36366" xr:uid="{00000000-0005-0000-0000-000008930000}"/>
    <cellStyle name="Notas 21 7" xfId="36367" xr:uid="{00000000-0005-0000-0000-000009930000}"/>
    <cellStyle name="Notas 21 7 2" xfId="36368" xr:uid="{00000000-0005-0000-0000-00000A930000}"/>
    <cellStyle name="Notas 21 7 3" xfId="36369" xr:uid="{00000000-0005-0000-0000-00000B930000}"/>
    <cellStyle name="Notas 21 7 4" xfId="36370" xr:uid="{00000000-0005-0000-0000-00000C930000}"/>
    <cellStyle name="Notas 21 7 5" xfId="36371" xr:uid="{00000000-0005-0000-0000-00000D930000}"/>
    <cellStyle name="Notas 21 7 6" xfId="36372" xr:uid="{00000000-0005-0000-0000-00000E930000}"/>
    <cellStyle name="Notas 21 8" xfId="36373" xr:uid="{00000000-0005-0000-0000-00000F930000}"/>
    <cellStyle name="Notas 21 8 2" xfId="36374" xr:uid="{00000000-0005-0000-0000-000010930000}"/>
    <cellStyle name="Notas 21 8 3" xfId="36375" xr:uid="{00000000-0005-0000-0000-000011930000}"/>
    <cellStyle name="Notas 21 8 4" xfId="36376" xr:uid="{00000000-0005-0000-0000-000012930000}"/>
    <cellStyle name="Notas 21 8 5" xfId="36377" xr:uid="{00000000-0005-0000-0000-000013930000}"/>
    <cellStyle name="Notas 21 8 6" xfId="36378" xr:uid="{00000000-0005-0000-0000-000014930000}"/>
    <cellStyle name="Notas 21 9" xfId="36379" xr:uid="{00000000-0005-0000-0000-000015930000}"/>
    <cellStyle name="Notas 21 9 2" xfId="36380" xr:uid="{00000000-0005-0000-0000-000016930000}"/>
    <cellStyle name="Notas 21 9 3" xfId="36381" xr:uid="{00000000-0005-0000-0000-000017930000}"/>
    <cellStyle name="Notas 21 9 4" xfId="36382" xr:uid="{00000000-0005-0000-0000-000018930000}"/>
    <cellStyle name="Notas 21 9 5" xfId="36383" xr:uid="{00000000-0005-0000-0000-000019930000}"/>
    <cellStyle name="Notas 21 9 6" xfId="36384" xr:uid="{00000000-0005-0000-0000-00001A930000}"/>
    <cellStyle name="Notas 22" xfId="2067" xr:uid="{00000000-0005-0000-0000-00001B930000}"/>
    <cellStyle name="Notas 22 10" xfId="36385" xr:uid="{00000000-0005-0000-0000-00001C930000}"/>
    <cellStyle name="Notas 22 11" xfId="36386" xr:uid="{00000000-0005-0000-0000-00001D930000}"/>
    <cellStyle name="Notas 22 12" xfId="36387" xr:uid="{00000000-0005-0000-0000-00001E930000}"/>
    <cellStyle name="Notas 22 13" xfId="36388" xr:uid="{00000000-0005-0000-0000-00001F930000}"/>
    <cellStyle name="Notas 22 14" xfId="36389" xr:uid="{00000000-0005-0000-0000-000020930000}"/>
    <cellStyle name="Notas 22 2" xfId="36390" xr:uid="{00000000-0005-0000-0000-000021930000}"/>
    <cellStyle name="Notas 22 2 2" xfId="36391" xr:uid="{00000000-0005-0000-0000-000022930000}"/>
    <cellStyle name="Notas 22 2 3" xfId="36392" xr:uid="{00000000-0005-0000-0000-000023930000}"/>
    <cellStyle name="Notas 22 2 4" xfId="36393" xr:uid="{00000000-0005-0000-0000-000024930000}"/>
    <cellStyle name="Notas 22 2 5" xfId="36394" xr:uid="{00000000-0005-0000-0000-000025930000}"/>
    <cellStyle name="Notas 22 2 6" xfId="36395" xr:uid="{00000000-0005-0000-0000-000026930000}"/>
    <cellStyle name="Notas 22 3" xfId="36396" xr:uid="{00000000-0005-0000-0000-000027930000}"/>
    <cellStyle name="Notas 22 3 2" xfId="36397" xr:uid="{00000000-0005-0000-0000-000028930000}"/>
    <cellStyle name="Notas 22 3 3" xfId="36398" xr:uid="{00000000-0005-0000-0000-000029930000}"/>
    <cellStyle name="Notas 22 3 4" xfId="36399" xr:uid="{00000000-0005-0000-0000-00002A930000}"/>
    <cellStyle name="Notas 22 3 5" xfId="36400" xr:uid="{00000000-0005-0000-0000-00002B930000}"/>
    <cellStyle name="Notas 22 3 6" xfId="36401" xr:uid="{00000000-0005-0000-0000-00002C930000}"/>
    <cellStyle name="Notas 22 4" xfId="36402" xr:uid="{00000000-0005-0000-0000-00002D930000}"/>
    <cellStyle name="Notas 22 4 2" xfId="36403" xr:uid="{00000000-0005-0000-0000-00002E930000}"/>
    <cellStyle name="Notas 22 4 3" xfId="36404" xr:uid="{00000000-0005-0000-0000-00002F930000}"/>
    <cellStyle name="Notas 22 4 4" xfId="36405" xr:uid="{00000000-0005-0000-0000-000030930000}"/>
    <cellStyle name="Notas 22 4 5" xfId="36406" xr:uid="{00000000-0005-0000-0000-000031930000}"/>
    <cellStyle name="Notas 22 4 6" xfId="36407" xr:uid="{00000000-0005-0000-0000-000032930000}"/>
    <cellStyle name="Notas 22 5" xfId="36408" xr:uid="{00000000-0005-0000-0000-000033930000}"/>
    <cellStyle name="Notas 22 5 2" xfId="36409" xr:uid="{00000000-0005-0000-0000-000034930000}"/>
    <cellStyle name="Notas 22 5 3" xfId="36410" xr:uid="{00000000-0005-0000-0000-000035930000}"/>
    <cellStyle name="Notas 22 5 4" xfId="36411" xr:uid="{00000000-0005-0000-0000-000036930000}"/>
    <cellStyle name="Notas 22 5 5" xfId="36412" xr:uid="{00000000-0005-0000-0000-000037930000}"/>
    <cellStyle name="Notas 22 5 6" xfId="36413" xr:uid="{00000000-0005-0000-0000-000038930000}"/>
    <cellStyle name="Notas 22 6" xfId="36414" xr:uid="{00000000-0005-0000-0000-000039930000}"/>
    <cellStyle name="Notas 22 6 2" xfId="36415" xr:uid="{00000000-0005-0000-0000-00003A930000}"/>
    <cellStyle name="Notas 22 6 3" xfId="36416" xr:uid="{00000000-0005-0000-0000-00003B930000}"/>
    <cellStyle name="Notas 22 6 4" xfId="36417" xr:uid="{00000000-0005-0000-0000-00003C930000}"/>
    <cellStyle name="Notas 22 6 5" xfId="36418" xr:uid="{00000000-0005-0000-0000-00003D930000}"/>
    <cellStyle name="Notas 22 6 6" xfId="36419" xr:uid="{00000000-0005-0000-0000-00003E930000}"/>
    <cellStyle name="Notas 22 7" xfId="36420" xr:uid="{00000000-0005-0000-0000-00003F930000}"/>
    <cellStyle name="Notas 22 7 2" xfId="36421" xr:uid="{00000000-0005-0000-0000-000040930000}"/>
    <cellStyle name="Notas 22 7 3" xfId="36422" xr:uid="{00000000-0005-0000-0000-000041930000}"/>
    <cellStyle name="Notas 22 7 4" xfId="36423" xr:uid="{00000000-0005-0000-0000-000042930000}"/>
    <cellStyle name="Notas 22 7 5" xfId="36424" xr:uid="{00000000-0005-0000-0000-000043930000}"/>
    <cellStyle name="Notas 22 7 6" xfId="36425" xr:uid="{00000000-0005-0000-0000-000044930000}"/>
    <cellStyle name="Notas 22 8" xfId="36426" xr:uid="{00000000-0005-0000-0000-000045930000}"/>
    <cellStyle name="Notas 22 8 2" xfId="36427" xr:uid="{00000000-0005-0000-0000-000046930000}"/>
    <cellStyle name="Notas 22 8 3" xfId="36428" xr:uid="{00000000-0005-0000-0000-000047930000}"/>
    <cellStyle name="Notas 22 8 4" xfId="36429" xr:uid="{00000000-0005-0000-0000-000048930000}"/>
    <cellStyle name="Notas 22 8 5" xfId="36430" xr:uid="{00000000-0005-0000-0000-000049930000}"/>
    <cellStyle name="Notas 22 8 6" xfId="36431" xr:uid="{00000000-0005-0000-0000-00004A930000}"/>
    <cellStyle name="Notas 22 9" xfId="36432" xr:uid="{00000000-0005-0000-0000-00004B930000}"/>
    <cellStyle name="Notas 22 9 2" xfId="36433" xr:uid="{00000000-0005-0000-0000-00004C930000}"/>
    <cellStyle name="Notas 22 9 3" xfId="36434" xr:uid="{00000000-0005-0000-0000-00004D930000}"/>
    <cellStyle name="Notas 22 9 4" xfId="36435" xr:uid="{00000000-0005-0000-0000-00004E930000}"/>
    <cellStyle name="Notas 22 9 5" xfId="36436" xr:uid="{00000000-0005-0000-0000-00004F930000}"/>
    <cellStyle name="Notas 22 9 6" xfId="36437" xr:uid="{00000000-0005-0000-0000-000050930000}"/>
    <cellStyle name="Notas 23" xfId="2068" xr:uid="{00000000-0005-0000-0000-000051930000}"/>
    <cellStyle name="Notas 23 10" xfId="36438" xr:uid="{00000000-0005-0000-0000-000052930000}"/>
    <cellStyle name="Notas 23 11" xfId="36439" xr:uid="{00000000-0005-0000-0000-000053930000}"/>
    <cellStyle name="Notas 23 12" xfId="36440" xr:uid="{00000000-0005-0000-0000-000054930000}"/>
    <cellStyle name="Notas 23 13" xfId="36441" xr:uid="{00000000-0005-0000-0000-000055930000}"/>
    <cellStyle name="Notas 23 14" xfId="36442" xr:uid="{00000000-0005-0000-0000-000056930000}"/>
    <cellStyle name="Notas 23 2" xfId="36443" xr:uid="{00000000-0005-0000-0000-000057930000}"/>
    <cellStyle name="Notas 23 2 2" xfId="36444" xr:uid="{00000000-0005-0000-0000-000058930000}"/>
    <cellStyle name="Notas 23 2 3" xfId="36445" xr:uid="{00000000-0005-0000-0000-000059930000}"/>
    <cellStyle name="Notas 23 2 4" xfId="36446" xr:uid="{00000000-0005-0000-0000-00005A930000}"/>
    <cellStyle name="Notas 23 2 5" xfId="36447" xr:uid="{00000000-0005-0000-0000-00005B930000}"/>
    <cellStyle name="Notas 23 2 6" xfId="36448" xr:uid="{00000000-0005-0000-0000-00005C930000}"/>
    <cellStyle name="Notas 23 3" xfId="36449" xr:uid="{00000000-0005-0000-0000-00005D930000}"/>
    <cellStyle name="Notas 23 3 2" xfId="36450" xr:uid="{00000000-0005-0000-0000-00005E930000}"/>
    <cellStyle name="Notas 23 3 3" xfId="36451" xr:uid="{00000000-0005-0000-0000-00005F930000}"/>
    <cellStyle name="Notas 23 3 4" xfId="36452" xr:uid="{00000000-0005-0000-0000-000060930000}"/>
    <cellStyle name="Notas 23 3 5" xfId="36453" xr:uid="{00000000-0005-0000-0000-000061930000}"/>
    <cellStyle name="Notas 23 3 6" xfId="36454" xr:uid="{00000000-0005-0000-0000-000062930000}"/>
    <cellStyle name="Notas 23 4" xfId="36455" xr:uid="{00000000-0005-0000-0000-000063930000}"/>
    <cellStyle name="Notas 23 4 2" xfId="36456" xr:uid="{00000000-0005-0000-0000-000064930000}"/>
    <cellStyle name="Notas 23 4 3" xfId="36457" xr:uid="{00000000-0005-0000-0000-000065930000}"/>
    <cellStyle name="Notas 23 4 4" xfId="36458" xr:uid="{00000000-0005-0000-0000-000066930000}"/>
    <cellStyle name="Notas 23 4 5" xfId="36459" xr:uid="{00000000-0005-0000-0000-000067930000}"/>
    <cellStyle name="Notas 23 4 6" xfId="36460" xr:uid="{00000000-0005-0000-0000-000068930000}"/>
    <cellStyle name="Notas 23 5" xfId="36461" xr:uid="{00000000-0005-0000-0000-000069930000}"/>
    <cellStyle name="Notas 23 5 2" xfId="36462" xr:uid="{00000000-0005-0000-0000-00006A930000}"/>
    <cellStyle name="Notas 23 5 3" xfId="36463" xr:uid="{00000000-0005-0000-0000-00006B930000}"/>
    <cellStyle name="Notas 23 5 4" xfId="36464" xr:uid="{00000000-0005-0000-0000-00006C930000}"/>
    <cellStyle name="Notas 23 5 5" xfId="36465" xr:uid="{00000000-0005-0000-0000-00006D930000}"/>
    <cellStyle name="Notas 23 5 6" xfId="36466" xr:uid="{00000000-0005-0000-0000-00006E930000}"/>
    <cellStyle name="Notas 23 6" xfId="36467" xr:uid="{00000000-0005-0000-0000-00006F930000}"/>
    <cellStyle name="Notas 23 6 2" xfId="36468" xr:uid="{00000000-0005-0000-0000-000070930000}"/>
    <cellStyle name="Notas 23 6 3" xfId="36469" xr:uid="{00000000-0005-0000-0000-000071930000}"/>
    <cellStyle name="Notas 23 6 4" xfId="36470" xr:uid="{00000000-0005-0000-0000-000072930000}"/>
    <cellStyle name="Notas 23 6 5" xfId="36471" xr:uid="{00000000-0005-0000-0000-000073930000}"/>
    <cellStyle name="Notas 23 6 6" xfId="36472" xr:uid="{00000000-0005-0000-0000-000074930000}"/>
    <cellStyle name="Notas 23 7" xfId="36473" xr:uid="{00000000-0005-0000-0000-000075930000}"/>
    <cellStyle name="Notas 23 7 2" xfId="36474" xr:uid="{00000000-0005-0000-0000-000076930000}"/>
    <cellStyle name="Notas 23 7 3" xfId="36475" xr:uid="{00000000-0005-0000-0000-000077930000}"/>
    <cellStyle name="Notas 23 7 4" xfId="36476" xr:uid="{00000000-0005-0000-0000-000078930000}"/>
    <cellStyle name="Notas 23 7 5" xfId="36477" xr:uid="{00000000-0005-0000-0000-000079930000}"/>
    <cellStyle name="Notas 23 7 6" xfId="36478" xr:uid="{00000000-0005-0000-0000-00007A930000}"/>
    <cellStyle name="Notas 23 8" xfId="36479" xr:uid="{00000000-0005-0000-0000-00007B930000}"/>
    <cellStyle name="Notas 23 8 2" xfId="36480" xr:uid="{00000000-0005-0000-0000-00007C930000}"/>
    <cellStyle name="Notas 23 8 3" xfId="36481" xr:uid="{00000000-0005-0000-0000-00007D930000}"/>
    <cellStyle name="Notas 23 8 4" xfId="36482" xr:uid="{00000000-0005-0000-0000-00007E930000}"/>
    <cellStyle name="Notas 23 8 5" xfId="36483" xr:uid="{00000000-0005-0000-0000-00007F930000}"/>
    <cellStyle name="Notas 23 8 6" xfId="36484" xr:uid="{00000000-0005-0000-0000-000080930000}"/>
    <cellStyle name="Notas 23 9" xfId="36485" xr:uid="{00000000-0005-0000-0000-000081930000}"/>
    <cellStyle name="Notas 23 9 2" xfId="36486" xr:uid="{00000000-0005-0000-0000-000082930000}"/>
    <cellStyle name="Notas 23 9 3" xfId="36487" xr:uid="{00000000-0005-0000-0000-000083930000}"/>
    <cellStyle name="Notas 23 9 4" xfId="36488" xr:uid="{00000000-0005-0000-0000-000084930000}"/>
    <cellStyle name="Notas 23 9 5" xfId="36489" xr:uid="{00000000-0005-0000-0000-000085930000}"/>
    <cellStyle name="Notas 23 9 6" xfId="36490" xr:uid="{00000000-0005-0000-0000-000086930000}"/>
    <cellStyle name="Notas 24" xfId="2069" xr:uid="{00000000-0005-0000-0000-000087930000}"/>
    <cellStyle name="Notas 24 10" xfId="36491" xr:uid="{00000000-0005-0000-0000-000088930000}"/>
    <cellStyle name="Notas 24 11" xfId="36492" xr:uid="{00000000-0005-0000-0000-000089930000}"/>
    <cellStyle name="Notas 24 12" xfId="36493" xr:uid="{00000000-0005-0000-0000-00008A930000}"/>
    <cellStyle name="Notas 24 13" xfId="36494" xr:uid="{00000000-0005-0000-0000-00008B930000}"/>
    <cellStyle name="Notas 24 14" xfId="36495" xr:uid="{00000000-0005-0000-0000-00008C930000}"/>
    <cellStyle name="Notas 24 2" xfId="36496" xr:uid="{00000000-0005-0000-0000-00008D930000}"/>
    <cellStyle name="Notas 24 2 2" xfId="36497" xr:uid="{00000000-0005-0000-0000-00008E930000}"/>
    <cellStyle name="Notas 24 2 3" xfId="36498" xr:uid="{00000000-0005-0000-0000-00008F930000}"/>
    <cellStyle name="Notas 24 2 4" xfId="36499" xr:uid="{00000000-0005-0000-0000-000090930000}"/>
    <cellStyle name="Notas 24 2 5" xfId="36500" xr:uid="{00000000-0005-0000-0000-000091930000}"/>
    <cellStyle name="Notas 24 2 6" xfId="36501" xr:uid="{00000000-0005-0000-0000-000092930000}"/>
    <cellStyle name="Notas 24 3" xfId="36502" xr:uid="{00000000-0005-0000-0000-000093930000}"/>
    <cellStyle name="Notas 24 3 2" xfId="36503" xr:uid="{00000000-0005-0000-0000-000094930000}"/>
    <cellStyle name="Notas 24 3 3" xfId="36504" xr:uid="{00000000-0005-0000-0000-000095930000}"/>
    <cellStyle name="Notas 24 3 4" xfId="36505" xr:uid="{00000000-0005-0000-0000-000096930000}"/>
    <cellStyle name="Notas 24 3 5" xfId="36506" xr:uid="{00000000-0005-0000-0000-000097930000}"/>
    <cellStyle name="Notas 24 3 6" xfId="36507" xr:uid="{00000000-0005-0000-0000-000098930000}"/>
    <cellStyle name="Notas 24 4" xfId="36508" xr:uid="{00000000-0005-0000-0000-000099930000}"/>
    <cellStyle name="Notas 24 4 2" xfId="36509" xr:uid="{00000000-0005-0000-0000-00009A930000}"/>
    <cellStyle name="Notas 24 4 3" xfId="36510" xr:uid="{00000000-0005-0000-0000-00009B930000}"/>
    <cellStyle name="Notas 24 4 4" xfId="36511" xr:uid="{00000000-0005-0000-0000-00009C930000}"/>
    <cellStyle name="Notas 24 4 5" xfId="36512" xr:uid="{00000000-0005-0000-0000-00009D930000}"/>
    <cellStyle name="Notas 24 4 6" xfId="36513" xr:uid="{00000000-0005-0000-0000-00009E930000}"/>
    <cellStyle name="Notas 24 5" xfId="36514" xr:uid="{00000000-0005-0000-0000-00009F930000}"/>
    <cellStyle name="Notas 24 5 2" xfId="36515" xr:uid="{00000000-0005-0000-0000-0000A0930000}"/>
    <cellStyle name="Notas 24 5 3" xfId="36516" xr:uid="{00000000-0005-0000-0000-0000A1930000}"/>
    <cellStyle name="Notas 24 5 4" xfId="36517" xr:uid="{00000000-0005-0000-0000-0000A2930000}"/>
    <cellStyle name="Notas 24 5 5" xfId="36518" xr:uid="{00000000-0005-0000-0000-0000A3930000}"/>
    <cellStyle name="Notas 24 5 6" xfId="36519" xr:uid="{00000000-0005-0000-0000-0000A4930000}"/>
    <cellStyle name="Notas 24 6" xfId="36520" xr:uid="{00000000-0005-0000-0000-0000A5930000}"/>
    <cellStyle name="Notas 24 6 2" xfId="36521" xr:uid="{00000000-0005-0000-0000-0000A6930000}"/>
    <cellStyle name="Notas 24 6 3" xfId="36522" xr:uid="{00000000-0005-0000-0000-0000A7930000}"/>
    <cellStyle name="Notas 24 6 4" xfId="36523" xr:uid="{00000000-0005-0000-0000-0000A8930000}"/>
    <cellStyle name="Notas 24 6 5" xfId="36524" xr:uid="{00000000-0005-0000-0000-0000A9930000}"/>
    <cellStyle name="Notas 24 6 6" xfId="36525" xr:uid="{00000000-0005-0000-0000-0000AA930000}"/>
    <cellStyle name="Notas 24 7" xfId="36526" xr:uid="{00000000-0005-0000-0000-0000AB930000}"/>
    <cellStyle name="Notas 24 7 2" xfId="36527" xr:uid="{00000000-0005-0000-0000-0000AC930000}"/>
    <cellStyle name="Notas 24 7 3" xfId="36528" xr:uid="{00000000-0005-0000-0000-0000AD930000}"/>
    <cellStyle name="Notas 24 7 4" xfId="36529" xr:uid="{00000000-0005-0000-0000-0000AE930000}"/>
    <cellStyle name="Notas 24 7 5" xfId="36530" xr:uid="{00000000-0005-0000-0000-0000AF930000}"/>
    <cellStyle name="Notas 24 7 6" xfId="36531" xr:uid="{00000000-0005-0000-0000-0000B0930000}"/>
    <cellStyle name="Notas 24 8" xfId="36532" xr:uid="{00000000-0005-0000-0000-0000B1930000}"/>
    <cellStyle name="Notas 24 8 2" xfId="36533" xr:uid="{00000000-0005-0000-0000-0000B2930000}"/>
    <cellStyle name="Notas 24 8 3" xfId="36534" xr:uid="{00000000-0005-0000-0000-0000B3930000}"/>
    <cellStyle name="Notas 24 8 4" xfId="36535" xr:uid="{00000000-0005-0000-0000-0000B4930000}"/>
    <cellStyle name="Notas 24 8 5" xfId="36536" xr:uid="{00000000-0005-0000-0000-0000B5930000}"/>
    <cellStyle name="Notas 24 8 6" xfId="36537" xr:uid="{00000000-0005-0000-0000-0000B6930000}"/>
    <cellStyle name="Notas 24 9" xfId="36538" xr:uid="{00000000-0005-0000-0000-0000B7930000}"/>
    <cellStyle name="Notas 24 9 2" xfId="36539" xr:uid="{00000000-0005-0000-0000-0000B8930000}"/>
    <cellStyle name="Notas 24 9 3" xfId="36540" xr:uid="{00000000-0005-0000-0000-0000B9930000}"/>
    <cellStyle name="Notas 24 9 4" xfId="36541" xr:uid="{00000000-0005-0000-0000-0000BA930000}"/>
    <cellStyle name="Notas 24 9 5" xfId="36542" xr:uid="{00000000-0005-0000-0000-0000BB930000}"/>
    <cellStyle name="Notas 24 9 6" xfId="36543" xr:uid="{00000000-0005-0000-0000-0000BC930000}"/>
    <cellStyle name="Notas 25" xfId="2070" xr:uid="{00000000-0005-0000-0000-0000BD930000}"/>
    <cellStyle name="Notas 25 10" xfId="36544" xr:uid="{00000000-0005-0000-0000-0000BE930000}"/>
    <cellStyle name="Notas 25 11" xfId="36545" xr:uid="{00000000-0005-0000-0000-0000BF930000}"/>
    <cellStyle name="Notas 25 12" xfId="36546" xr:uid="{00000000-0005-0000-0000-0000C0930000}"/>
    <cellStyle name="Notas 25 13" xfId="36547" xr:uid="{00000000-0005-0000-0000-0000C1930000}"/>
    <cellStyle name="Notas 25 14" xfId="36548" xr:uid="{00000000-0005-0000-0000-0000C2930000}"/>
    <cellStyle name="Notas 25 2" xfId="36549" xr:uid="{00000000-0005-0000-0000-0000C3930000}"/>
    <cellStyle name="Notas 25 2 2" xfId="36550" xr:uid="{00000000-0005-0000-0000-0000C4930000}"/>
    <cellStyle name="Notas 25 2 3" xfId="36551" xr:uid="{00000000-0005-0000-0000-0000C5930000}"/>
    <cellStyle name="Notas 25 2 4" xfId="36552" xr:uid="{00000000-0005-0000-0000-0000C6930000}"/>
    <cellStyle name="Notas 25 2 5" xfId="36553" xr:uid="{00000000-0005-0000-0000-0000C7930000}"/>
    <cellStyle name="Notas 25 2 6" xfId="36554" xr:uid="{00000000-0005-0000-0000-0000C8930000}"/>
    <cellStyle name="Notas 25 3" xfId="36555" xr:uid="{00000000-0005-0000-0000-0000C9930000}"/>
    <cellStyle name="Notas 25 3 2" xfId="36556" xr:uid="{00000000-0005-0000-0000-0000CA930000}"/>
    <cellStyle name="Notas 25 3 3" xfId="36557" xr:uid="{00000000-0005-0000-0000-0000CB930000}"/>
    <cellStyle name="Notas 25 3 4" xfId="36558" xr:uid="{00000000-0005-0000-0000-0000CC930000}"/>
    <cellStyle name="Notas 25 3 5" xfId="36559" xr:uid="{00000000-0005-0000-0000-0000CD930000}"/>
    <cellStyle name="Notas 25 3 6" xfId="36560" xr:uid="{00000000-0005-0000-0000-0000CE930000}"/>
    <cellStyle name="Notas 25 4" xfId="36561" xr:uid="{00000000-0005-0000-0000-0000CF930000}"/>
    <cellStyle name="Notas 25 4 2" xfId="36562" xr:uid="{00000000-0005-0000-0000-0000D0930000}"/>
    <cellStyle name="Notas 25 4 3" xfId="36563" xr:uid="{00000000-0005-0000-0000-0000D1930000}"/>
    <cellStyle name="Notas 25 4 4" xfId="36564" xr:uid="{00000000-0005-0000-0000-0000D2930000}"/>
    <cellStyle name="Notas 25 4 5" xfId="36565" xr:uid="{00000000-0005-0000-0000-0000D3930000}"/>
    <cellStyle name="Notas 25 4 6" xfId="36566" xr:uid="{00000000-0005-0000-0000-0000D4930000}"/>
    <cellStyle name="Notas 25 5" xfId="36567" xr:uid="{00000000-0005-0000-0000-0000D5930000}"/>
    <cellStyle name="Notas 25 5 2" xfId="36568" xr:uid="{00000000-0005-0000-0000-0000D6930000}"/>
    <cellStyle name="Notas 25 5 3" xfId="36569" xr:uid="{00000000-0005-0000-0000-0000D7930000}"/>
    <cellStyle name="Notas 25 5 4" xfId="36570" xr:uid="{00000000-0005-0000-0000-0000D8930000}"/>
    <cellStyle name="Notas 25 5 5" xfId="36571" xr:uid="{00000000-0005-0000-0000-0000D9930000}"/>
    <cellStyle name="Notas 25 5 6" xfId="36572" xr:uid="{00000000-0005-0000-0000-0000DA930000}"/>
    <cellStyle name="Notas 25 6" xfId="36573" xr:uid="{00000000-0005-0000-0000-0000DB930000}"/>
    <cellStyle name="Notas 25 6 2" xfId="36574" xr:uid="{00000000-0005-0000-0000-0000DC930000}"/>
    <cellStyle name="Notas 25 6 3" xfId="36575" xr:uid="{00000000-0005-0000-0000-0000DD930000}"/>
    <cellStyle name="Notas 25 6 4" xfId="36576" xr:uid="{00000000-0005-0000-0000-0000DE930000}"/>
    <cellStyle name="Notas 25 6 5" xfId="36577" xr:uid="{00000000-0005-0000-0000-0000DF930000}"/>
    <cellStyle name="Notas 25 6 6" xfId="36578" xr:uid="{00000000-0005-0000-0000-0000E0930000}"/>
    <cellStyle name="Notas 25 7" xfId="36579" xr:uid="{00000000-0005-0000-0000-0000E1930000}"/>
    <cellStyle name="Notas 25 7 2" xfId="36580" xr:uid="{00000000-0005-0000-0000-0000E2930000}"/>
    <cellStyle name="Notas 25 7 3" xfId="36581" xr:uid="{00000000-0005-0000-0000-0000E3930000}"/>
    <cellStyle name="Notas 25 7 4" xfId="36582" xr:uid="{00000000-0005-0000-0000-0000E4930000}"/>
    <cellStyle name="Notas 25 7 5" xfId="36583" xr:uid="{00000000-0005-0000-0000-0000E5930000}"/>
    <cellStyle name="Notas 25 7 6" xfId="36584" xr:uid="{00000000-0005-0000-0000-0000E6930000}"/>
    <cellStyle name="Notas 25 8" xfId="36585" xr:uid="{00000000-0005-0000-0000-0000E7930000}"/>
    <cellStyle name="Notas 25 8 2" xfId="36586" xr:uid="{00000000-0005-0000-0000-0000E8930000}"/>
    <cellStyle name="Notas 25 8 3" xfId="36587" xr:uid="{00000000-0005-0000-0000-0000E9930000}"/>
    <cellStyle name="Notas 25 8 4" xfId="36588" xr:uid="{00000000-0005-0000-0000-0000EA930000}"/>
    <cellStyle name="Notas 25 8 5" xfId="36589" xr:uid="{00000000-0005-0000-0000-0000EB930000}"/>
    <cellStyle name="Notas 25 8 6" xfId="36590" xr:uid="{00000000-0005-0000-0000-0000EC930000}"/>
    <cellStyle name="Notas 25 9" xfId="36591" xr:uid="{00000000-0005-0000-0000-0000ED930000}"/>
    <cellStyle name="Notas 25 9 2" xfId="36592" xr:uid="{00000000-0005-0000-0000-0000EE930000}"/>
    <cellStyle name="Notas 25 9 3" xfId="36593" xr:uid="{00000000-0005-0000-0000-0000EF930000}"/>
    <cellStyle name="Notas 25 9 4" xfId="36594" xr:uid="{00000000-0005-0000-0000-0000F0930000}"/>
    <cellStyle name="Notas 25 9 5" xfId="36595" xr:uid="{00000000-0005-0000-0000-0000F1930000}"/>
    <cellStyle name="Notas 25 9 6" xfId="36596" xr:uid="{00000000-0005-0000-0000-0000F2930000}"/>
    <cellStyle name="Notas 26" xfId="2071" xr:uid="{00000000-0005-0000-0000-0000F3930000}"/>
    <cellStyle name="Notas 26 10" xfId="36597" xr:uid="{00000000-0005-0000-0000-0000F4930000}"/>
    <cellStyle name="Notas 26 11" xfId="36598" xr:uid="{00000000-0005-0000-0000-0000F5930000}"/>
    <cellStyle name="Notas 26 12" xfId="36599" xr:uid="{00000000-0005-0000-0000-0000F6930000}"/>
    <cellStyle name="Notas 26 13" xfId="36600" xr:uid="{00000000-0005-0000-0000-0000F7930000}"/>
    <cellStyle name="Notas 26 14" xfId="36601" xr:uid="{00000000-0005-0000-0000-0000F8930000}"/>
    <cellStyle name="Notas 26 2" xfId="36602" xr:uid="{00000000-0005-0000-0000-0000F9930000}"/>
    <cellStyle name="Notas 26 2 2" xfId="36603" xr:uid="{00000000-0005-0000-0000-0000FA930000}"/>
    <cellStyle name="Notas 26 2 3" xfId="36604" xr:uid="{00000000-0005-0000-0000-0000FB930000}"/>
    <cellStyle name="Notas 26 2 4" xfId="36605" xr:uid="{00000000-0005-0000-0000-0000FC930000}"/>
    <cellStyle name="Notas 26 2 5" xfId="36606" xr:uid="{00000000-0005-0000-0000-0000FD930000}"/>
    <cellStyle name="Notas 26 2 6" xfId="36607" xr:uid="{00000000-0005-0000-0000-0000FE930000}"/>
    <cellStyle name="Notas 26 3" xfId="36608" xr:uid="{00000000-0005-0000-0000-0000FF930000}"/>
    <cellStyle name="Notas 26 3 2" xfId="36609" xr:uid="{00000000-0005-0000-0000-000000940000}"/>
    <cellStyle name="Notas 26 3 3" xfId="36610" xr:uid="{00000000-0005-0000-0000-000001940000}"/>
    <cellStyle name="Notas 26 3 4" xfId="36611" xr:uid="{00000000-0005-0000-0000-000002940000}"/>
    <cellStyle name="Notas 26 3 5" xfId="36612" xr:uid="{00000000-0005-0000-0000-000003940000}"/>
    <cellStyle name="Notas 26 3 6" xfId="36613" xr:uid="{00000000-0005-0000-0000-000004940000}"/>
    <cellStyle name="Notas 26 4" xfId="36614" xr:uid="{00000000-0005-0000-0000-000005940000}"/>
    <cellStyle name="Notas 26 4 2" xfId="36615" xr:uid="{00000000-0005-0000-0000-000006940000}"/>
    <cellStyle name="Notas 26 4 3" xfId="36616" xr:uid="{00000000-0005-0000-0000-000007940000}"/>
    <cellStyle name="Notas 26 4 4" xfId="36617" xr:uid="{00000000-0005-0000-0000-000008940000}"/>
    <cellStyle name="Notas 26 4 5" xfId="36618" xr:uid="{00000000-0005-0000-0000-000009940000}"/>
    <cellStyle name="Notas 26 4 6" xfId="36619" xr:uid="{00000000-0005-0000-0000-00000A940000}"/>
    <cellStyle name="Notas 26 5" xfId="36620" xr:uid="{00000000-0005-0000-0000-00000B940000}"/>
    <cellStyle name="Notas 26 5 2" xfId="36621" xr:uid="{00000000-0005-0000-0000-00000C940000}"/>
    <cellStyle name="Notas 26 5 3" xfId="36622" xr:uid="{00000000-0005-0000-0000-00000D940000}"/>
    <cellStyle name="Notas 26 5 4" xfId="36623" xr:uid="{00000000-0005-0000-0000-00000E940000}"/>
    <cellStyle name="Notas 26 5 5" xfId="36624" xr:uid="{00000000-0005-0000-0000-00000F940000}"/>
    <cellStyle name="Notas 26 5 6" xfId="36625" xr:uid="{00000000-0005-0000-0000-000010940000}"/>
    <cellStyle name="Notas 26 6" xfId="36626" xr:uid="{00000000-0005-0000-0000-000011940000}"/>
    <cellStyle name="Notas 26 6 2" xfId="36627" xr:uid="{00000000-0005-0000-0000-000012940000}"/>
    <cellStyle name="Notas 26 6 3" xfId="36628" xr:uid="{00000000-0005-0000-0000-000013940000}"/>
    <cellStyle name="Notas 26 6 4" xfId="36629" xr:uid="{00000000-0005-0000-0000-000014940000}"/>
    <cellStyle name="Notas 26 6 5" xfId="36630" xr:uid="{00000000-0005-0000-0000-000015940000}"/>
    <cellStyle name="Notas 26 6 6" xfId="36631" xr:uid="{00000000-0005-0000-0000-000016940000}"/>
    <cellStyle name="Notas 26 7" xfId="36632" xr:uid="{00000000-0005-0000-0000-000017940000}"/>
    <cellStyle name="Notas 26 7 2" xfId="36633" xr:uid="{00000000-0005-0000-0000-000018940000}"/>
    <cellStyle name="Notas 26 7 3" xfId="36634" xr:uid="{00000000-0005-0000-0000-000019940000}"/>
    <cellStyle name="Notas 26 7 4" xfId="36635" xr:uid="{00000000-0005-0000-0000-00001A940000}"/>
    <cellStyle name="Notas 26 7 5" xfId="36636" xr:uid="{00000000-0005-0000-0000-00001B940000}"/>
    <cellStyle name="Notas 26 7 6" xfId="36637" xr:uid="{00000000-0005-0000-0000-00001C940000}"/>
    <cellStyle name="Notas 26 8" xfId="36638" xr:uid="{00000000-0005-0000-0000-00001D940000}"/>
    <cellStyle name="Notas 26 8 2" xfId="36639" xr:uid="{00000000-0005-0000-0000-00001E940000}"/>
    <cellStyle name="Notas 26 8 3" xfId="36640" xr:uid="{00000000-0005-0000-0000-00001F940000}"/>
    <cellStyle name="Notas 26 8 4" xfId="36641" xr:uid="{00000000-0005-0000-0000-000020940000}"/>
    <cellStyle name="Notas 26 8 5" xfId="36642" xr:uid="{00000000-0005-0000-0000-000021940000}"/>
    <cellStyle name="Notas 26 8 6" xfId="36643" xr:uid="{00000000-0005-0000-0000-000022940000}"/>
    <cellStyle name="Notas 26 9" xfId="36644" xr:uid="{00000000-0005-0000-0000-000023940000}"/>
    <cellStyle name="Notas 26 9 2" xfId="36645" xr:uid="{00000000-0005-0000-0000-000024940000}"/>
    <cellStyle name="Notas 26 9 3" xfId="36646" xr:uid="{00000000-0005-0000-0000-000025940000}"/>
    <cellStyle name="Notas 26 9 4" xfId="36647" xr:uid="{00000000-0005-0000-0000-000026940000}"/>
    <cellStyle name="Notas 26 9 5" xfId="36648" xr:uid="{00000000-0005-0000-0000-000027940000}"/>
    <cellStyle name="Notas 26 9 6" xfId="36649" xr:uid="{00000000-0005-0000-0000-000028940000}"/>
    <cellStyle name="Notas 27" xfId="2072" xr:uid="{00000000-0005-0000-0000-000029940000}"/>
    <cellStyle name="Notas 27 10" xfId="36650" xr:uid="{00000000-0005-0000-0000-00002A940000}"/>
    <cellStyle name="Notas 27 11" xfId="36651" xr:uid="{00000000-0005-0000-0000-00002B940000}"/>
    <cellStyle name="Notas 27 12" xfId="36652" xr:uid="{00000000-0005-0000-0000-00002C940000}"/>
    <cellStyle name="Notas 27 13" xfId="36653" xr:uid="{00000000-0005-0000-0000-00002D940000}"/>
    <cellStyle name="Notas 27 14" xfId="36654" xr:uid="{00000000-0005-0000-0000-00002E940000}"/>
    <cellStyle name="Notas 27 2" xfId="36655" xr:uid="{00000000-0005-0000-0000-00002F940000}"/>
    <cellStyle name="Notas 27 2 2" xfId="36656" xr:uid="{00000000-0005-0000-0000-000030940000}"/>
    <cellStyle name="Notas 27 2 3" xfId="36657" xr:uid="{00000000-0005-0000-0000-000031940000}"/>
    <cellStyle name="Notas 27 2 4" xfId="36658" xr:uid="{00000000-0005-0000-0000-000032940000}"/>
    <cellStyle name="Notas 27 2 5" xfId="36659" xr:uid="{00000000-0005-0000-0000-000033940000}"/>
    <cellStyle name="Notas 27 2 6" xfId="36660" xr:uid="{00000000-0005-0000-0000-000034940000}"/>
    <cellStyle name="Notas 27 3" xfId="36661" xr:uid="{00000000-0005-0000-0000-000035940000}"/>
    <cellStyle name="Notas 27 3 2" xfId="36662" xr:uid="{00000000-0005-0000-0000-000036940000}"/>
    <cellStyle name="Notas 27 3 3" xfId="36663" xr:uid="{00000000-0005-0000-0000-000037940000}"/>
    <cellStyle name="Notas 27 3 4" xfId="36664" xr:uid="{00000000-0005-0000-0000-000038940000}"/>
    <cellStyle name="Notas 27 3 5" xfId="36665" xr:uid="{00000000-0005-0000-0000-000039940000}"/>
    <cellStyle name="Notas 27 3 6" xfId="36666" xr:uid="{00000000-0005-0000-0000-00003A940000}"/>
    <cellStyle name="Notas 27 4" xfId="36667" xr:uid="{00000000-0005-0000-0000-00003B940000}"/>
    <cellStyle name="Notas 27 4 2" xfId="36668" xr:uid="{00000000-0005-0000-0000-00003C940000}"/>
    <cellStyle name="Notas 27 4 3" xfId="36669" xr:uid="{00000000-0005-0000-0000-00003D940000}"/>
    <cellStyle name="Notas 27 4 4" xfId="36670" xr:uid="{00000000-0005-0000-0000-00003E940000}"/>
    <cellStyle name="Notas 27 4 5" xfId="36671" xr:uid="{00000000-0005-0000-0000-00003F940000}"/>
    <cellStyle name="Notas 27 4 6" xfId="36672" xr:uid="{00000000-0005-0000-0000-000040940000}"/>
    <cellStyle name="Notas 27 5" xfId="36673" xr:uid="{00000000-0005-0000-0000-000041940000}"/>
    <cellStyle name="Notas 27 5 2" xfId="36674" xr:uid="{00000000-0005-0000-0000-000042940000}"/>
    <cellStyle name="Notas 27 5 3" xfId="36675" xr:uid="{00000000-0005-0000-0000-000043940000}"/>
    <cellStyle name="Notas 27 5 4" xfId="36676" xr:uid="{00000000-0005-0000-0000-000044940000}"/>
    <cellStyle name="Notas 27 5 5" xfId="36677" xr:uid="{00000000-0005-0000-0000-000045940000}"/>
    <cellStyle name="Notas 27 5 6" xfId="36678" xr:uid="{00000000-0005-0000-0000-000046940000}"/>
    <cellStyle name="Notas 27 6" xfId="36679" xr:uid="{00000000-0005-0000-0000-000047940000}"/>
    <cellStyle name="Notas 27 6 2" xfId="36680" xr:uid="{00000000-0005-0000-0000-000048940000}"/>
    <cellStyle name="Notas 27 6 3" xfId="36681" xr:uid="{00000000-0005-0000-0000-000049940000}"/>
    <cellStyle name="Notas 27 6 4" xfId="36682" xr:uid="{00000000-0005-0000-0000-00004A940000}"/>
    <cellStyle name="Notas 27 6 5" xfId="36683" xr:uid="{00000000-0005-0000-0000-00004B940000}"/>
    <cellStyle name="Notas 27 6 6" xfId="36684" xr:uid="{00000000-0005-0000-0000-00004C940000}"/>
    <cellStyle name="Notas 27 7" xfId="36685" xr:uid="{00000000-0005-0000-0000-00004D940000}"/>
    <cellStyle name="Notas 27 7 2" xfId="36686" xr:uid="{00000000-0005-0000-0000-00004E940000}"/>
    <cellStyle name="Notas 27 7 3" xfId="36687" xr:uid="{00000000-0005-0000-0000-00004F940000}"/>
    <cellStyle name="Notas 27 7 4" xfId="36688" xr:uid="{00000000-0005-0000-0000-000050940000}"/>
    <cellStyle name="Notas 27 7 5" xfId="36689" xr:uid="{00000000-0005-0000-0000-000051940000}"/>
    <cellStyle name="Notas 27 7 6" xfId="36690" xr:uid="{00000000-0005-0000-0000-000052940000}"/>
    <cellStyle name="Notas 27 8" xfId="36691" xr:uid="{00000000-0005-0000-0000-000053940000}"/>
    <cellStyle name="Notas 27 8 2" xfId="36692" xr:uid="{00000000-0005-0000-0000-000054940000}"/>
    <cellStyle name="Notas 27 8 3" xfId="36693" xr:uid="{00000000-0005-0000-0000-000055940000}"/>
    <cellStyle name="Notas 27 8 4" xfId="36694" xr:uid="{00000000-0005-0000-0000-000056940000}"/>
    <cellStyle name="Notas 27 8 5" xfId="36695" xr:uid="{00000000-0005-0000-0000-000057940000}"/>
    <cellStyle name="Notas 27 8 6" xfId="36696" xr:uid="{00000000-0005-0000-0000-000058940000}"/>
    <cellStyle name="Notas 27 9" xfId="36697" xr:uid="{00000000-0005-0000-0000-000059940000}"/>
    <cellStyle name="Notas 27 9 2" xfId="36698" xr:uid="{00000000-0005-0000-0000-00005A940000}"/>
    <cellStyle name="Notas 27 9 3" xfId="36699" xr:uid="{00000000-0005-0000-0000-00005B940000}"/>
    <cellStyle name="Notas 27 9 4" xfId="36700" xr:uid="{00000000-0005-0000-0000-00005C940000}"/>
    <cellStyle name="Notas 27 9 5" xfId="36701" xr:uid="{00000000-0005-0000-0000-00005D940000}"/>
    <cellStyle name="Notas 27 9 6" xfId="36702" xr:uid="{00000000-0005-0000-0000-00005E940000}"/>
    <cellStyle name="Notas 28" xfId="2073" xr:uid="{00000000-0005-0000-0000-00005F940000}"/>
    <cellStyle name="Notas 28 10" xfId="36703" xr:uid="{00000000-0005-0000-0000-000060940000}"/>
    <cellStyle name="Notas 28 11" xfId="36704" xr:uid="{00000000-0005-0000-0000-000061940000}"/>
    <cellStyle name="Notas 28 12" xfId="36705" xr:uid="{00000000-0005-0000-0000-000062940000}"/>
    <cellStyle name="Notas 28 13" xfId="36706" xr:uid="{00000000-0005-0000-0000-000063940000}"/>
    <cellStyle name="Notas 28 14" xfId="36707" xr:uid="{00000000-0005-0000-0000-000064940000}"/>
    <cellStyle name="Notas 28 2" xfId="36708" xr:uid="{00000000-0005-0000-0000-000065940000}"/>
    <cellStyle name="Notas 28 2 2" xfId="36709" xr:uid="{00000000-0005-0000-0000-000066940000}"/>
    <cellStyle name="Notas 28 2 3" xfId="36710" xr:uid="{00000000-0005-0000-0000-000067940000}"/>
    <cellStyle name="Notas 28 2 4" xfId="36711" xr:uid="{00000000-0005-0000-0000-000068940000}"/>
    <cellStyle name="Notas 28 2 5" xfId="36712" xr:uid="{00000000-0005-0000-0000-000069940000}"/>
    <cellStyle name="Notas 28 2 6" xfId="36713" xr:uid="{00000000-0005-0000-0000-00006A940000}"/>
    <cellStyle name="Notas 28 3" xfId="36714" xr:uid="{00000000-0005-0000-0000-00006B940000}"/>
    <cellStyle name="Notas 28 3 2" xfId="36715" xr:uid="{00000000-0005-0000-0000-00006C940000}"/>
    <cellStyle name="Notas 28 3 3" xfId="36716" xr:uid="{00000000-0005-0000-0000-00006D940000}"/>
    <cellStyle name="Notas 28 3 4" xfId="36717" xr:uid="{00000000-0005-0000-0000-00006E940000}"/>
    <cellStyle name="Notas 28 3 5" xfId="36718" xr:uid="{00000000-0005-0000-0000-00006F940000}"/>
    <cellStyle name="Notas 28 3 6" xfId="36719" xr:uid="{00000000-0005-0000-0000-000070940000}"/>
    <cellStyle name="Notas 28 4" xfId="36720" xr:uid="{00000000-0005-0000-0000-000071940000}"/>
    <cellStyle name="Notas 28 4 2" xfId="36721" xr:uid="{00000000-0005-0000-0000-000072940000}"/>
    <cellStyle name="Notas 28 4 3" xfId="36722" xr:uid="{00000000-0005-0000-0000-000073940000}"/>
    <cellStyle name="Notas 28 4 4" xfId="36723" xr:uid="{00000000-0005-0000-0000-000074940000}"/>
    <cellStyle name="Notas 28 4 5" xfId="36724" xr:uid="{00000000-0005-0000-0000-000075940000}"/>
    <cellStyle name="Notas 28 4 6" xfId="36725" xr:uid="{00000000-0005-0000-0000-000076940000}"/>
    <cellStyle name="Notas 28 5" xfId="36726" xr:uid="{00000000-0005-0000-0000-000077940000}"/>
    <cellStyle name="Notas 28 5 2" xfId="36727" xr:uid="{00000000-0005-0000-0000-000078940000}"/>
    <cellStyle name="Notas 28 5 3" xfId="36728" xr:uid="{00000000-0005-0000-0000-000079940000}"/>
    <cellStyle name="Notas 28 5 4" xfId="36729" xr:uid="{00000000-0005-0000-0000-00007A940000}"/>
    <cellStyle name="Notas 28 5 5" xfId="36730" xr:uid="{00000000-0005-0000-0000-00007B940000}"/>
    <cellStyle name="Notas 28 5 6" xfId="36731" xr:uid="{00000000-0005-0000-0000-00007C940000}"/>
    <cellStyle name="Notas 28 6" xfId="36732" xr:uid="{00000000-0005-0000-0000-00007D940000}"/>
    <cellStyle name="Notas 28 6 2" xfId="36733" xr:uid="{00000000-0005-0000-0000-00007E940000}"/>
    <cellStyle name="Notas 28 6 3" xfId="36734" xr:uid="{00000000-0005-0000-0000-00007F940000}"/>
    <cellStyle name="Notas 28 6 4" xfId="36735" xr:uid="{00000000-0005-0000-0000-000080940000}"/>
    <cellStyle name="Notas 28 6 5" xfId="36736" xr:uid="{00000000-0005-0000-0000-000081940000}"/>
    <cellStyle name="Notas 28 6 6" xfId="36737" xr:uid="{00000000-0005-0000-0000-000082940000}"/>
    <cellStyle name="Notas 28 7" xfId="36738" xr:uid="{00000000-0005-0000-0000-000083940000}"/>
    <cellStyle name="Notas 28 7 2" xfId="36739" xr:uid="{00000000-0005-0000-0000-000084940000}"/>
    <cellStyle name="Notas 28 7 3" xfId="36740" xr:uid="{00000000-0005-0000-0000-000085940000}"/>
    <cellStyle name="Notas 28 7 4" xfId="36741" xr:uid="{00000000-0005-0000-0000-000086940000}"/>
    <cellStyle name="Notas 28 7 5" xfId="36742" xr:uid="{00000000-0005-0000-0000-000087940000}"/>
    <cellStyle name="Notas 28 7 6" xfId="36743" xr:uid="{00000000-0005-0000-0000-000088940000}"/>
    <cellStyle name="Notas 28 8" xfId="36744" xr:uid="{00000000-0005-0000-0000-000089940000}"/>
    <cellStyle name="Notas 28 8 2" xfId="36745" xr:uid="{00000000-0005-0000-0000-00008A940000}"/>
    <cellStyle name="Notas 28 8 3" xfId="36746" xr:uid="{00000000-0005-0000-0000-00008B940000}"/>
    <cellStyle name="Notas 28 8 4" xfId="36747" xr:uid="{00000000-0005-0000-0000-00008C940000}"/>
    <cellStyle name="Notas 28 8 5" xfId="36748" xr:uid="{00000000-0005-0000-0000-00008D940000}"/>
    <cellStyle name="Notas 28 8 6" xfId="36749" xr:uid="{00000000-0005-0000-0000-00008E940000}"/>
    <cellStyle name="Notas 28 9" xfId="36750" xr:uid="{00000000-0005-0000-0000-00008F940000}"/>
    <cellStyle name="Notas 28 9 2" xfId="36751" xr:uid="{00000000-0005-0000-0000-000090940000}"/>
    <cellStyle name="Notas 28 9 3" xfId="36752" xr:uid="{00000000-0005-0000-0000-000091940000}"/>
    <cellStyle name="Notas 28 9 4" xfId="36753" xr:uid="{00000000-0005-0000-0000-000092940000}"/>
    <cellStyle name="Notas 28 9 5" xfId="36754" xr:uid="{00000000-0005-0000-0000-000093940000}"/>
    <cellStyle name="Notas 28 9 6" xfId="36755" xr:uid="{00000000-0005-0000-0000-000094940000}"/>
    <cellStyle name="Notas 29" xfId="2074" xr:uid="{00000000-0005-0000-0000-000095940000}"/>
    <cellStyle name="Notas 29 10" xfId="36756" xr:uid="{00000000-0005-0000-0000-000096940000}"/>
    <cellStyle name="Notas 29 11" xfId="36757" xr:uid="{00000000-0005-0000-0000-000097940000}"/>
    <cellStyle name="Notas 29 12" xfId="36758" xr:uid="{00000000-0005-0000-0000-000098940000}"/>
    <cellStyle name="Notas 29 13" xfId="36759" xr:uid="{00000000-0005-0000-0000-000099940000}"/>
    <cellStyle name="Notas 29 14" xfId="36760" xr:uid="{00000000-0005-0000-0000-00009A940000}"/>
    <cellStyle name="Notas 29 2" xfId="36761" xr:uid="{00000000-0005-0000-0000-00009B940000}"/>
    <cellStyle name="Notas 29 2 2" xfId="36762" xr:uid="{00000000-0005-0000-0000-00009C940000}"/>
    <cellStyle name="Notas 29 2 3" xfId="36763" xr:uid="{00000000-0005-0000-0000-00009D940000}"/>
    <cellStyle name="Notas 29 2 4" xfId="36764" xr:uid="{00000000-0005-0000-0000-00009E940000}"/>
    <cellStyle name="Notas 29 2 5" xfId="36765" xr:uid="{00000000-0005-0000-0000-00009F940000}"/>
    <cellStyle name="Notas 29 2 6" xfId="36766" xr:uid="{00000000-0005-0000-0000-0000A0940000}"/>
    <cellStyle name="Notas 29 3" xfId="36767" xr:uid="{00000000-0005-0000-0000-0000A1940000}"/>
    <cellStyle name="Notas 29 3 2" xfId="36768" xr:uid="{00000000-0005-0000-0000-0000A2940000}"/>
    <cellStyle name="Notas 29 3 3" xfId="36769" xr:uid="{00000000-0005-0000-0000-0000A3940000}"/>
    <cellStyle name="Notas 29 3 4" xfId="36770" xr:uid="{00000000-0005-0000-0000-0000A4940000}"/>
    <cellStyle name="Notas 29 3 5" xfId="36771" xr:uid="{00000000-0005-0000-0000-0000A5940000}"/>
    <cellStyle name="Notas 29 3 6" xfId="36772" xr:uid="{00000000-0005-0000-0000-0000A6940000}"/>
    <cellStyle name="Notas 29 4" xfId="36773" xr:uid="{00000000-0005-0000-0000-0000A7940000}"/>
    <cellStyle name="Notas 29 4 2" xfId="36774" xr:uid="{00000000-0005-0000-0000-0000A8940000}"/>
    <cellStyle name="Notas 29 4 3" xfId="36775" xr:uid="{00000000-0005-0000-0000-0000A9940000}"/>
    <cellStyle name="Notas 29 4 4" xfId="36776" xr:uid="{00000000-0005-0000-0000-0000AA940000}"/>
    <cellStyle name="Notas 29 4 5" xfId="36777" xr:uid="{00000000-0005-0000-0000-0000AB940000}"/>
    <cellStyle name="Notas 29 4 6" xfId="36778" xr:uid="{00000000-0005-0000-0000-0000AC940000}"/>
    <cellStyle name="Notas 29 5" xfId="36779" xr:uid="{00000000-0005-0000-0000-0000AD940000}"/>
    <cellStyle name="Notas 29 5 2" xfId="36780" xr:uid="{00000000-0005-0000-0000-0000AE940000}"/>
    <cellStyle name="Notas 29 5 3" xfId="36781" xr:uid="{00000000-0005-0000-0000-0000AF940000}"/>
    <cellStyle name="Notas 29 5 4" xfId="36782" xr:uid="{00000000-0005-0000-0000-0000B0940000}"/>
    <cellStyle name="Notas 29 5 5" xfId="36783" xr:uid="{00000000-0005-0000-0000-0000B1940000}"/>
    <cellStyle name="Notas 29 5 6" xfId="36784" xr:uid="{00000000-0005-0000-0000-0000B2940000}"/>
    <cellStyle name="Notas 29 6" xfId="36785" xr:uid="{00000000-0005-0000-0000-0000B3940000}"/>
    <cellStyle name="Notas 29 6 2" xfId="36786" xr:uid="{00000000-0005-0000-0000-0000B4940000}"/>
    <cellStyle name="Notas 29 6 3" xfId="36787" xr:uid="{00000000-0005-0000-0000-0000B5940000}"/>
    <cellStyle name="Notas 29 6 4" xfId="36788" xr:uid="{00000000-0005-0000-0000-0000B6940000}"/>
    <cellStyle name="Notas 29 6 5" xfId="36789" xr:uid="{00000000-0005-0000-0000-0000B7940000}"/>
    <cellStyle name="Notas 29 6 6" xfId="36790" xr:uid="{00000000-0005-0000-0000-0000B8940000}"/>
    <cellStyle name="Notas 29 7" xfId="36791" xr:uid="{00000000-0005-0000-0000-0000B9940000}"/>
    <cellStyle name="Notas 29 7 2" xfId="36792" xr:uid="{00000000-0005-0000-0000-0000BA940000}"/>
    <cellStyle name="Notas 29 7 3" xfId="36793" xr:uid="{00000000-0005-0000-0000-0000BB940000}"/>
    <cellStyle name="Notas 29 7 4" xfId="36794" xr:uid="{00000000-0005-0000-0000-0000BC940000}"/>
    <cellStyle name="Notas 29 7 5" xfId="36795" xr:uid="{00000000-0005-0000-0000-0000BD940000}"/>
    <cellStyle name="Notas 29 7 6" xfId="36796" xr:uid="{00000000-0005-0000-0000-0000BE940000}"/>
    <cellStyle name="Notas 29 8" xfId="36797" xr:uid="{00000000-0005-0000-0000-0000BF940000}"/>
    <cellStyle name="Notas 29 8 2" xfId="36798" xr:uid="{00000000-0005-0000-0000-0000C0940000}"/>
    <cellStyle name="Notas 29 8 3" xfId="36799" xr:uid="{00000000-0005-0000-0000-0000C1940000}"/>
    <cellStyle name="Notas 29 8 4" xfId="36800" xr:uid="{00000000-0005-0000-0000-0000C2940000}"/>
    <cellStyle name="Notas 29 8 5" xfId="36801" xr:uid="{00000000-0005-0000-0000-0000C3940000}"/>
    <cellStyle name="Notas 29 8 6" xfId="36802" xr:uid="{00000000-0005-0000-0000-0000C4940000}"/>
    <cellStyle name="Notas 29 9" xfId="36803" xr:uid="{00000000-0005-0000-0000-0000C5940000}"/>
    <cellStyle name="Notas 29 9 2" xfId="36804" xr:uid="{00000000-0005-0000-0000-0000C6940000}"/>
    <cellStyle name="Notas 29 9 3" xfId="36805" xr:uid="{00000000-0005-0000-0000-0000C7940000}"/>
    <cellStyle name="Notas 29 9 4" xfId="36806" xr:uid="{00000000-0005-0000-0000-0000C8940000}"/>
    <cellStyle name="Notas 29 9 5" xfId="36807" xr:uid="{00000000-0005-0000-0000-0000C9940000}"/>
    <cellStyle name="Notas 29 9 6" xfId="36808" xr:uid="{00000000-0005-0000-0000-0000CA940000}"/>
    <cellStyle name="Notas 3" xfId="2075" xr:uid="{00000000-0005-0000-0000-0000CB940000}"/>
    <cellStyle name="Notas 3 10" xfId="36809" xr:uid="{00000000-0005-0000-0000-0000CC940000}"/>
    <cellStyle name="Notas 3 10 2" xfId="36810" xr:uid="{00000000-0005-0000-0000-0000CD940000}"/>
    <cellStyle name="Notas 3 10 3" xfId="36811" xr:uid="{00000000-0005-0000-0000-0000CE940000}"/>
    <cellStyle name="Notas 3 10 4" xfId="36812" xr:uid="{00000000-0005-0000-0000-0000CF940000}"/>
    <cellStyle name="Notas 3 10 5" xfId="36813" xr:uid="{00000000-0005-0000-0000-0000D0940000}"/>
    <cellStyle name="Notas 3 10 6" xfId="36814" xr:uid="{00000000-0005-0000-0000-0000D1940000}"/>
    <cellStyle name="Notas 3 11" xfId="36815" xr:uid="{00000000-0005-0000-0000-0000D2940000}"/>
    <cellStyle name="Notas 3 11 2" xfId="36816" xr:uid="{00000000-0005-0000-0000-0000D3940000}"/>
    <cellStyle name="Notas 3 11 3" xfId="36817" xr:uid="{00000000-0005-0000-0000-0000D4940000}"/>
    <cellStyle name="Notas 3 11 4" xfId="36818" xr:uid="{00000000-0005-0000-0000-0000D5940000}"/>
    <cellStyle name="Notas 3 11 5" xfId="36819" xr:uid="{00000000-0005-0000-0000-0000D6940000}"/>
    <cellStyle name="Notas 3 11 6" xfId="36820" xr:uid="{00000000-0005-0000-0000-0000D7940000}"/>
    <cellStyle name="Notas 3 12" xfId="36821" xr:uid="{00000000-0005-0000-0000-0000D8940000}"/>
    <cellStyle name="Notas 3 12 2" xfId="36822" xr:uid="{00000000-0005-0000-0000-0000D9940000}"/>
    <cellStyle name="Notas 3 12 3" xfId="36823" xr:uid="{00000000-0005-0000-0000-0000DA940000}"/>
    <cellStyle name="Notas 3 12 4" xfId="36824" xr:uid="{00000000-0005-0000-0000-0000DB940000}"/>
    <cellStyle name="Notas 3 12 5" xfId="36825" xr:uid="{00000000-0005-0000-0000-0000DC940000}"/>
    <cellStyle name="Notas 3 12 6" xfId="36826" xr:uid="{00000000-0005-0000-0000-0000DD940000}"/>
    <cellStyle name="Notas 3 13" xfId="36827" xr:uid="{00000000-0005-0000-0000-0000DE940000}"/>
    <cellStyle name="Notas 3 13 2" xfId="36828" xr:uid="{00000000-0005-0000-0000-0000DF940000}"/>
    <cellStyle name="Notas 3 13 3" xfId="36829" xr:uid="{00000000-0005-0000-0000-0000E0940000}"/>
    <cellStyle name="Notas 3 13 4" xfId="36830" xr:uid="{00000000-0005-0000-0000-0000E1940000}"/>
    <cellStyle name="Notas 3 13 5" xfId="36831" xr:uid="{00000000-0005-0000-0000-0000E2940000}"/>
    <cellStyle name="Notas 3 13 6" xfId="36832" xr:uid="{00000000-0005-0000-0000-0000E3940000}"/>
    <cellStyle name="Notas 3 14" xfId="36833" xr:uid="{00000000-0005-0000-0000-0000E4940000}"/>
    <cellStyle name="Notas 3 14 2" xfId="36834" xr:uid="{00000000-0005-0000-0000-0000E5940000}"/>
    <cellStyle name="Notas 3 14 3" xfId="36835" xr:uid="{00000000-0005-0000-0000-0000E6940000}"/>
    <cellStyle name="Notas 3 14 4" xfId="36836" xr:uid="{00000000-0005-0000-0000-0000E7940000}"/>
    <cellStyle name="Notas 3 14 5" xfId="36837" xr:uid="{00000000-0005-0000-0000-0000E8940000}"/>
    <cellStyle name="Notas 3 14 6" xfId="36838" xr:uid="{00000000-0005-0000-0000-0000E9940000}"/>
    <cellStyle name="Notas 3 15" xfId="36839" xr:uid="{00000000-0005-0000-0000-0000EA940000}"/>
    <cellStyle name="Notas 3 16" xfId="36840" xr:uid="{00000000-0005-0000-0000-0000EB940000}"/>
    <cellStyle name="Notas 3 17" xfId="36841" xr:uid="{00000000-0005-0000-0000-0000EC940000}"/>
    <cellStyle name="Notas 3 18" xfId="36842" xr:uid="{00000000-0005-0000-0000-0000ED940000}"/>
    <cellStyle name="Notas 3 19" xfId="36843" xr:uid="{00000000-0005-0000-0000-0000EE940000}"/>
    <cellStyle name="Notas 3 2" xfId="2076" xr:uid="{00000000-0005-0000-0000-0000EF940000}"/>
    <cellStyle name="Notas 3 2 2" xfId="42111" xr:uid="{00000000-0005-0000-0000-0000F0940000}"/>
    <cellStyle name="Notas 3 2 2 2" xfId="42112" xr:uid="{00000000-0005-0000-0000-0000F1940000}"/>
    <cellStyle name="Notas 3 2 2 3" xfId="42113" xr:uid="{00000000-0005-0000-0000-0000F2940000}"/>
    <cellStyle name="Notas 3 2 2 4" xfId="42114" xr:uid="{00000000-0005-0000-0000-0000F3940000}"/>
    <cellStyle name="Notas 3 2 2 5" xfId="42115" xr:uid="{00000000-0005-0000-0000-0000F4940000}"/>
    <cellStyle name="Notas 3 2 3" xfId="42116" xr:uid="{00000000-0005-0000-0000-0000F5940000}"/>
    <cellStyle name="Notas 3 2 3 2" xfId="42117" xr:uid="{00000000-0005-0000-0000-0000F6940000}"/>
    <cellStyle name="Notas 3 2 3 3" xfId="42118" xr:uid="{00000000-0005-0000-0000-0000F7940000}"/>
    <cellStyle name="Notas 3 2 3 4" xfId="42119" xr:uid="{00000000-0005-0000-0000-0000F8940000}"/>
    <cellStyle name="Notas 3 2 3 5" xfId="42120" xr:uid="{00000000-0005-0000-0000-0000F9940000}"/>
    <cellStyle name="Notas 3 2 4" xfId="42121" xr:uid="{00000000-0005-0000-0000-0000FA940000}"/>
    <cellStyle name="Notas 3 2 5" xfId="42122" xr:uid="{00000000-0005-0000-0000-0000FB940000}"/>
    <cellStyle name="Notas 3 2 6" xfId="42123" xr:uid="{00000000-0005-0000-0000-0000FC940000}"/>
    <cellStyle name="Notas 3 20" xfId="42124" xr:uid="{00000000-0005-0000-0000-0000FD940000}"/>
    <cellStyle name="Notas 3 3" xfId="2077" xr:uid="{00000000-0005-0000-0000-0000FE940000}"/>
    <cellStyle name="Notas 3 3 2" xfId="42125" xr:uid="{00000000-0005-0000-0000-0000FF940000}"/>
    <cellStyle name="Notas 3 3 2 2" xfId="42126" xr:uid="{00000000-0005-0000-0000-000000950000}"/>
    <cellStyle name="Notas 3 3 2 3" xfId="42127" xr:uid="{00000000-0005-0000-0000-000001950000}"/>
    <cellStyle name="Notas 3 3 2 4" xfId="42128" xr:uid="{00000000-0005-0000-0000-000002950000}"/>
    <cellStyle name="Notas 3 3 2 5" xfId="42129" xr:uid="{00000000-0005-0000-0000-000003950000}"/>
    <cellStyle name="Notas 3 3 3" xfId="42130" xr:uid="{00000000-0005-0000-0000-000004950000}"/>
    <cellStyle name="Notas 3 3 3 2" xfId="42131" xr:uid="{00000000-0005-0000-0000-000005950000}"/>
    <cellStyle name="Notas 3 3 3 3" xfId="42132" xr:uid="{00000000-0005-0000-0000-000006950000}"/>
    <cellStyle name="Notas 3 3 3 4" xfId="42133" xr:uid="{00000000-0005-0000-0000-000007950000}"/>
    <cellStyle name="Notas 3 3 3 5" xfId="42134" xr:uid="{00000000-0005-0000-0000-000008950000}"/>
    <cellStyle name="Notas 3 3 4" xfId="42135" xr:uid="{00000000-0005-0000-0000-000009950000}"/>
    <cellStyle name="Notas 3 3 5" xfId="42136" xr:uid="{00000000-0005-0000-0000-00000A950000}"/>
    <cellStyle name="Notas 3 3 6" xfId="42137" xr:uid="{00000000-0005-0000-0000-00000B950000}"/>
    <cellStyle name="Notas 3 4" xfId="36844" xr:uid="{00000000-0005-0000-0000-00000C950000}"/>
    <cellStyle name="Notas 3 5" xfId="36845" xr:uid="{00000000-0005-0000-0000-00000D950000}"/>
    <cellStyle name="Notas 3 6" xfId="36846" xr:uid="{00000000-0005-0000-0000-00000E950000}"/>
    <cellStyle name="Notas 3 7" xfId="36847" xr:uid="{00000000-0005-0000-0000-00000F950000}"/>
    <cellStyle name="Notas 3 7 2" xfId="36848" xr:uid="{00000000-0005-0000-0000-000010950000}"/>
    <cellStyle name="Notas 3 7 3" xfId="36849" xr:uid="{00000000-0005-0000-0000-000011950000}"/>
    <cellStyle name="Notas 3 7 4" xfId="36850" xr:uid="{00000000-0005-0000-0000-000012950000}"/>
    <cellStyle name="Notas 3 7 5" xfId="36851" xr:uid="{00000000-0005-0000-0000-000013950000}"/>
    <cellStyle name="Notas 3 7 6" xfId="36852" xr:uid="{00000000-0005-0000-0000-000014950000}"/>
    <cellStyle name="Notas 3 8" xfId="36853" xr:uid="{00000000-0005-0000-0000-000015950000}"/>
    <cellStyle name="Notas 3 8 2" xfId="36854" xr:uid="{00000000-0005-0000-0000-000016950000}"/>
    <cellStyle name="Notas 3 8 3" xfId="36855" xr:uid="{00000000-0005-0000-0000-000017950000}"/>
    <cellStyle name="Notas 3 8 4" xfId="36856" xr:uid="{00000000-0005-0000-0000-000018950000}"/>
    <cellStyle name="Notas 3 8 5" xfId="36857" xr:uid="{00000000-0005-0000-0000-000019950000}"/>
    <cellStyle name="Notas 3 8 6" xfId="36858" xr:uid="{00000000-0005-0000-0000-00001A950000}"/>
    <cellStyle name="Notas 3 9" xfId="36859" xr:uid="{00000000-0005-0000-0000-00001B950000}"/>
    <cellStyle name="Notas 3 9 2" xfId="36860" xr:uid="{00000000-0005-0000-0000-00001C950000}"/>
    <cellStyle name="Notas 3 9 3" xfId="36861" xr:uid="{00000000-0005-0000-0000-00001D950000}"/>
    <cellStyle name="Notas 3 9 4" xfId="36862" xr:uid="{00000000-0005-0000-0000-00001E950000}"/>
    <cellStyle name="Notas 3 9 5" xfId="36863" xr:uid="{00000000-0005-0000-0000-00001F950000}"/>
    <cellStyle name="Notas 3 9 6" xfId="36864" xr:uid="{00000000-0005-0000-0000-000020950000}"/>
    <cellStyle name="Notas 30" xfId="2078" xr:uid="{00000000-0005-0000-0000-000021950000}"/>
    <cellStyle name="Notas 30 10" xfId="36865" xr:uid="{00000000-0005-0000-0000-000022950000}"/>
    <cellStyle name="Notas 30 11" xfId="36866" xr:uid="{00000000-0005-0000-0000-000023950000}"/>
    <cellStyle name="Notas 30 12" xfId="36867" xr:uid="{00000000-0005-0000-0000-000024950000}"/>
    <cellStyle name="Notas 30 13" xfId="36868" xr:uid="{00000000-0005-0000-0000-000025950000}"/>
    <cellStyle name="Notas 30 14" xfId="36869" xr:uid="{00000000-0005-0000-0000-000026950000}"/>
    <cellStyle name="Notas 30 2" xfId="36870" xr:uid="{00000000-0005-0000-0000-000027950000}"/>
    <cellStyle name="Notas 30 2 2" xfId="36871" xr:uid="{00000000-0005-0000-0000-000028950000}"/>
    <cellStyle name="Notas 30 2 3" xfId="36872" xr:uid="{00000000-0005-0000-0000-000029950000}"/>
    <cellStyle name="Notas 30 2 4" xfId="36873" xr:uid="{00000000-0005-0000-0000-00002A950000}"/>
    <cellStyle name="Notas 30 2 5" xfId="36874" xr:uid="{00000000-0005-0000-0000-00002B950000}"/>
    <cellStyle name="Notas 30 2 6" xfId="36875" xr:uid="{00000000-0005-0000-0000-00002C950000}"/>
    <cellStyle name="Notas 30 3" xfId="36876" xr:uid="{00000000-0005-0000-0000-00002D950000}"/>
    <cellStyle name="Notas 30 3 2" xfId="36877" xr:uid="{00000000-0005-0000-0000-00002E950000}"/>
    <cellStyle name="Notas 30 3 3" xfId="36878" xr:uid="{00000000-0005-0000-0000-00002F950000}"/>
    <cellStyle name="Notas 30 3 4" xfId="36879" xr:uid="{00000000-0005-0000-0000-000030950000}"/>
    <cellStyle name="Notas 30 3 5" xfId="36880" xr:uid="{00000000-0005-0000-0000-000031950000}"/>
    <cellStyle name="Notas 30 3 6" xfId="36881" xr:uid="{00000000-0005-0000-0000-000032950000}"/>
    <cellStyle name="Notas 30 4" xfId="36882" xr:uid="{00000000-0005-0000-0000-000033950000}"/>
    <cellStyle name="Notas 30 4 2" xfId="36883" xr:uid="{00000000-0005-0000-0000-000034950000}"/>
    <cellStyle name="Notas 30 4 3" xfId="36884" xr:uid="{00000000-0005-0000-0000-000035950000}"/>
    <cellStyle name="Notas 30 4 4" xfId="36885" xr:uid="{00000000-0005-0000-0000-000036950000}"/>
    <cellStyle name="Notas 30 4 5" xfId="36886" xr:uid="{00000000-0005-0000-0000-000037950000}"/>
    <cellStyle name="Notas 30 4 6" xfId="36887" xr:uid="{00000000-0005-0000-0000-000038950000}"/>
    <cellStyle name="Notas 30 5" xfId="36888" xr:uid="{00000000-0005-0000-0000-000039950000}"/>
    <cellStyle name="Notas 30 5 2" xfId="36889" xr:uid="{00000000-0005-0000-0000-00003A950000}"/>
    <cellStyle name="Notas 30 5 3" xfId="36890" xr:uid="{00000000-0005-0000-0000-00003B950000}"/>
    <cellStyle name="Notas 30 5 4" xfId="36891" xr:uid="{00000000-0005-0000-0000-00003C950000}"/>
    <cellStyle name="Notas 30 5 5" xfId="36892" xr:uid="{00000000-0005-0000-0000-00003D950000}"/>
    <cellStyle name="Notas 30 5 6" xfId="36893" xr:uid="{00000000-0005-0000-0000-00003E950000}"/>
    <cellStyle name="Notas 30 6" xfId="36894" xr:uid="{00000000-0005-0000-0000-00003F950000}"/>
    <cellStyle name="Notas 30 6 2" xfId="36895" xr:uid="{00000000-0005-0000-0000-000040950000}"/>
    <cellStyle name="Notas 30 6 3" xfId="36896" xr:uid="{00000000-0005-0000-0000-000041950000}"/>
    <cellStyle name="Notas 30 6 4" xfId="36897" xr:uid="{00000000-0005-0000-0000-000042950000}"/>
    <cellStyle name="Notas 30 6 5" xfId="36898" xr:uid="{00000000-0005-0000-0000-000043950000}"/>
    <cellStyle name="Notas 30 6 6" xfId="36899" xr:uid="{00000000-0005-0000-0000-000044950000}"/>
    <cellStyle name="Notas 30 7" xfId="36900" xr:uid="{00000000-0005-0000-0000-000045950000}"/>
    <cellStyle name="Notas 30 7 2" xfId="36901" xr:uid="{00000000-0005-0000-0000-000046950000}"/>
    <cellStyle name="Notas 30 7 3" xfId="36902" xr:uid="{00000000-0005-0000-0000-000047950000}"/>
    <cellStyle name="Notas 30 7 4" xfId="36903" xr:uid="{00000000-0005-0000-0000-000048950000}"/>
    <cellStyle name="Notas 30 7 5" xfId="36904" xr:uid="{00000000-0005-0000-0000-000049950000}"/>
    <cellStyle name="Notas 30 7 6" xfId="36905" xr:uid="{00000000-0005-0000-0000-00004A950000}"/>
    <cellStyle name="Notas 30 8" xfId="36906" xr:uid="{00000000-0005-0000-0000-00004B950000}"/>
    <cellStyle name="Notas 30 8 2" xfId="36907" xr:uid="{00000000-0005-0000-0000-00004C950000}"/>
    <cellStyle name="Notas 30 8 3" xfId="36908" xr:uid="{00000000-0005-0000-0000-00004D950000}"/>
    <cellStyle name="Notas 30 8 4" xfId="36909" xr:uid="{00000000-0005-0000-0000-00004E950000}"/>
    <cellStyle name="Notas 30 8 5" xfId="36910" xr:uid="{00000000-0005-0000-0000-00004F950000}"/>
    <cellStyle name="Notas 30 8 6" xfId="36911" xr:uid="{00000000-0005-0000-0000-000050950000}"/>
    <cellStyle name="Notas 30 9" xfId="36912" xr:uid="{00000000-0005-0000-0000-000051950000}"/>
    <cellStyle name="Notas 30 9 2" xfId="36913" xr:uid="{00000000-0005-0000-0000-000052950000}"/>
    <cellStyle name="Notas 30 9 3" xfId="36914" xr:uid="{00000000-0005-0000-0000-000053950000}"/>
    <cellStyle name="Notas 30 9 4" xfId="36915" xr:uid="{00000000-0005-0000-0000-000054950000}"/>
    <cellStyle name="Notas 30 9 5" xfId="36916" xr:uid="{00000000-0005-0000-0000-000055950000}"/>
    <cellStyle name="Notas 30 9 6" xfId="36917" xr:uid="{00000000-0005-0000-0000-000056950000}"/>
    <cellStyle name="Notas 31" xfId="2079" xr:uid="{00000000-0005-0000-0000-000057950000}"/>
    <cellStyle name="Notas 31 10" xfId="36918" xr:uid="{00000000-0005-0000-0000-000058950000}"/>
    <cellStyle name="Notas 31 11" xfId="36919" xr:uid="{00000000-0005-0000-0000-000059950000}"/>
    <cellStyle name="Notas 31 12" xfId="36920" xr:uid="{00000000-0005-0000-0000-00005A950000}"/>
    <cellStyle name="Notas 31 13" xfId="36921" xr:uid="{00000000-0005-0000-0000-00005B950000}"/>
    <cellStyle name="Notas 31 14" xfId="36922" xr:uid="{00000000-0005-0000-0000-00005C950000}"/>
    <cellStyle name="Notas 31 2" xfId="36923" xr:uid="{00000000-0005-0000-0000-00005D950000}"/>
    <cellStyle name="Notas 31 2 2" xfId="36924" xr:uid="{00000000-0005-0000-0000-00005E950000}"/>
    <cellStyle name="Notas 31 2 3" xfId="36925" xr:uid="{00000000-0005-0000-0000-00005F950000}"/>
    <cellStyle name="Notas 31 2 4" xfId="36926" xr:uid="{00000000-0005-0000-0000-000060950000}"/>
    <cellStyle name="Notas 31 2 5" xfId="36927" xr:uid="{00000000-0005-0000-0000-000061950000}"/>
    <cellStyle name="Notas 31 2 6" xfId="36928" xr:uid="{00000000-0005-0000-0000-000062950000}"/>
    <cellStyle name="Notas 31 3" xfId="36929" xr:uid="{00000000-0005-0000-0000-000063950000}"/>
    <cellStyle name="Notas 31 3 2" xfId="36930" xr:uid="{00000000-0005-0000-0000-000064950000}"/>
    <cellStyle name="Notas 31 3 3" xfId="36931" xr:uid="{00000000-0005-0000-0000-000065950000}"/>
    <cellStyle name="Notas 31 3 4" xfId="36932" xr:uid="{00000000-0005-0000-0000-000066950000}"/>
    <cellStyle name="Notas 31 3 5" xfId="36933" xr:uid="{00000000-0005-0000-0000-000067950000}"/>
    <cellStyle name="Notas 31 3 6" xfId="36934" xr:uid="{00000000-0005-0000-0000-000068950000}"/>
    <cellStyle name="Notas 31 4" xfId="36935" xr:uid="{00000000-0005-0000-0000-000069950000}"/>
    <cellStyle name="Notas 31 4 2" xfId="36936" xr:uid="{00000000-0005-0000-0000-00006A950000}"/>
    <cellStyle name="Notas 31 4 3" xfId="36937" xr:uid="{00000000-0005-0000-0000-00006B950000}"/>
    <cellStyle name="Notas 31 4 4" xfId="36938" xr:uid="{00000000-0005-0000-0000-00006C950000}"/>
    <cellStyle name="Notas 31 4 5" xfId="36939" xr:uid="{00000000-0005-0000-0000-00006D950000}"/>
    <cellStyle name="Notas 31 4 6" xfId="36940" xr:uid="{00000000-0005-0000-0000-00006E950000}"/>
    <cellStyle name="Notas 31 5" xfId="36941" xr:uid="{00000000-0005-0000-0000-00006F950000}"/>
    <cellStyle name="Notas 31 5 2" xfId="36942" xr:uid="{00000000-0005-0000-0000-000070950000}"/>
    <cellStyle name="Notas 31 5 3" xfId="36943" xr:uid="{00000000-0005-0000-0000-000071950000}"/>
    <cellStyle name="Notas 31 5 4" xfId="36944" xr:uid="{00000000-0005-0000-0000-000072950000}"/>
    <cellStyle name="Notas 31 5 5" xfId="36945" xr:uid="{00000000-0005-0000-0000-000073950000}"/>
    <cellStyle name="Notas 31 5 6" xfId="36946" xr:uid="{00000000-0005-0000-0000-000074950000}"/>
    <cellStyle name="Notas 31 6" xfId="36947" xr:uid="{00000000-0005-0000-0000-000075950000}"/>
    <cellStyle name="Notas 31 6 2" xfId="36948" xr:uid="{00000000-0005-0000-0000-000076950000}"/>
    <cellStyle name="Notas 31 6 3" xfId="36949" xr:uid="{00000000-0005-0000-0000-000077950000}"/>
    <cellStyle name="Notas 31 6 4" xfId="36950" xr:uid="{00000000-0005-0000-0000-000078950000}"/>
    <cellStyle name="Notas 31 6 5" xfId="36951" xr:uid="{00000000-0005-0000-0000-000079950000}"/>
    <cellStyle name="Notas 31 6 6" xfId="36952" xr:uid="{00000000-0005-0000-0000-00007A950000}"/>
    <cellStyle name="Notas 31 7" xfId="36953" xr:uid="{00000000-0005-0000-0000-00007B950000}"/>
    <cellStyle name="Notas 31 7 2" xfId="36954" xr:uid="{00000000-0005-0000-0000-00007C950000}"/>
    <cellStyle name="Notas 31 7 3" xfId="36955" xr:uid="{00000000-0005-0000-0000-00007D950000}"/>
    <cellStyle name="Notas 31 7 4" xfId="36956" xr:uid="{00000000-0005-0000-0000-00007E950000}"/>
    <cellStyle name="Notas 31 7 5" xfId="36957" xr:uid="{00000000-0005-0000-0000-00007F950000}"/>
    <cellStyle name="Notas 31 7 6" xfId="36958" xr:uid="{00000000-0005-0000-0000-000080950000}"/>
    <cellStyle name="Notas 31 8" xfId="36959" xr:uid="{00000000-0005-0000-0000-000081950000}"/>
    <cellStyle name="Notas 31 8 2" xfId="36960" xr:uid="{00000000-0005-0000-0000-000082950000}"/>
    <cellStyle name="Notas 31 8 3" xfId="36961" xr:uid="{00000000-0005-0000-0000-000083950000}"/>
    <cellStyle name="Notas 31 8 4" xfId="36962" xr:uid="{00000000-0005-0000-0000-000084950000}"/>
    <cellStyle name="Notas 31 8 5" xfId="36963" xr:uid="{00000000-0005-0000-0000-000085950000}"/>
    <cellStyle name="Notas 31 8 6" xfId="36964" xr:uid="{00000000-0005-0000-0000-000086950000}"/>
    <cellStyle name="Notas 31 9" xfId="36965" xr:uid="{00000000-0005-0000-0000-000087950000}"/>
    <cellStyle name="Notas 31 9 2" xfId="36966" xr:uid="{00000000-0005-0000-0000-000088950000}"/>
    <cellStyle name="Notas 31 9 3" xfId="36967" xr:uid="{00000000-0005-0000-0000-000089950000}"/>
    <cellStyle name="Notas 31 9 4" xfId="36968" xr:uid="{00000000-0005-0000-0000-00008A950000}"/>
    <cellStyle name="Notas 31 9 5" xfId="36969" xr:uid="{00000000-0005-0000-0000-00008B950000}"/>
    <cellStyle name="Notas 31 9 6" xfId="36970" xr:uid="{00000000-0005-0000-0000-00008C950000}"/>
    <cellStyle name="Notas 32" xfId="2080" xr:uid="{00000000-0005-0000-0000-00008D950000}"/>
    <cellStyle name="Notas 32 10" xfId="36971" xr:uid="{00000000-0005-0000-0000-00008E950000}"/>
    <cellStyle name="Notas 32 11" xfId="36972" xr:uid="{00000000-0005-0000-0000-00008F950000}"/>
    <cellStyle name="Notas 32 12" xfId="36973" xr:uid="{00000000-0005-0000-0000-000090950000}"/>
    <cellStyle name="Notas 32 13" xfId="36974" xr:uid="{00000000-0005-0000-0000-000091950000}"/>
    <cellStyle name="Notas 32 14" xfId="36975" xr:uid="{00000000-0005-0000-0000-000092950000}"/>
    <cellStyle name="Notas 32 2" xfId="36976" xr:uid="{00000000-0005-0000-0000-000093950000}"/>
    <cellStyle name="Notas 32 2 2" xfId="36977" xr:uid="{00000000-0005-0000-0000-000094950000}"/>
    <cellStyle name="Notas 32 2 3" xfId="36978" xr:uid="{00000000-0005-0000-0000-000095950000}"/>
    <cellStyle name="Notas 32 2 4" xfId="36979" xr:uid="{00000000-0005-0000-0000-000096950000}"/>
    <cellStyle name="Notas 32 2 5" xfId="36980" xr:uid="{00000000-0005-0000-0000-000097950000}"/>
    <cellStyle name="Notas 32 2 6" xfId="36981" xr:uid="{00000000-0005-0000-0000-000098950000}"/>
    <cellStyle name="Notas 32 3" xfId="36982" xr:uid="{00000000-0005-0000-0000-000099950000}"/>
    <cellStyle name="Notas 32 3 2" xfId="36983" xr:uid="{00000000-0005-0000-0000-00009A950000}"/>
    <cellStyle name="Notas 32 3 3" xfId="36984" xr:uid="{00000000-0005-0000-0000-00009B950000}"/>
    <cellStyle name="Notas 32 3 4" xfId="36985" xr:uid="{00000000-0005-0000-0000-00009C950000}"/>
    <cellStyle name="Notas 32 3 5" xfId="36986" xr:uid="{00000000-0005-0000-0000-00009D950000}"/>
    <cellStyle name="Notas 32 3 6" xfId="36987" xr:uid="{00000000-0005-0000-0000-00009E950000}"/>
    <cellStyle name="Notas 32 4" xfId="36988" xr:uid="{00000000-0005-0000-0000-00009F950000}"/>
    <cellStyle name="Notas 32 4 2" xfId="36989" xr:uid="{00000000-0005-0000-0000-0000A0950000}"/>
    <cellStyle name="Notas 32 4 3" xfId="36990" xr:uid="{00000000-0005-0000-0000-0000A1950000}"/>
    <cellStyle name="Notas 32 4 4" xfId="36991" xr:uid="{00000000-0005-0000-0000-0000A2950000}"/>
    <cellStyle name="Notas 32 4 5" xfId="36992" xr:uid="{00000000-0005-0000-0000-0000A3950000}"/>
    <cellStyle name="Notas 32 4 6" xfId="36993" xr:uid="{00000000-0005-0000-0000-0000A4950000}"/>
    <cellStyle name="Notas 32 5" xfId="36994" xr:uid="{00000000-0005-0000-0000-0000A5950000}"/>
    <cellStyle name="Notas 32 5 2" xfId="36995" xr:uid="{00000000-0005-0000-0000-0000A6950000}"/>
    <cellStyle name="Notas 32 5 3" xfId="36996" xr:uid="{00000000-0005-0000-0000-0000A7950000}"/>
    <cellStyle name="Notas 32 5 4" xfId="36997" xr:uid="{00000000-0005-0000-0000-0000A8950000}"/>
    <cellStyle name="Notas 32 5 5" xfId="36998" xr:uid="{00000000-0005-0000-0000-0000A9950000}"/>
    <cellStyle name="Notas 32 5 6" xfId="36999" xr:uid="{00000000-0005-0000-0000-0000AA950000}"/>
    <cellStyle name="Notas 32 6" xfId="37000" xr:uid="{00000000-0005-0000-0000-0000AB950000}"/>
    <cellStyle name="Notas 32 6 2" xfId="37001" xr:uid="{00000000-0005-0000-0000-0000AC950000}"/>
    <cellStyle name="Notas 32 6 3" xfId="37002" xr:uid="{00000000-0005-0000-0000-0000AD950000}"/>
    <cellStyle name="Notas 32 6 4" xfId="37003" xr:uid="{00000000-0005-0000-0000-0000AE950000}"/>
    <cellStyle name="Notas 32 6 5" xfId="37004" xr:uid="{00000000-0005-0000-0000-0000AF950000}"/>
    <cellStyle name="Notas 32 6 6" xfId="37005" xr:uid="{00000000-0005-0000-0000-0000B0950000}"/>
    <cellStyle name="Notas 32 7" xfId="37006" xr:uid="{00000000-0005-0000-0000-0000B1950000}"/>
    <cellStyle name="Notas 32 7 2" xfId="37007" xr:uid="{00000000-0005-0000-0000-0000B2950000}"/>
    <cellStyle name="Notas 32 7 3" xfId="37008" xr:uid="{00000000-0005-0000-0000-0000B3950000}"/>
    <cellStyle name="Notas 32 7 4" xfId="37009" xr:uid="{00000000-0005-0000-0000-0000B4950000}"/>
    <cellStyle name="Notas 32 7 5" xfId="37010" xr:uid="{00000000-0005-0000-0000-0000B5950000}"/>
    <cellStyle name="Notas 32 7 6" xfId="37011" xr:uid="{00000000-0005-0000-0000-0000B6950000}"/>
    <cellStyle name="Notas 32 8" xfId="37012" xr:uid="{00000000-0005-0000-0000-0000B7950000}"/>
    <cellStyle name="Notas 32 8 2" xfId="37013" xr:uid="{00000000-0005-0000-0000-0000B8950000}"/>
    <cellStyle name="Notas 32 8 3" xfId="37014" xr:uid="{00000000-0005-0000-0000-0000B9950000}"/>
    <cellStyle name="Notas 32 8 4" xfId="37015" xr:uid="{00000000-0005-0000-0000-0000BA950000}"/>
    <cellStyle name="Notas 32 8 5" xfId="37016" xr:uid="{00000000-0005-0000-0000-0000BB950000}"/>
    <cellStyle name="Notas 32 8 6" xfId="37017" xr:uid="{00000000-0005-0000-0000-0000BC950000}"/>
    <cellStyle name="Notas 32 9" xfId="37018" xr:uid="{00000000-0005-0000-0000-0000BD950000}"/>
    <cellStyle name="Notas 32 9 2" xfId="37019" xr:uid="{00000000-0005-0000-0000-0000BE950000}"/>
    <cellStyle name="Notas 32 9 3" xfId="37020" xr:uid="{00000000-0005-0000-0000-0000BF950000}"/>
    <cellStyle name="Notas 32 9 4" xfId="37021" xr:uid="{00000000-0005-0000-0000-0000C0950000}"/>
    <cellStyle name="Notas 32 9 5" xfId="37022" xr:uid="{00000000-0005-0000-0000-0000C1950000}"/>
    <cellStyle name="Notas 32 9 6" xfId="37023" xr:uid="{00000000-0005-0000-0000-0000C2950000}"/>
    <cellStyle name="Notas 33" xfId="2081" xr:uid="{00000000-0005-0000-0000-0000C3950000}"/>
    <cellStyle name="Notas 33 10" xfId="37024" xr:uid="{00000000-0005-0000-0000-0000C4950000}"/>
    <cellStyle name="Notas 33 11" xfId="37025" xr:uid="{00000000-0005-0000-0000-0000C5950000}"/>
    <cellStyle name="Notas 33 12" xfId="37026" xr:uid="{00000000-0005-0000-0000-0000C6950000}"/>
    <cellStyle name="Notas 33 13" xfId="37027" xr:uid="{00000000-0005-0000-0000-0000C7950000}"/>
    <cellStyle name="Notas 33 14" xfId="37028" xr:uid="{00000000-0005-0000-0000-0000C8950000}"/>
    <cellStyle name="Notas 33 2" xfId="37029" xr:uid="{00000000-0005-0000-0000-0000C9950000}"/>
    <cellStyle name="Notas 33 2 2" xfId="37030" xr:uid="{00000000-0005-0000-0000-0000CA950000}"/>
    <cellStyle name="Notas 33 2 3" xfId="37031" xr:uid="{00000000-0005-0000-0000-0000CB950000}"/>
    <cellStyle name="Notas 33 2 4" xfId="37032" xr:uid="{00000000-0005-0000-0000-0000CC950000}"/>
    <cellStyle name="Notas 33 2 5" xfId="37033" xr:uid="{00000000-0005-0000-0000-0000CD950000}"/>
    <cellStyle name="Notas 33 2 6" xfId="37034" xr:uid="{00000000-0005-0000-0000-0000CE950000}"/>
    <cellStyle name="Notas 33 3" xfId="37035" xr:uid="{00000000-0005-0000-0000-0000CF950000}"/>
    <cellStyle name="Notas 33 3 2" xfId="37036" xr:uid="{00000000-0005-0000-0000-0000D0950000}"/>
    <cellStyle name="Notas 33 3 3" xfId="37037" xr:uid="{00000000-0005-0000-0000-0000D1950000}"/>
    <cellStyle name="Notas 33 3 4" xfId="37038" xr:uid="{00000000-0005-0000-0000-0000D2950000}"/>
    <cellStyle name="Notas 33 3 5" xfId="37039" xr:uid="{00000000-0005-0000-0000-0000D3950000}"/>
    <cellStyle name="Notas 33 3 6" xfId="37040" xr:uid="{00000000-0005-0000-0000-0000D4950000}"/>
    <cellStyle name="Notas 33 4" xfId="37041" xr:uid="{00000000-0005-0000-0000-0000D5950000}"/>
    <cellStyle name="Notas 33 4 2" xfId="37042" xr:uid="{00000000-0005-0000-0000-0000D6950000}"/>
    <cellStyle name="Notas 33 4 3" xfId="37043" xr:uid="{00000000-0005-0000-0000-0000D7950000}"/>
    <cellStyle name="Notas 33 4 4" xfId="37044" xr:uid="{00000000-0005-0000-0000-0000D8950000}"/>
    <cellStyle name="Notas 33 4 5" xfId="37045" xr:uid="{00000000-0005-0000-0000-0000D9950000}"/>
    <cellStyle name="Notas 33 4 6" xfId="37046" xr:uid="{00000000-0005-0000-0000-0000DA950000}"/>
    <cellStyle name="Notas 33 5" xfId="37047" xr:uid="{00000000-0005-0000-0000-0000DB950000}"/>
    <cellStyle name="Notas 33 5 2" xfId="37048" xr:uid="{00000000-0005-0000-0000-0000DC950000}"/>
    <cellStyle name="Notas 33 5 3" xfId="37049" xr:uid="{00000000-0005-0000-0000-0000DD950000}"/>
    <cellStyle name="Notas 33 5 4" xfId="37050" xr:uid="{00000000-0005-0000-0000-0000DE950000}"/>
    <cellStyle name="Notas 33 5 5" xfId="37051" xr:uid="{00000000-0005-0000-0000-0000DF950000}"/>
    <cellStyle name="Notas 33 5 6" xfId="37052" xr:uid="{00000000-0005-0000-0000-0000E0950000}"/>
    <cellStyle name="Notas 33 6" xfId="37053" xr:uid="{00000000-0005-0000-0000-0000E1950000}"/>
    <cellStyle name="Notas 33 6 2" xfId="37054" xr:uid="{00000000-0005-0000-0000-0000E2950000}"/>
    <cellStyle name="Notas 33 6 3" xfId="37055" xr:uid="{00000000-0005-0000-0000-0000E3950000}"/>
    <cellStyle name="Notas 33 6 4" xfId="37056" xr:uid="{00000000-0005-0000-0000-0000E4950000}"/>
    <cellStyle name="Notas 33 6 5" xfId="37057" xr:uid="{00000000-0005-0000-0000-0000E5950000}"/>
    <cellStyle name="Notas 33 6 6" xfId="37058" xr:uid="{00000000-0005-0000-0000-0000E6950000}"/>
    <cellStyle name="Notas 33 7" xfId="37059" xr:uid="{00000000-0005-0000-0000-0000E7950000}"/>
    <cellStyle name="Notas 33 7 2" xfId="37060" xr:uid="{00000000-0005-0000-0000-0000E8950000}"/>
    <cellStyle name="Notas 33 7 3" xfId="37061" xr:uid="{00000000-0005-0000-0000-0000E9950000}"/>
    <cellStyle name="Notas 33 7 4" xfId="37062" xr:uid="{00000000-0005-0000-0000-0000EA950000}"/>
    <cellStyle name="Notas 33 7 5" xfId="37063" xr:uid="{00000000-0005-0000-0000-0000EB950000}"/>
    <cellStyle name="Notas 33 7 6" xfId="37064" xr:uid="{00000000-0005-0000-0000-0000EC950000}"/>
    <cellStyle name="Notas 33 8" xfId="37065" xr:uid="{00000000-0005-0000-0000-0000ED950000}"/>
    <cellStyle name="Notas 33 8 2" xfId="37066" xr:uid="{00000000-0005-0000-0000-0000EE950000}"/>
    <cellStyle name="Notas 33 8 3" xfId="37067" xr:uid="{00000000-0005-0000-0000-0000EF950000}"/>
    <cellStyle name="Notas 33 8 4" xfId="37068" xr:uid="{00000000-0005-0000-0000-0000F0950000}"/>
    <cellStyle name="Notas 33 8 5" xfId="37069" xr:uid="{00000000-0005-0000-0000-0000F1950000}"/>
    <cellStyle name="Notas 33 8 6" xfId="37070" xr:uid="{00000000-0005-0000-0000-0000F2950000}"/>
    <cellStyle name="Notas 33 9" xfId="37071" xr:uid="{00000000-0005-0000-0000-0000F3950000}"/>
    <cellStyle name="Notas 33 9 2" xfId="37072" xr:uid="{00000000-0005-0000-0000-0000F4950000}"/>
    <cellStyle name="Notas 33 9 3" xfId="37073" xr:uid="{00000000-0005-0000-0000-0000F5950000}"/>
    <cellStyle name="Notas 33 9 4" xfId="37074" xr:uid="{00000000-0005-0000-0000-0000F6950000}"/>
    <cellStyle name="Notas 33 9 5" xfId="37075" xr:uid="{00000000-0005-0000-0000-0000F7950000}"/>
    <cellStyle name="Notas 33 9 6" xfId="37076" xr:uid="{00000000-0005-0000-0000-0000F8950000}"/>
    <cellStyle name="Notas 34" xfId="2082" xr:uid="{00000000-0005-0000-0000-0000F9950000}"/>
    <cellStyle name="Notas 34 10" xfId="37077" xr:uid="{00000000-0005-0000-0000-0000FA950000}"/>
    <cellStyle name="Notas 34 11" xfId="37078" xr:uid="{00000000-0005-0000-0000-0000FB950000}"/>
    <cellStyle name="Notas 34 12" xfId="37079" xr:uid="{00000000-0005-0000-0000-0000FC950000}"/>
    <cellStyle name="Notas 34 13" xfId="37080" xr:uid="{00000000-0005-0000-0000-0000FD950000}"/>
    <cellStyle name="Notas 34 14" xfId="37081" xr:uid="{00000000-0005-0000-0000-0000FE950000}"/>
    <cellStyle name="Notas 34 2" xfId="37082" xr:uid="{00000000-0005-0000-0000-0000FF950000}"/>
    <cellStyle name="Notas 34 2 2" xfId="37083" xr:uid="{00000000-0005-0000-0000-000000960000}"/>
    <cellStyle name="Notas 34 2 3" xfId="37084" xr:uid="{00000000-0005-0000-0000-000001960000}"/>
    <cellStyle name="Notas 34 2 4" xfId="37085" xr:uid="{00000000-0005-0000-0000-000002960000}"/>
    <cellStyle name="Notas 34 2 5" xfId="37086" xr:uid="{00000000-0005-0000-0000-000003960000}"/>
    <cellStyle name="Notas 34 2 6" xfId="37087" xr:uid="{00000000-0005-0000-0000-000004960000}"/>
    <cellStyle name="Notas 34 3" xfId="37088" xr:uid="{00000000-0005-0000-0000-000005960000}"/>
    <cellStyle name="Notas 34 3 2" xfId="37089" xr:uid="{00000000-0005-0000-0000-000006960000}"/>
    <cellStyle name="Notas 34 3 3" xfId="37090" xr:uid="{00000000-0005-0000-0000-000007960000}"/>
    <cellStyle name="Notas 34 3 4" xfId="37091" xr:uid="{00000000-0005-0000-0000-000008960000}"/>
    <cellStyle name="Notas 34 3 5" xfId="37092" xr:uid="{00000000-0005-0000-0000-000009960000}"/>
    <cellStyle name="Notas 34 3 6" xfId="37093" xr:uid="{00000000-0005-0000-0000-00000A960000}"/>
    <cellStyle name="Notas 34 4" xfId="37094" xr:uid="{00000000-0005-0000-0000-00000B960000}"/>
    <cellStyle name="Notas 34 4 2" xfId="37095" xr:uid="{00000000-0005-0000-0000-00000C960000}"/>
    <cellStyle name="Notas 34 4 3" xfId="37096" xr:uid="{00000000-0005-0000-0000-00000D960000}"/>
    <cellStyle name="Notas 34 4 4" xfId="37097" xr:uid="{00000000-0005-0000-0000-00000E960000}"/>
    <cellStyle name="Notas 34 4 5" xfId="37098" xr:uid="{00000000-0005-0000-0000-00000F960000}"/>
    <cellStyle name="Notas 34 4 6" xfId="37099" xr:uid="{00000000-0005-0000-0000-000010960000}"/>
    <cellStyle name="Notas 34 5" xfId="37100" xr:uid="{00000000-0005-0000-0000-000011960000}"/>
    <cellStyle name="Notas 34 5 2" xfId="37101" xr:uid="{00000000-0005-0000-0000-000012960000}"/>
    <cellStyle name="Notas 34 5 3" xfId="37102" xr:uid="{00000000-0005-0000-0000-000013960000}"/>
    <cellStyle name="Notas 34 5 4" xfId="37103" xr:uid="{00000000-0005-0000-0000-000014960000}"/>
    <cellStyle name="Notas 34 5 5" xfId="37104" xr:uid="{00000000-0005-0000-0000-000015960000}"/>
    <cellStyle name="Notas 34 5 6" xfId="37105" xr:uid="{00000000-0005-0000-0000-000016960000}"/>
    <cellStyle name="Notas 34 6" xfId="37106" xr:uid="{00000000-0005-0000-0000-000017960000}"/>
    <cellStyle name="Notas 34 6 2" xfId="37107" xr:uid="{00000000-0005-0000-0000-000018960000}"/>
    <cellStyle name="Notas 34 6 3" xfId="37108" xr:uid="{00000000-0005-0000-0000-000019960000}"/>
    <cellStyle name="Notas 34 6 4" xfId="37109" xr:uid="{00000000-0005-0000-0000-00001A960000}"/>
    <cellStyle name="Notas 34 6 5" xfId="37110" xr:uid="{00000000-0005-0000-0000-00001B960000}"/>
    <cellStyle name="Notas 34 6 6" xfId="37111" xr:uid="{00000000-0005-0000-0000-00001C960000}"/>
    <cellStyle name="Notas 34 7" xfId="37112" xr:uid="{00000000-0005-0000-0000-00001D960000}"/>
    <cellStyle name="Notas 34 7 2" xfId="37113" xr:uid="{00000000-0005-0000-0000-00001E960000}"/>
    <cellStyle name="Notas 34 7 3" xfId="37114" xr:uid="{00000000-0005-0000-0000-00001F960000}"/>
    <cellStyle name="Notas 34 7 4" xfId="37115" xr:uid="{00000000-0005-0000-0000-000020960000}"/>
    <cellStyle name="Notas 34 7 5" xfId="37116" xr:uid="{00000000-0005-0000-0000-000021960000}"/>
    <cellStyle name="Notas 34 7 6" xfId="37117" xr:uid="{00000000-0005-0000-0000-000022960000}"/>
    <cellStyle name="Notas 34 8" xfId="37118" xr:uid="{00000000-0005-0000-0000-000023960000}"/>
    <cellStyle name="Notas 34 8 2" xfId="37119" xr:uid="{00000000-0005-0000-0000-000024960000}"/>
    <cellStyle name="Notas 34 8 3" xfId="37120" xr:uid="{00000000-0005-0000-0000-000025960000}"/>
    <cellStyle name="Notas 34 8 4" xfId="37121" xr:uid="{00000000-0005-0000-0000-000026960000}"/>
    <cellStyle name="Notas 34 8 5" xfId="37122" xr:uid="{00000000-0005-0000-0000-000027960000}"/>
    <cellStyle name="Notas 34 8 6" xfId="37123" xr:uid="{00000000-0005-0000-0000-000028960000}"/>
    <cellStyle name="Notas 34 9" xfId="37124" xr:uid="{00000000-0005-0000-0000-000029960000}"/>
    <cellStyle name="Notas 34 9 2" xfId="37125" xr:uid="{00000000-0005-0000-0000-00002A960000}"/>
    <cellStyle name="Notas 34 9 3" xfId="37126" xr:uid="{00000000-0005-0000-0000-00002B960000}"/>
    <cellStyle name="Notas 34 9 4" xfId="37127" xr:uid="{00000000-0005-0000-0000-00002C960000}"/>
    <cellStyle name="Notas 34 9 5" xfId="37128" xr:uid="{00000000-0005-0000-0000-00002D960000}"/>
    <cellStyle name="Notas 34 9 6" xfId="37129" xr:uid="{00000000-0005-0000-0000-00002E960000}"/>
    <cellStyle name="Notas 35" xfId="2083" xr:uid="{00000000-0005-0000-0000-00002F960000}"/>
    <cellStyle name="Notas 35 10" xfId="37130" xr:uid="{00000000-0005-0000-0000-000030960000}"/>
    <cellStyle name="Notas 35 11" xfId="37131" xr:uid="{00000000-0005-0000-0000-000031960000}"/>
    <cellStyle name="Notas 35 12" xfId="37132" xr:uid="{00000000-0005-0000-0000-000032960000}"/>
    <cellStyle name="Notas 35 13" xfId="37133" xr:uid="{00000000-0005-0000-0000-000033960000}"/>
    <cellStyle name="Notas 35 14" xfId="37134" xr:uid="{00000000-0005-0000-0000-000034960000}"/>
    <cellStyle name="Notas 35 2" xfId="37135" xr:uid="{00000000-0005-0000-0000-000035960000}"/>
    <cellStyle name="Notas 35 2 2" xfId="37136" xr:uid="{00000000-0005-0000-0000-000036960000}"/>
    <cellStyle name="Notas 35 2 3" xfId="37137" xr:uid="{00000000-0005-0000-0000-000037960000}"/>
    <cellStyle name="Notas 35 2 4" xfId="37138" xr:uid="{00000000-0005-0000-0000-000038960000}"/>
    <cellStyle name="Notas 35 2 5" xfId="37139" xr:uid="{00000000-0005-0000-0000-000039960000}"/>
    <cellStyle name="Notas 35 2 6" xfId="37140" xr:uid="{00000000-0005-0000-0000-00003A960000}"/>
    <cellStyle name="Notas 35 3" xfId="37141" xr:uid="{00000000-0005-0000-0000-00003B960000}"/>
    <cellStyle name="Notas 35 3 2" xfId="37142" xr:uid="{00000000-0005-0000-0000-00003C960000}"/>
    <cellStyle name="Notas 35 3 3" xfId="37143" xr:uid="{00000000-0005-0000-0000-00003D960000}"/>
    <cellStyle name="Notas 35 3 4" xfId="37144" xr:uid="{00000000-0005-0000-0000-00003E960000}"/>
    <cellStyle name="Notas 35 3 5" xfId="37145" xr:uid="{00000000-0005-0000-0000-00003F960000}"/>
    <cellStyle name="Notas 35 3 6" xfId="37146" xr:uid="{00000000-0005-0000-0000-000040960000}"/>
    <cellStyle name="Notas 35 4" xfId="37147" xr:uid="{00000000-0005-0000-0000-000041960000}"/>
    <cellStyle name="Notas 35 4 2" xfId="37148" xr:uid="{00000000-0005-0000-0000-000042960000}"/>
    <cellStyle name="Notas 35 4 3" xfId="37149" xr:uid="{00000000-0005-0000-0000-000043960000}"/>
    <cellStyle name="Notas 35 4 4" xfId="37150" xr:uid="{00000000-0005-0000-0000-000044960000}"/>
    <cellStyle name="Notas 35 4 5" xfId="37151" xr:uid="{00000000-0005-0000-0000-000045960000}"/>
    <cellStyle name="Notas 35 4 6" xfId="37152" xr:uid="{00000000-0005-0000-0000-000046960000}"/>
    <cellStyle name="Notas 35 5" xfId="37153" xr:uid="{00000000-0005-0000-0000-000047960000}"/>
    <cellStyle name="Notas 35 5 2" xfId="37154" xr:uid="{00000000-0005-0000-0000-000048960000}"/>
    <cellStyle name="Notas 35 5 3" xfId="37155" xr:uid="{00000000-0005-0000-0000-000049960000}"/>
    <cellStyle name="Notas 35 5 4" xfId="37156" xr:uid="{00000000-0005-0000-0000-00004A960000}"/>
    <cellStyle name="Notas 35 5 5" xfId="37157" xr:uid="{00000000-0005-0000-0000-00004B960000}"/>
    <cellStyle name="Notas 35 5 6" xfId="37158" xr:uid="{00000000-0005-0000-0000-00004C960000}"/>
    <cellStyle name="Notas 35 6" xfId="37159" xr:uid="{00000000-0005-0000-0000-00004D960000}"/>
    <cellStyle name="Notas 35 6 2" xfId="37160" xr:uid="{00000000-0005-0000-0000-00004E960000}"/>
    <cellStyle name="Notas 35 6 3" xfId="37161" xr:uid="{00000000-0005-0000-0000-00004F960000}"/>
    <cellStyle name="Notas 35 6 4" xfId="37162" xr:uid="{00000000-0005-0000-0000-000050960000}"/>
    <cellStyle name="Notas 35 6 5" xfId="37163" xr:uid="{00000000-0005-0000-0000-000051960000}"/>
    <cellStyle name="Notas 35 6 6" xfId="37164" xr:uid="{00000000-0005-0000-0000-000052960000}"/>
    <cellStyle name="Notas 35 7" xfId="37165" xr:uid="{00000000-0005-0000-0000-000053960000}"/>
    <cellStyle name="Notas 35 7 2" xfId="37166" xr:uid="{00000000-0005-0000-0000-000054960000}"/>
    <cellStyle name="Notas 35 7 3" xfId="37167" xr:uid="{00000000-0005-0000-0000-000055960000}"/>
    <cellStyle name="Notas 35 7 4" xfId="37168" xr:uid="{00000000-0005-0000-0000-000056960000}"/>
    <cellStyle name="Notas 35 7 5" xfId="37169" xr:uid="{00000000-0005-0000-0000-000057960000}"/>
    <cellStyle name="Notas 35 7 6" xfId="37170" xr:uid="{00000000-0005-0000-0000-000058960000}"/>
    <cellStyle name="Notas 35 8" xfId="37171" xr:uid="{00000000-0005-0000-0000-000059960000}"/>
    <cellStyle name="Notas 35 8 2" xfId="37172" xr:uid="{00000000-0005-0000-0000-00005A960000}"/>
    <cellStyle name="Notas 35 8 3" xfId="37173" xr:uid="{00000000-0005-0000-0000-00005B960000}"/>
    <cellStyle name="Notas 35 8 4" xfId="37174" xr:uid="{00000000-0005-0000-0000-00005C960000}"/>
    <cellStyle name="Notas 35 8 5" xfId="37175" xr:uid="{00000000-0005-0000-0000-00005D960000}"/>
    <cellStyle name="Notas 35 8 6" xfId="37176" xr:uid="{00000000-0005-0000-0000-00005E960000}"/>
    <cellStyle name="Notas 35 9" xfId="37177" xr:uid="{00000000-0005-0000-0000-00005F960000}"/>
    <cellStyle name="Notas 35 9 2" xfId="37178" xr:uid="{00000000-0005-0000-0000-000060960000}"/>
    <cellStyle name="Notas 35 9 3" xfId="37179" xr:uid="{00000000-0005-0000-0000-000061960000}"/>
    <cellStyle name="Notas 35 9 4" xfId="37180" xr:uid="{00000000-0005-0000-0000-000062960000}"/>
    <cellStyle name="Notas 35 9 5" xfId="37181" xr:uid="{00000000-0005-0000-0000-000063960000}"/>
    <cellStyle name="Notas 35 9 6" xfId="37182" xr:uid="{00000000-0005-0000-0000-000064960000}"/>
    <cellStyle name="Notas 36" xfId="2084" xr:uid="{00000000-0005-0000-0000-000065960000}"/>
    <cellStyle name="Notas 36 10" xfId="37183" xr:uid="{00000000-0005-0000-0000-000066960000}"/>
    <cellStyle name="Notas 36 11" xfId="37184" xr:uid="{00000000-0005-0000-0000-000067960000}"/>
    <cellStyle name="Notas 36 12" xfId="37185" xr:uid="{00000000-0005-0000-0000-000068960000}"/>
    <cellStyle name="Notas 36 13" xfId="37186" xr:uid="{00000000-0005-0000-0000-000069960000}"/>
    <cellStyle name="Notas 36 14" xfId="37187" xr:uid="{00000000-0005-0000-0000-00006A960000}"/>
    <cellStyle name="Notas 36 2" xfId="37188" xr:uid="{00000000-0005-0000-0000-00006B960000}"/>
    <cellStyle name="Notas 36 2 2" xfId="37189" xr:uid="{00000000-0005-0000-0000-00006C960000}"/>
    <cellStyle name="Notas 36 2 3" xfId="37190" xr:uid="{00000000-0005-0000-0000-00006D960000}"/>
    <cellStyle name="Notas 36 2 4" xfId="37191" xr:uid="{00000000-0005-0000-0000-00006E960000}"/>
    <cellStyle name="Notas 36 2 5" xfId="37192" xr:uid="{00000000-0005-0000-0000-00006F960000}"/>
    <cellStyle name="Notas 36 2 6" xfId="37193" xr:uid="{00000000-0005-0000-0000-000070960000}"/>
    <cellStyle name="Notas 36 3" xfId="37194" xr:uid="{00000000-0005-0000-0000-000071960000}"/>
    <cellStyle name="Notas 36 3 2" xfId="37195" xr:uid="{00000000-0005-0000-0000-000072960000}"/>
    <cellStyle name="Notas 36 3 3" xfId="37196" xr:uid="{00000000-0005-0000-0000-000073960000}"/>
    <cellStyle name="Notas 36 3 4" xfId="37197" xr:uid="{00000000-0005-0000-0000-000074960000}"/>
    <cellStyle name="Notas 36 3 5" xfId="37198" xr:uid="{00000000-0005-0000-0000-000075960000}"/>
    <cellStyle name="Notas 36 3 6" xfId="37199" xr:uid="{00000000-0005-0000-0000-000076960000}"/>
    <cellStyle name="Notas 36 4" xfId="37200" xr:uid="{00000000-0005-0000-0000-000077960000}"/>
    <cellStyle name="Notas 36 4 2" xfId="37201" xr:uid="{00000000-0005-0000-0000-000078960000}"/>
    <cellStyle name="Notas 36 4 3" xfId="37202" xr:uid="{00000000-0005-0000-0000-000079960000}"/>
    <cellStyle name="Notas 36 4 4" xfId="37203" xr:uid="{00000000-0005-0000-0000-00007A960000}"/>
    <cellStyle name="Notas 36 4 5" xfId="37204" xr:uid="{00000000-0005-0000-0000-00007B960000}"/>
    <cellStyle name="Notas 36 4 6" xfId="37205" xr:uid="{00000000-0005-0000-0000-00007C960000}"/>
    <cellStyle name="Notas 36 5" xfId="37206" xr:uid="{00000000-0005-0000-0000-00007D960000}"/>
    <cellStyle name="Notas 36 5 2" xfId="37207" xr:uid="{00000000-0005-0000-0000-00007E960000}"/>
    <cellStyle name="Notas 36 5 3" xfId="37208" xr:uid="{00000000-0005-0000-0000-00007F960000}"/>
    <cellStyle name="Notas 36 5 4" xfId="37209" xr:uid="{00000000-0005-0000-0000-000080960000}"/>
    <cellStyle name="Notas 36 5 5" xfId="37210" xr:uid="{00000000-0005-0000-0000-000081960000}"/>
    <cellStyle name="Notas 36 5 6" xfId="37211" xr:uid="{00000000-0005-0000-0000-000082960000}"/>
    <cellStyle name="Notas 36 6" xfId="37212" xr:uid="{00000000-0005-0000-0000-000083960000}"/>
    <cellStyle name="Notas 36 6 2" xfId="37213" xr:uid="{00000000-0005-0000-0000-000084960000}"/>
    <cellStyle name="Notas 36 6 3" xfId="37214" xr:uid="{00000000-0005-0000-0000-000085960000}"/>
    <cellStyle name="Notas 36 6 4" xfId="37215" xr:uid="{00000000-0005-0000-0000-000086960000}"/>
    <cellStyle name="Notas 36 6 5" xfId="37216" xr:uid="{00000000-0005-0000-0000-000087960000}"/>
    <cellStyle name="Notas 36 6 6" xfId="37217" xr:uid="{00000000-0005-0000-0000-000088960000}"/>
    <cellStyle name="Notas 36 7" xfId="37218" xr:uid="{00000000-0005-0000-0000-000089960000}"/>
    <cellStyle name="Notas 36 7 2" xfId="37219" xr:uid="{00000000-0005-0000-0000-00008A960000}"/>
    <cellStyle name="Notas 36 7 3" xfId="37220" xr:uid="{00000000-0005-0000-0000-00008B960000}"/>
    <cellStyle name="Notas 36 7 4" xfId="37221" xr:uid="{00000000-0005-0000-0000-00008C960000}"/>
    <cellStyle name="Notas 36 7 5" xfId="37222" xr:uid="{00000000-0005-0000-0000-00008D960000}"/>
    <cellStyle name="Notas 36 7 6" xfId="37223" xr:uid="{00000000-0005-0000-0000-00008E960000}"/>
    <cellStyle name="Notas 36 8" xfId="37224" xr:uid="{00000000-0005-0000-0000-00008F960000}"/>
    <cellStyle name="Notas 36 8 2" xfId="37225" xr:uid="{00000000-0005-0000-0000-000090960000}"/>
    <cellStyle name="Notas 36 8 3" xfId="37226" xr:uid="{00000000-0005-0000-0000-000091960000}"/>
    <cellStyle name="Notas 36 8 4" xfId="37227" xr:uid="{00000000-0005-0000-0000-000092960000}"/>
    <cellStyle name="Notas 36 8 5" xfId="37228" xr:uid="{00000000-0005-0000-0000-000093960000}"/>
    <cellStyle name="Notas 36 8 6" xfId="37229" xr:uid="{00000000-0005-0000-0000-000094960000}"/>
    <cellStyle name="Notas 36 9" xfId="37230" xr:uid="{00000000-0005-0000-0000-000095960000}"/>
    <cellStyle name="Notas 36 9 2" xfId="37231" xr:uid="{00000000-0005-0000-0000-000096960000}"/>
    <cellStyle name="Notas 36 9 3" xfId="37232" xr:uid="{00000000-0005-0000-0000-000097960000}"/>
    <cellStyle name="Notas 36 9 4" xfId="37233" xr:uid="{00000000-0005-0000-0000-000098960000}"/>
    <cellStyle name="Notas 36 9 5" xfId="37234" xr:uid="{00000000-0005-0000-0000-000099960000}"/>
    <cellStyle name="Notas 36 9 6" xfId="37235" xr:uid="{00000000-0005-0000-0000-00009A960000}"/>
    <cellStyle name="Notas 37" xfId="2085" xr:uid="{00000000-0005-0000-0000-00009B960000}"/>
    <cellStyle name="Notas 37 10" xfId="37236" xr:uid="{00000000-0005-0000-0000-00009C960000}"/>
    <cellStyle name="Notas 37 11" xfId="37237" xr:uid="{00000000-0005-0000-0000-00009D960000}"/>
    <cellStyle name="Notas 37 12" xfId="37238" xr:uid="{00000000-0005-0000-0000-00009E960000}"/>
    <cellStyle name="Notas 37 13" xfId="37239" xr:uid="{00000000-0005-0000-0000-00009F960000}"/>
    <cellStyle name="Notas 37 14" xfId="37240" xr:uid="{00000000-0005-0000-0000-0000A0960000}"/>
    <cellStyle name="Notas 37 2" xfId="37241" xr:uid="{00000000-0005-0000-0000-0000A1960000}"/>
    <cellStyle name="Notas 37 2 2" xfId="37242" xr:uid="{00000000-0005-0000-0000-0000A2960000}"/>
    <cellStyle name="Notas 37 2 3" xfId="37243" xr:uid="{00000000-0005-0000-0000-0000A3960000}"/>
    <cellStyle name="Notas 37 2 4" xfId="37244" xr:uid="{00000000-0005-0000-0000-0000A4960000}"/>
    <cellStyle name="Notas 37 2 5" xfId="37245" xr:uid="{00000000-0005-0000-0000-0000A5960000}"/>
    <cellStyle name="Notas 37 2 6" xfId="37246" xr:uid="{00000000-0005-0000-0000-0000A6960000}"/>
    <cellStyle name="Notas 37 3" xfId="37247" xr:uid="{00000000-0005-0000-0000-0000A7960000}"/>
    <cellStyle name="Notas 37 3 2" xfId="37248" xr:uid="{00000000-0005-0000-0000-0000A8960000}"/>
    <cellStyle name="Notas 37 3 3" xfId="37249" xr:uid="{00000000-0005-0000-0000-0000A9960000}"/>
    <cellStyle name="Notas 37 3 4" xfId="37250" xr:uid="{00000000-0005-0000-0000-0000AA960000}"/>
    <cellStyle name="Notas 37 3 5" xfId="37251" xr:uid="{00000000-0005-0000-0000-0000AB960000}"/>
    <cellStyle name="Notas 37 3 6" xfId="37252" xr:uid="{00000000-0005-0000-0000-0000AC960000}"/>
    <cellStyle name="Notas 37 4" xfId="37253" xr:uid="{00000000-0005-0000-0000-0000AD960000}"/>
    <cellStyle name="Notas 37 4 2" xfId="37254" xr:uid="{00000000-0005-0000-0000-0000AE960000}"/>
    <cellStyle name="Notas 37 4 3" xfId="37255" xr:uid="{00000000-0005-0000-0000-0000AF960000}"/>
    <cellStyle name="Notas 37 4 4" xfId="37256" xr:uid="{00000000-0005-0000-0000-0000B0960000}"/>
    <cellStyle name="Notas 37 4 5" xfId="37257" xr:uid="{00000000-0005-0000-0000-0000B1960000}"/>
    <cellStyle name="Notas 37 4 6" xfId="37258" xr:uid="{00000000-0005-0000-0000-0000B2960000}"/>
    <cellStyle name="Notas 37 5" xfId="37259" xr:uid="{00000000-0005-0000-0000-0000B3960000}"/>
    <cellStyle name="Notas 37 5 2" xfId="37260" xr:uid="{00000000-0005-0000-0000-0000B4960000}"/>
    <cellStyle name="Notas 37 5 3" xfId="37261" xr:uid="{00000000-0005-0000-0000-0000B5960000}"/>
    <cellStyle name="Notas 37 5 4" xfId="37262" xr:uid="{00000000-0005-0000-0000-0000B6960000}"/>
    <cellStyle name="Notas 37 5 5" xfId="37263" xr:uid="{00000000-0005-0000-0000-0000B7960000}"/>
    <cellStyle name="Notas 37 5 6" xfId="37264" xr:uid="{00000000-0005-0000-0000-0000B8960000}"/>
    <cellStyle name="Notas 37 6" xfId="37265" xr:uid="{00000000-0005-0000-0000-0000B9960000}"/>
    <cellStyle name="Notas 37 6 2" xfId="37266" xr:uid="{00000000-0005-0000-0000-0000BA960000}"/>
    <cellStyle name="Notas 37 6 3" xfId="37267" xr:uid="{00000000-0005-0000-0000-0000BB960000}"/>
    <cellStyle name="Notas 37 6 4" xfId="37268" xr:uid="{00000000-0005-0000-0000-0000BC960000}"/>
    <cellStyle name="Notas 37 6 5" xfId="37269" xr:uid="{00000000-0005-0000-0000-0000BD960000}"/>
    <cellStyle name="Notas 37 6 6" xfId="37270" xr:uid="{00000000-0005-0000-0000-0000BE960000}"/>
    <cellStyle name="Notas 37 7" xfId="37271" xr:uid="{00000000-0005-0000-0000-0000BF960000}"/>
    <cellStyle name="Notas 37 7 2" xfId="37272" xr:uid="{00000000-0005-0000-0000-0000C0960000}"/>
    <cellStyle name="Notas 37 7 3" xfId="37273" xr:uid="{00000000-0005-0000-0000-0000C1960000}"/>
    <cellStyle name="Notas 37 7 4" xfId="37274" xr:uid="{00000000-0005-0000-0000-0000C2960000}"/>
    <cellStyle name="Notas 37 7 5" xfId="37275" xr:uid="{00000000-0005-0000-0000-0000C3960000}"/>
    <cellStyle name="Notas 37 7 6" xfId="37276" xr:uid="{00000000-0005-0000-0000-0000C4960000}"/>
    <cellStyle name="Notas 37 8" xfId="37277" xr:uid="{00000000-0005-0000-0000-0000C5960000}"/>
    <cellStyle name="Notas 37 8 2" xfId="37278" xr:uid="{00000000-0005-0000-0000-0000C6960000}"/>
    <cellStyle name="Notas 37 8 3" xfId="37279" xr:uid="{00000000-0005-0000-0000-0000C7960000}"/>
    <cellStyle name="Notas 37 8 4" xfId="37280" xr:uid="{00000000-0005-0000-0000-0000C8960000}"/>
    <cellStyle name="Notas 37 8 5" xfId="37281" xr:uid="{00000000-0005-0000-0000-0000C9960000}"/>
    <cellStyle name="Notas 37 8 6" xfId="37282" xr:uid="{00000000-0005-0000-0000-0000CA960000}"/>
    <cellStyle name="Notas 37 9" xfId="37283" xr:uid="{00000000-0005-0000-0000-0000CB960000}"/>
    <cellStyle name="Notas 37 9 2" xfId="37284" xr:uid="{00000000-0005-0000-0000-0000CC960000}"/>
    <cellStyle name="Notas 37 9 3" xfId="37285" xr:uid="{00000000-0005-0000-0000-0000CD960000}"/>
    <cellStyle name="Notas 37 9 4" xfId="37286" xr:uid="{00000000-0005-0000-0000-0000CE960000}"/>
    <cellStyle name="Notas 37 9 5" xfId="37287" xr:uid="{00000000-0005-0000-0000-0000CF960000}"/>
    <cellStyle name="Notas 37 9 6" xfId="37288" xr:uid="{00000000-0005-0000-0000-0000D0960000}"/>
    <cellStyle name="Notas 38" xfId="2086" xr:uid="{00000000-0005-0000-0000-0000D1960000}"/>
    <cellStyle name="Notas 38 10" xfId="37289" xr:uid="{00000000-0005-0000-0000-0000D2960000}"/>
    <cellStyle name="Notas 38 11" xfId="37290" xr:uid="{00000000-0005-0000-0000-0000D3960000}"/>
    <cellStyle name="Notas 38 12" xfId="37291" xr:uid="{00000000-0005-0000-0000-0000D4960000}"/>
    <cellStyle name="Notas 38 13" xfId="37292" xr:uid="{00000000-0005-0000-0000-0000D5960000}"/>
    <cellStyle name="Notas 38 14" xfId="37293" xr:uid="{00000000-0005-0000-0000-0000D6960000}"/>
    <cellStyle name="Notas 38 2" xfId="2087" xr:uid="{00000000-0005-0000-0000-0000D7960000}"/>
    <cellStyle name="Notas 38 2 2" xfId="37294" xr:uid="{00000000-0005-0000-0000-0000D8960000}"/>
    <cellStyle name="Notas 38 2 3" xfId="37295" xr:uid="{00000000-0005-0000-0000-0000D9960000}"/>
    <cellStyle name="Notas 38 2 4" xfId="37296" xr:uid="{00000000-0005-0000-0000-0000DA960000}"/>
    <cellStyle name="Notas 38 2 5" xfId="37297" xr:uid="{00000000-0005-0000-0000-0000DB960000}"/>
    <cellStyle name="Notas 38 2 6" xfId="37298" xr:uid="{00000000-0005-0000-0000-0000DC960000}"/>
    <cellStyle name="Notas 38 3" xfId="2088" xr:uid="{00000000-0005-0000-0000-0000DD960000}"/>
    <cellStyle name="Notas 38 3 2" xfId="37299" xr:uid="{00000000-0005-0000-0000-0000DE960000}"/>
    <cellStyle name="Notas 38 3 3" xfId="37300" xr:uid="{00000000-0005-0000-0000-0000DF960000}"/>
    <cellStyle name="Notas 38 3 4" xfId="37301" xr:uid="{00000000-0005-0000-0000-0000E0960000}"/>
    <cellStyle name="Notas 38 3 5" xfId="37302" xr:uid="{00000000-0005-0000-0000-0000E1960000}"/>
    <cellStyle name="Notas 38 3 6" xfId="37303" xr:uid="{00000000-0005-0000-0000-0000E2960000}"/>
    <cellStyle name="Notas 38 4" xfId="2089" xr:uid="{00000000-0005-0000-0000-0000E3960000}"/>
    <cellStyle name="Notas 38 4 2" xfId="37304" xr:uid="{00000000-0005-0000-0000-0000E4960000}"/>
    <cellStyle name="Notas 38 4 3" xfId="37305" xr:uid="{00000000-0005-0000-0000-0000E5960000}"/>
    <cellStyle name="Notas 38 4 4" xfId="37306" xr:uid="{00000000-0005-0000-0000-0000E6960000}"/>
    <cellStyle name="Notas 38 4 5" xfId="37307" xr:uid="{00000000-0005-0000-0000-0000E7960000}"/>
    <cellStyle name="Notas 38 4 6" xfId="37308" xr:uid="{00000000-0005-0000-0000-0000E8960000}"/>
    <cellStyle name="Notas 38 5" xfId="37309" xr:uid="{00000000-0005-0000-0000-0000E9960000}"/>
    <cellStyle name="Notas 38 5 2" xfId="37310" xr:uid="{00000000-0005-0000-0000-0000EA960000}"/>
    <cellStyle name="Notas 38 5 3" xfId="37311" xr:uid="{00000000-0005-0000-0000-0000EB960000}"/>
    <cellStyle name="Notas 38 5 4" xfId="37312" xr:uid="{00000000-0005-0000-0000-0000EC960000}"/>
    <cellStyle name="Notas 38 5 5" xfId="37313" xr:uid="{00000000-0005-0000-0000-0000ED960000}"/>
    <cellStyle name="Notas 38 5 6" xfId="37314" xr:uid="{00000000-0005-0000-0000-0000EE960000}"/>
    <cellStyle name="Notas 38 6" xfId="37315" xr:uid="{00000000-0005-0000-0000-0000EF960000}"/>
    <cellStyle name="Notas 38 6 2" xfId="37316" xr:uid="{00000000-0005-0000-0000-0000F0960000}"/>
    <cellStyle name="Notas 38 6 3" xfId="37317" xr:uid="{00000000-0005-0000-0000-0000F1960000}"/>
    <cellStyle name="Notas 38 6 4" xfId="37318" xr:uid="{00000000-0005-0000-0000-0000F2960000}"/>
    <cellStyle name="Notas 38 6 5" xfId="37319" xr:uid="{00000000-0005-0000-0000-0000F3960000}"/>
    <cellStyle name="Notas 38 6 6" xfId="37320" xr:uid="{00000000-0005-0000-0000-0000F4960000}"/>
    <cellStyle name="Notas 38 7" xfId="37321" xr:uid="{00000000-0005-0000-0000-0000F5960000}"/>
    <cellStyle name="Notas 38 7 2" xfId="37322" xr:uid="{00000000-0005-0000-0000-0000F6960000}"/>
    <cellStyle name="Notas 38 7 3" xfId="37323" xr:uid="{00000000-0005-0000-0000-0000F7960000}"/>
    <cellStyle name="Notas 38 7 4" xfId="37324" xr:uid="{00000000-0005-0000-0000-0000F8960000}"/>
    <cellStyle name="Notas 38 7 5" xfId="37325" xr:uid="{00000000-0005-0000-0000-0000F9960000}"/>
    <cellStyle name="Notas 38 7 6" xfId="37326" xr:uid="{00000000-0005-0000-0000-0000FA960000}"/>
    <cellStyle name="Notas 38 8" xfId="37327" xr:uid="{00000000-0005-0000-0000-0000FB960000}"/>
    <cellStyle name="Notas 38 8 2" xfId="37328" xr:uid="{00000000-0005-0000-0000-0000FC960000}"/>
    <cellStyle name="Notas 38 8 3" xfId="37329" xr:uid="{00000000-0005-0000-0000-0000FD960000}"/>
    <cellStyle name="Notas 38 8 4" xfId="37330" xr:uid="{00000000-0005-0000-0000-0000FE960000}"/>
    <cellStyle name="Notas 38 8 5" xfId="37331" xr:uid="{00000000-0005-0000-0000-0000FF960000}"/>
    <cellStyle name="Notas 38 8 6" xfId="37332" xr:uid="{00000000-0005-0000-0000-000000970000}"/>
    <cellStyle name="Notas 38 9" xfId="37333" xr:uid="{00000000-0005-0000-0000-000001970000}"/>
    <cellStyle name="Notas 38 9 2" xfId="37334" xr:uid="{00000000-0005-0000-0000-000002970000}"/>
    <cellStyle name="Notas 38 9 3" xfId="37335" xr:uid="{00000000-0005-0000-0000-000003970000}"/>
    <cellStyle name="Notas 38 9 4" xfId="37336" xr:uid="{00000000-0005-0000-0000-000004970000}"/>
    <cellStyle name="Notas 38 9 5" xfId="37337" xr:uid="{00000000-0005-0000-0000-000005970000}"/>
    <cellStyle name="Notas 38 9 6" xfId="37338" xr:uid="{00000000-0005-0000-0000-000006970000}"/>
    <cellStyle name="Notas 39" xfId="2090" xr:uid="{00000000-0005-0000-0000-000007970000}"/>
    <cellStyle name="Notas 39 10" xfId="37339" xr:uid="{00000000-0005-0000-0000-000008970000}"/>
    <cellStyle name="Notas 39 11" xfId="37340" xr:uid="{00000000-0005-0000-0000-000009970000}"/>
    <cellStyle name="Notas 39 12" xfId="37341" xr:uid="{00000000-0005-0000-0000-00000A970000}"/>
    <cellStyle name="Notas 39 13" xfId="37342" xr:uid="{00000000-0005-0000-0000-00000B970000}"/>
    <cellStyle name="Notas 39 14" xfId="37343" xr:uid="{00000000-0005-0000-0000-00000C970000}"/>
    <cellStyle name="Notas 39 2" xfId="2091" xr:uid="{00000000-0005-0000-0000-00000D970000}"/>
    <cellStyle name="Notas 39 2 2" xfId="37344" xr:uid="{00000000-0005-0000-0000-00000E970000}"/>
    <cellStyle name="Notas 39 2 3" xfId="37345" xr:uid="{00000000-0005-0000-0000-00000F970000}"/>
    <cellStyle name="Notas 39 2 4" xfId="37346" xr:uid="{00000000-0005-0000-0000-000010970000}"/>
    <cellStyle name="Notas 39 2 5" xfId="37347" xr:uid="{00000000-0005-0000-0000-000011970000}"/>
    <cellStyle name="Notas 39 2 6" xfId="37348" xr:uid="{00000000-0005-0000-0000-000012970000}"/>
    <cellStyle name="Notas 39 3" xfId="2092" xr:uid="{00000000-0005-0000-0000-000013970000}"/>
    <cellStyle name="Notas 39 3 2" xfId="37349" xr:uid="{00000000-0005-0000-0000-000014970000}"/>
    <cellStyle name="Notas 39 3 3" xfId="37350" xr:uid="{00000000-0005-0000-0000-000015970000}"/>
    <cellStyle name="Notas 39 3 4" xfId="37351" xr:uid="{00000000-0005-0000-0000-000016970000}"/>
    <cellStyle name="Notas 39 3 5" xfId="37352" xr:uid="{00000000-0005-0000-0000-000017970000}"/>
    <cellStyle name="Notas 39 3 6" xfId="37353" xr:uid="{00000000-0005-0000-0000-000018970000}"/>
    <cellStyle name="Notas 39 4" xfId="2093" xr:uid="{00000000-0005-0000-0000-000019970000}"/>
    <cellStyle name="Notas 39 4 2" xfId="37354" xr:uid="{00000000-0005-0000-0000-00001A970000}"/>
    <cellStyle name="Notas 39 4 3" xfId="37355" xr:uid="{00000000-0005-0000-0000-00001B970000}"/>
    <cellStyle name="Notas 39 4 4" xfId="37356" xr:uid="{00000000-0005-0000-0000-00001C970000}"/>
    <cellStyle name="Notas 39 4 5" xfId="37357" xr:uid="{00000000-0005-0000-0000-00001D970000}"/>
    <cellStyle name="Notas 39 4 6" xfId="37358" xr:uid="{00000000-0005-0000-0000-00001E970000}"/>
    <cellStyle name="Notas 39 5" xfId="37359" xr:uid="{00000000-0005-0000-0000-00001F970000}"/>
    <cellStyle name="Notas 39 5 2" xfId="37360" xr:uid="{00000000-0005-0000-0000-000020970000}"/>
    <cellStyle name="Notas 39 5 3" xfId="37361" xr:uid="{00000000-0005-0000-0000-000021970000}"/>
    <cellStyle name="Notas 39 5 4" xfId="37362" xr:uid="{00000000-0005-0000-0000-000022970000}"/>
    <cellStyle name="Notas 39 5 5" xfId="37363" xr:uid="{00000000-0005-0000-0000-000023970000}"/>
    <cellStyle name="Notas 39 5 6" xfId="37364" xr:uid="{00000000-0005-0000-0000-000024970000}"/>
    <cellStyle name="Notas 39 6" xfId="37365" xr:uid="{00000000-0005-0000-0000-000025970000}"/>
    <cellStyle name="Notas 39 6 2" xfId="37366" xr:uid="{00000000-0005-0000-0000-000026970000}"/>
    <cellStyle name="Notas 39 6 3" xfId="37367" xr:uid="{00000000-0005-0000-0000-000027970000}"/>
    <cellStyle name="Notas 39 6 4" xfId="37368" xr:uid="{00000000-0005-0000-0000-000028970000}"/>
    <cellStyle name="Notas 39 6 5" xfId="37369" xr:uid="{00000000-0005-0000-0000-000029970000}"/>
    <cellStyle name="Notas 39 6 6" xfId="37370" xr:uid="{00000000-0005-0000-0000-00002A970000}"/>
    <cellStyle name="Notas 39 7" xfId="37371" xr:uid="{00000000-0005-0000-0000-00002B970000}"/>
    <cellStyle name="Notas 39 7 2" xfId="37372" xr:uid="{00000000-0005-0000-0000-00002C970000}"/>
    <cellStyle name="Notas 39 7 3" xfId="37373" xr:uid="{00000000-0005-0000-0000-00002D970000}"/>
    <cellStyle name="Notas 39 7 4" xfId="37374" xr:uid="{00000000-0005-0000-0000-00002E970000}"/>
    <cellStyle name="Notas 39 7 5" xfId="37375" xr:uid="{00000000-0005-0000-0000-00002F970000}"/>
    <cellStyle name="Notas 39 7 6" xfId="37376" xr:uid="{00000000-0005-0000-0000-000030970000}"/>
    <cellStyle name="Notas 39 8" xfId="37377" xr:uid="{00000000-0005-0000-0000-000031970000}"/>
    <cellStyle name="Notas 39 8 2" xfId="37378" xr:uid="{00000000-0005-0000-0000-000032970000}"/>
    <cellStyle name="Notas 39 8 3" xfId="37379" xr:uid="{00000000-0005-0000-0000-000033970000}"/>
    <cellStyle name="Notas 39 8 4" xfId="37380" xr:uid="{00000000-0005-0000-0000-000034970000}"/>
    <cellStyle name="Notas 39 8 5" xfId="37381" xr:uid="{00000000-0005-0000-0000-000035970000}"/>
    <cellStyle name="Notas 39 8 6" xfId="37382" xr:uid="{00000000-0005-0000-0000-000036970000}"/>
    <cellStyle name="Notas 39 9" xfId="37383" xr:uid="{00000000-0005-0000-0000-000037970000}"/>
    <cellStyle name="Notas 39 9 2" xfId="37384" xr:uid="{00000000-0005-0000-0000-000038970000}"/>
    <cellStyle name="Notas 39 9 3" xfId="37385" xr:uid="{00000000-0005-0000-0000-000039970000}"/>
    <cellStyle name="Notas 39 9 4" xfId="37386" xr:uid="{00000000-0005-0000-0000-00003A970000}"/>
    <cellStyle name="Notas 39 9 5" xfId="37387" xr:uid="{00000000-0005-0000-0000-00003B970000}"/>
    <cellStyle name="Notas 39 9 6" xfId="37388" xr:uid="{00000000-0005-0000-0000-00003C970000}"/>
    <cellStyle name="Notas 4" xfId="2094" xr:uid="{00000000-0005-0000-0000-00003D970000}"/>
    <cellStyle name="Notas 4 10" xfId="37389" xr:uid="{00000000-0005-0000-0000-00003E970000}"/>
    <cellStyle name="Notas 4 10 2" xfId="37390" xr:uid="{00000000-0005-0000-0000-00003F970000}"/>
    <cellStyle name="Notas 4 10 3" xfId="37391" xr:uid="{00000000-0005-0000-0000-000040970000}"/>
    <cellStyle name="Notas 4 10 4" xfId="37392" xr:uid="{00000000-0005-0000-0000-000041970000}"/>
    <cellStyle name="Notas 4 10 5" xfId="37393" xr:uid="{00000000-0005-0000-0000-000042970000}"/>
    <cellStyle name="Notas 4 10 6" xfId="37394" xr:uid="{00000000-0005-0000-0000-000043970000}"/>
    <cellStyle name="Notas 4 11" xfId="37395" xr:uid="{00000000-0005-0000-0000-000044970000}"/>
    <cellStyle name="Notas 4 11 2" xfId="37396" xr:uid="{00000000-0005-0000-0000-000045970000}"/>
    <cellStyle name="Notas 4 11 3" xfId="37397" xr:uid="{00000000-0005-0000-0000-000046970000}"/>
    <cellStyle name="Notas 4 11 4" xfId="37398" xr:uid="{00000000-0005-0000-0000-000047970000}"/>
    <cellStyle name="Notas 4 11 5" xfId="37399" xr:uid="{00000000-0005-0000-0000-000048970000}"/>
    <cellStyle name="Notas 4 11 6" xfId="37400" xr:uid="{00000000-0005-0000-0000-000049970000}"/>
    <cellStyle name="Notas 4 12" xfId="37401" xr:uid="{00000000-0005-0000-0000-00004A970000}"/>
    <cellStyle name="Notas 4 12 2" xfId="37402" xr:uid="{00000000-0005-0000-0000-00004B970000}"/>
    <cellStyle name="Notas 4 12 3" xfId="37403" xr:uid="{00000000-0005-0000-0000-00004C970000}"/>
    <cellStyle name="Notas 4 12 4" xfId="37404" xr:uid="{00000000-0005-0000-0000-00004D970000}"/>
    <cellStyle name="Notas 4 12 5" xfId="37405" xr:uid="{00000000-0005-0000-0000-00004E970000}"/>
    <cellStyle name="Notas 4 12 6" xfId="37406" xr:uid="{00000000-0005-0000-0000-00004F970000}"/>
    <cellStyle name="Notas 4 13" xfId="37407" xr:uid="{00000000-0005-0000-0000-000050970000}"/>
    <cellStyle name="Notas 4 14" xfId="37408" xr:uid="{00000000-0005-0000-0000-000051970000}"/>
    <cellStyle name="Notas 4 15" xfId="37409" xr:uid="{00000000-0005-0000-0000-000052970000}"/>
    <cellStyle name="Notas 4 16" xfId="37410" xr:uid="{00000000-0005-0000-0000-000053970000}"/>
    <cellStyle name="Notas 4 17" xfId="37411" xr:uid="{00000000-0005-0000-0000-000054970000}"/>
    <cellStyle name="Notas 4 18" xfId="42138" xr:uid="{00000000-0005-0000-0000-000055970000}"/>
    <cellStyle name="Notas 4 2" xfId="2095" xr:uid="{00000000-0005-0000-0000-000056970000}"/>
    <cellStyle name="Notas 4 2 10" xfId="37412" xr:uid="{00000000-0005-0000-0000-000057970000}"/>
    <cellStyle name="Notas 4 2 11" xfId="37413" xr:uid="{00000000-0005-0000-0000-000058970000}"/>
    <cellStyle name="Notas 4 2 12" xfId="37414" xr:uid="{00000000-0005-0000-0000-000059970000}"/>
    <cellStyle name="Notas 4 2 13" xfId="37415" xr:uid="{00000000-0005-0000-0000-00005A970000}"/>
    <cellStyle name="Notas 4 2 14" xfId="37416" xr:uid="{00000000-0005-0000-0000-00005B970000}"/>
    <cellStyle name="Notas 4 2 2" xfId="37417" xr:uid="{00000000-0005-0000-0000-00005C970000}"/>
    <cellStyle name="Notas 4 2 2 2" xfId="37418" xr:uid="{00000000-0005-0000-0000-00005D970000}"/>
    <cellStyle name="Notas 4 2 2 3" xfId="37419" xr:uid="{00000000-0005-0000-0000-00005E970000}"/>
    <cellStyle name="Notas 4 2 2 4" xfId="37420" xr:uid="{00000000-0005-0000-0000-00005F970000}"/>
    <cellStyle name="Notas 4 2 2 5" xfId="37421" xr:uid="{00000000-0005-0000-0000-000060970000}"/>
    <cellStyle name="Notas 4 2 2 6" xfId="37422" xr:uid="{00000000-0005-0000-0000-000061970000}"/>
    <cellStyle name="Notas 4 2 3" xfId="37423" xr:uid="{00000000-0005-0000-0000-000062970000}"/>
    <cellStyle name="Notas 4 2 3 2" xfId="37424" xr:uid="{00000000-0005-0000-0000-000063970000}"/>
    <cellStyle name="Notas 4 2 3 3" xfId="37425" xr:uid="{00000000-0005-0000-0000-000064970000}"/>
    <cellStyle name="Notas 4 2 3 4" xfId="37426" xr:uid="{00000000-0005-0000-0000-000065970000}"/>
    <cellStyle name="Notas 4 2 3 5" xfId="37427" xr:uid="{00000000-0005-0000-0000-000066970000}"/>
    <cellStyle name="Notas 4 2 3 6" xfId="37428" xr:uid="{00000000-0005-0000-0000-000067970000}"/>
    <cellStyle name="Notas 4 2 4" xfId="37429" xr:uid="{00000000-0005-0000-0000-000068970000}"/>
    <cellStyle name="Notas 4 2 4 2" xfId="37430" xr:uid="{00000000-0005-0000-0000-000069970000}"/>
    <cellStyle name="Notas 4 2 4 3" xfId="37431" xr:uid="{00000000-0005-0000-0000-00006A970000}"/>
    <cellStyle name="Notas 4 2 4 4" xfId="37432" xr:uid="{00000000-0005-0000-0000-00006B970000}"/>
    <cellStyle name="Notas 4 2 4 5" xfId="37433" xr:uid="{00000000-0005-0000-0000-00006C970000}"/>
    <cellStyle name="Notas 4 2 4 6" xfId="37434" xr:uid="{00000000-0005-0000-0000-00006D970000}"/>
    <cellStyle name="Notas 4 2 5" xfId="37435" xr:uid="{00000000-0005-0000-0000-00006E970000}"/>
    <cellStyle name="Notas 4 2 5 2" xfId="37436" xr:uid="{00000000-0005-0000-0000-00006F970000}"/>
    <cellStyle name="Notas 4 2 5 3" xfId="37437" xr:uid="{00000000-0005-0000-0000-000070970000}"/>
    <cellStyle name="Notas 4 2 5 4" xfId="37438" xr:uid="{00000000-0005-0000-0000-000071970000}"/>
    <cellStyle name="Notas 4 2 5 5" xfId="37439" xr:uid="{00000000-0005-0000-0000-000072970000}"/>
    <cellStyle name="Notas 4 2 5 6" xfId="37440" xr:uid="{00000000-0005-0000-0000-000073970000}"/>
    <cellStyle name="Notas 4 2 6" xfId="37441" xr:uid="{00000000-0005-0000-0000-000074970000}"/>
    <cellStyle name="Notas 4 2 6 2" xfId="37442" xr:uid="{00000000-0005-0000-0000-000075970000}"/>
    <cellStyle name="Notas 4 2 6 3" xfId="37443" xr:uid="{00000000-0005-0000-0000-000076970000}"/>
    <cellStyle name="Notas 4 2 6 4" xfId="37444" xr:uid="{00000000-0005-0000-0000-000077970000}"/>
    <cellStyle name="Notas 4 2 6 5" xfId="37445" xr:uid="{00000000-0005-0000-0000-000078970000}"/>
    <cellStyle name="Notas 4 2 6 6" xfId="37446" xr:uid="{00000000-0005-0000-0000-000079970000}"/>
    <cellStyle name="Notas 4 2 7" xfId="37447" xr:uid="{00000000-0005-0000-0000-00007A970000}"/>
    <cellStyle name="Notas 4 2 7 2" xfId="37448" xr:uid="{00000000-0005-0000-0000-00007B970000}"/>
    <cellStyle name="Notas 4 2 7 3" xfId="37449" xr:uid="{00000000-0005-0000-0000-00007C970000}"/>
    <cellStyle name="Notas 4 2 7 4" xfId="37450" xr:uid="{00000000-0005-0000-0000-00007D970000}"/>
    <cellStyle name="Notas 4 2 7 5" xfId="37451" xr:uid="{00000000-0005-0000-0000-00007E970000}"/>
    <cellStyle name="Notas 4 2 7 6" xfId="37452" xr:uid="{00000000-0005-0000-0000-00007F970000}"/>
    <cellStyle name="Notas 4 2 8" xfId="37453" xr:uid="{00000000-0005-0000-0000-000080970000}"/>
    <cellStyle name="Notas 4 2 8 2" xfId="37454" xr:uid="{00000000-0005-0000-0000-000081970000}"/>
    <cellStyle name="Notas 4 2 8 3" xfId="37455" xr:uid="{00000000-0005-0000-0000-000082970000}"/>
    <cellStyle name="Notas 4 2 8 4" xfId="37456" xr:uid="{00000000-0005-0000-0000-000083970000}"/>
    <cellStyle name="Notas 4 2 8 5" xfId="37457" xr:uid="{00000000-0005-0000-0000-000084970000}"/>
    <cellStyle name="Notas 4 2 8 6" xfId="37458" xr:uid="{00000000-0005-0000-0000-000085970000}"/>
    <cellStyle name="Notas 4 2 9" xfId="37459" xr:uid="{00000000-0005-0000-0000-000086970000}"/>
    <cellStyle name="Notas 4 2 9 2" xfId="37460" xr:uid="{00000000-0005-0000-0000-000087970000}"/>
    <cellStyle name="Notas 4 2 9 3" xfId="37461" xr:uid="{00000000-0005-0000-0000-000088970000}"/>
    <cellStyle name="Notas 4 2 9 4" xfId="37462" xr:uid="{00000000-0005-0000-0000-000089970000}"/>
    <cellStyle name="Notas 4 2 9 5" xfId="37463" xr:uid="{00000000-0005-0000-0000-00008A970000}"/>
    <cellStyle name="Notas 4 2 9 6" xfId="37464" xr:uid="{00000000-0005-0000-0000-00008B970000}"/>
    <cellStyle name="Notas 4 3" xfId="2096" xr:uid="{00000000-0005-0000-0000-00008C970000}"/>
    <cellStyle name="Notas 4 3 10" xfId="37465" xr:uid="{00000000-0005-0000-0000-00008D970000}"/>
    <cellStyle name="Notas 4 3 11" xfId="37466" xr:uid="{00000000-0005-0000-0000-00008E970000}"/>
    <cellStyle name="Notas 4 3 12" xfId="37467" xr:uid="{00000000-0005-0000-0000-00008F970000}"/>
    <cellStyle name="Notas 4 3 13" xfId="37468" xr:uid="{00000000-0005-0000-0000-000090970000}"/>
    <cellStyle name="Notas 4 3 14" xfId="37469" xr:uid="{00000000-0005-0000-0000-000091970000}"/>
    <cellStyle name="Notas 4 3 2" xfId="37470" xr:uid="{00000000-0005-0000-0000-000092970000}"/>
    <cellStyle name="Notas 4 3 2 2" xfId="37471" xr:uid="{00000000-0005-0000-0000-000093970000}"/>
    <cellStyle name="Notas 4 3 2 3" xfId="37472" xr:uid="{00000000-0005-0000-0000-000094970000}"/>
    <cellStyle name="Notas 4 3 2 4" xfId="37473" xr:uid="{00000000-0005-0000-0000-000095970000}"/>
    <cellStyle name="Notas 4 3 2 5" xfId="37474" xr:uid="{00000000-0005-0000-0000-000096970000}"/>
    <cellStyle name="Notas 4 3 2 6" xfId="37475" xr:uid="{00000000-0005-0000-0000-000097970000}"/>
    <cellStyle name="Notas 4 3 3" xfId="37476" xr:uid="{00000000-0005-0000-0000-000098970000}"/>
    <cellStyle name="Notas 4 3 3 2" xfId="37477" xr:uid="{00000000-0005-0000-0000-000099970000}"/>
    <cellStyle name="Notas 4 3 3 3" xfId="37478" xr:uid="{00000000-0005-0000-0000-00009A970000}"/>
    <cellStyle name="Notas 4 3 3 4" xfId="37479" xr:uid="{00000000-0005-0000-0000-00009B970000}"/>
    <cellStyle name="Notas 4 3 3 5" xfId="37480" xr:uid="{00000000-0005-0000-0000-00009C970000}"/>
    <cellStyle name="Notas 4 3 3 6" xfId="37481" xr:uid="{00000000-0005-0000-0000-00009D970000}"/>
    <cellStyle name="Notas 4 3 4" xfId="37482" xr:uid="{00000000-0005-0000-0000-00009E970000}"/>
    <cellStyle name="Notas 4 3 4 2" xfId="37483" xr:uid="{00000000-0005-0000-0000-00009F970000}"/>
    <cellStyle name="Notas 4 3 4 3" xfId="37484" xr:uid="{00000000-0005-0000-0000-0000A0970000}"/>
    <cellStyle name="Notas 4 3 4 4" xfId="37485" xr:uid="{00000000-0005-0000-0000-0000A1970000}"/>
    <cellStyle name="Notas 4 3 4 5" xfId="37486" xr:uid="{00000000-0005-0000-0000-0000A2970000}"/>
    <cellStyle name="Notas 4 3 4 6" xfId="37487" xr:uid="{00000000-0005-0000-0000-0000A3970000}"/>
    <cellStyle name="Notas 4 3 5" xfId="37488" xr:uid="{00000000-0005-0000-0000-0000A4970000}"/>
    <cellStyle name="Notas 4 3 5 2" xfId="37489" xr:uid="{00000000-0005-0000-0000-0000A5970000}"/>
    <cellStyle name="Notas 4 3 5 3" xfId="37490" xr:uid="{00000000-0005-0000-0000-0000A6970000}"/>
    <cellStyle name="Notas 4 3 5 4" xfId="37491" xr:uid="{00000000-0005-0000-0000-0000A7970000}"/>
    <cellStyle name="Notas 4 3 5 5" xfId="37492" xr:uid="{00000000-0005-0000-0000-0000A8970000}"/>
    <cellStyle name="Notas 4 3 5 6" xfId="37493" xr:uid="{00000000-0005-0000-0000-0000A9970000}"/>
    <cellStyle name="Notas 4 3 6" xfId="37494" xr:uid="{00000000-0005-0000-0000-0000AA970000}"/>
    <cellStyle name="Notas 4 3 6 2" xfId="37495" xr:uid="{00000000-0005-0000-0000-0000AB970000}"/>
    <cellStyle name="Notas 4 3 6 3" xfId="37496" xr:uid="{00000000-0005-0000-0000-0000AC970000}"/>
    <cellStyle name="Notas 4 3 6 4" xfId="37497" xr:uid="{00000000-0005-0000-0000-0000AD970000}"/>
    <cellStyle name="Notas 4 3 6 5" xfId="37498" xr:uid="{00000000-0005-0000-0000-0000AE970000}"/>
    <cellStyle name="Notas 4 3 6 6" xfId="37499" xr:uid="{00000000-0005-0000-0000-0000AF970000}"/>
    <cellStyle name="Notas 4 3 7" xfId="37500" xr:uid="{00000000-0005-0000-0000-0000B0970000}"/>
    <cellStyle name="Notas 4 3 7 2" xfId="37501" xr:uid="{00000000-0005-0000-0000-0000B1970000}"/>
    <cellStyle name="Notas 4 3 7 3" xfId="37502" xr:uid="{00000000-0005-0000-0000-0000B2970000}"/>
    <cellStyle name="Notas 4 3 7 4" xfId="37503" xr:uid="{00000000-0005-0000-0000-0000B3970000}"/>
    <cellStyle name="Notas 4 3 7 5" xfId="37504" xr:uid="{00000000-0005-0000-0000-0000B4970000}"/>
    <cellStyle name="Notas 4 3 7 6" xfId="37505" xr:uid="{00000000-0005-0000-0000-0000B5970000}"/>
    <cellStyle name="Notas 4 3 8" xfId="37506" xr:uid="{00000000-0005-0000-0000-0000B6970000}"/>
    <cellStyle name="Notas 4 3 8 2" xfId="37507" xr:uid="{00000000-0005-0000-0000-0000B7970000}"/>
    <cellStyle name="Notas 4 3 8 3" xfId="37508" xr:uid="{00000000-0005-0000-0000-0000B8970000}"/>
    <cellStyle name="Notas 4 3 8 4" xfId="37509" xr:uid="{00000000-0005-0000-0000-0000B9970000}"/>
    <cellStyle name="Notas 4 3 8 5" xfId="37510" xr:uid="{00000000-0005-0000-0000-0000BA970000}"/>
    <cellStyle name="Notas 4 3 8 6" xfId="37511" xr:uid="{00000000-0005-0000-0000-0000BB970000}"/>
    <cellStyle name="Notas 4 3 9" xfId="37512" xr:uid="{00000000-0005-0000-0000-0000BC970000}"/>
    <cellStyle name="Notas 4 3 9 2" xfId="37513" xr:uid="{00000000-0005-0000-0000-0000BD970000}"/>
    <cellStyle name="Notas 4 3 9 3" xfId="37514" xr:uid="{00000000-0005-0000-0000-0000BE970000}"/>
    <cellStyle name="Notas 4 3 9 4" xfId="37515" xr:uid="{00000000-0005-0000-0000-0000BF970000}"/>
    <cellStyle name="Notas 4 3 9 5" xfId="37516" xr:uid="{00000000-0005-0000-0000-0000C0970000}"/>
    <cellStyle name="Notas 4 3 9 6" xfId="37517" xr:uid="{00000000-0005-0000-0000-0000C1970000}"/>
    <cellStyle name="Notas 4 4" xfId="37518" xr:uid="{00000000-0005-0000-0000-0000C2970000}"/>
    <cellStyle name="Notas 4 4 10" xfId="37519" xr:uid="{00000000-0005-0000-0000-0000C3970000}"/>
    <cellStyle name="Notas 4 4 11" xfId="37520" xr:uid="{00000000-0005-0000-0000-0000C4970000}"/>
    <cellStyle name="Notas 4 4 12" xfId="37521" xr:uid="{00000000-0005-0000-0000-0000C5970000}"/>
    <cellStyle name="Notas 4 4 13" xfId="37522" xr:uid="{00000000-0005-0000-0000-0000C6970000}"/>
    <cellStyle name="Notas 4 4 14" xfId="37523" xr:uid="{00000000-0005-0000-0000-0000C7970000}"/>
    <cellStyle name="Notas 4 4 2" xfId="37524" xr:uid="{00000000-0005-0000-0000-0000C8970000}"/>
    <cellStyle name="Notas 4 4 2 2" xfId="37525" xr:uid="{00000000-0005-0000-0000-0000C9970000}"/>
    <cellStyle name="Notas 4 4 2 3" xfId="37526" xr:uid="{00000000-0005-0000-0000-0000CA970000}"/>
    <cellStyle name="Notas 4 4 2 4" xfId="37527" xr:uid="{00000000-0005-0000-0000-0000CB970000}"/>
    <cellStyle name="Notas 4 4 2 5" xfId="37528" xr:uid="{00000000-0005-0000-0000-0000CC970000}"/>
    <cellStyle name="Notas 4 4 2 6" xfId="37529" xr:uid="{00000000-0005-0000-0000-0000CD970000}"/>
    <cellStyle name="Notas 4 4 3" xfId="37530" xr:uid="{00000000-0005-0000-0000-0000CE970000}"/>
    <cellStyle name="Notas 4 4 3 2" xfId="37531" xr:uid="{00000000-0005-0000-0000-0000CF970000}"/>
    <cellStyle name="Notas 4 4 3 3" xfId="37532" xr:uid="{00000000-0005-0000-0000-0000D0970000}"/>
    <cellStyle name="Notas 4 4 3 4" xfId="37533" xr:uid="{00000000-0005-0000-0000-0000D1970000}"/>
    <cellStyle name="Notas 4 4 3 5" xfId="37534" xr:uid="{00000000-0005-0000-0000-0000D2970000}"/>
    <cellStyle name="Notas 4 4 3 6" xfId="37535" xr:uid="{00000000-0005-0000-0000-0000D3970000}"/>
    <cellStyle name="Notas 4 4 4" xfId="37536" xr:uid="{00000000-0005-0000-0000-0000D4970000}"/>
    <cellStyle name="Notas 4 4 4 2" xfId="37537" xr:uid="{00000000-0005-0000-0000-0000D5970000}"/>
    <cellStyle name="Notas 4 4 4 3" xfId="37538" xr:uid="{00000000-0005-0000-0000-0000D6970000}"/>
    <cellStyle name="Notas 4 4 4 4" xfId="37539" xr:uid="{00000000-0005-0000-0000-0000D7970000}"/>
    <cellStyle name="Notas 4 4 4 5" xfId="37540" xr:uid="{00000000-0005-0000-0000-0000D8970000}"/>
    <cellStyle name="Notas 4 4 4 6" xfId="37541" xr:uid="{00000000-0005-0000-0000-0000D9970000}"/>
    <cellStyle name="Notas 4 4 5" xfId="37542" xr:uid="{00000000-0005-0000-0000-0000DA970000}"/>
    <cellStyle name="Notas 4 4 5 2" xfId="37543" xr:uid="{00000000-0005-0000-0000-0000DB970000}"/>
    <cellStyle name="Notas 4 4 5 3" xfId="37544" xr:uid="{00000000-0005-0000-0000-0000DC970000}"/>
    <cellStyle name="Notas 4 4 5 4" xfId="37545" xr:uid="{00000000-0005-0000-0000-0000DD970000}"/>
    <cellStyle name="Notas 4 4 5 5" xfId="37546" xr:uid="{00000000-0005-0000-0000-0000DE970000}"/>
    <cellStyle name="Notas 4 4 5 6" xfId="37547" xr:uid="{00000000-0005-0000-0000-0000DF970000}"/>
    <cellStyle name="Notas 4 4 6" xfId="37548" xr:uid="{00000000-0005-0000-0000-0000E0970000}"/>
    <cellStyle name="Notas 4 4 6 2" xfId="37549" xr:uid="{00000000-0005-0000-0000-0000E1970000}"/>
    <cellStyle name="Notas 4 4 6 3" xfId="37550" xr:uid="{00000000-0005-0000-0000-0000E2970000}"/>
    <cellStyle name="Notas 4 4 6 4" xfId="37551" xr:uid="{00000000-0005-0000-0000-0000E3970000}"/>
    <cellStyle name="Notas 4 4 6 5" xfId="37552" xr:uid="{00000000-0005-0000-0000-0000E4970000}"/>
    <cellStyle name="Notas 4 4 6 6" xfId="37553" xr:uid="{00000000-0005-0000-0000-0000E5970000}"/>
    <cellStyle name="Notas 4 4 7" xfId="37554" xr:uid="{00000000-0005-0000-0000-0000E6970000}"/>
    <cellStyle name="Notas 4 4 7 2" xfId="37555" xr:uid="{00000000-0005-0000-0000-0000E7970000}"/>
    <cellStyle name="Notas 4 4 7 3" xfId="37556" xr:uid="{00000000-0005-0000-0000-0000E8970000}"/>
    <cellStyle name="Notas 4 4 7 4" xfId="37557" xr:uid="{00000000-0005-0000-0000-0000E9970000}"/>
    <cellStyle name="Notas 4 4 7 5" xfId="37558" xr:uid="{00000000-0005-0000-0000-0000EA970000}"/>
    <cellStyle name="Notas 4 4 7 6" xfId="37559" xr:uid="{00000000-0005-0000-0000-0000EB970000}"/>
    <cellStyle name="Notas 4 4 8" xfId="37560" xr:uid="{00000000-0005-0000-0000-0000EC970000}"/>
    <cellStyle name="Notas 4 4 8 2" xfId="37561" xr:uid="{00000000-0005-0000-0000-0000ED970000}"/>
    <cellStyle name="Notas 4 4 8 3" xfId="37562" xr:uid="{00000000-0005-0000-0000-0000EE970000}"/>
    <cellStyle name="Notas 4 4 8 4" xfId="37563" xr:uid="{00000000-0005-0000-0000-0000EF970000}"/>
    <cellStyle name="Notas 4 4 8 5" xfId="37564" xr:uid="{00000000-0005-0000-0000-0000F0970000}"/>
    <cellStyle name="Notas 4 4 8 6" xfId="37565" xr:uid="{00000000-0005-0000-0000-0000F1970000}"/>
    <cellStyle name="Notas 4 4 9" xfId="37566" xr:uid="{00000000-0005-0000-0000-0000F2970000}"/>
    <cellStyle name="Notas 4 4 9 2" xfId="37567" xr:uid="{00000000-0005-0000-0000-0000F3970000}"/>
    <cellStyle name="Notas 4 4 9 3" xfId="37568" xr:uid="{00000000-0005-0000-0000-0000F4970000}"/>
    <cellStyle name="Notas 4 4 9 4" xfId="37569" xr:uid="{00000000-0005-0000-0000-0000F5970000}"/>
    <cellStyle name="Notas 4 4 9 5" xfId="37570" xr:uid="{00000000-0005-0000-0000-0000F6970000}"/>
    <cellStyle name="Notas 4 4 9 6" xfId="37571" xr:uid="{00000000-0005-0000-0000-0000F7970000}"/>
    <cellStyle name="Notas 4 5" xfId="37572" xr:uid="{00000000-0005-0000-0000-0000F8970000}"/>
    <cellStyle name="Notas 4 5 2" xfId="37573" xr:uid="{00000000-0005-0000-0000-0000F9970000}"/>
    <cellStyle name="Notas 4 5 3" xfId="37574" xr:uid="{00000000-0005-0000-0000-0000FA970000}"/>
    <cellStyle name="Notas 4 5 4" xfId="37575" xr:uid="{00000000-0005-0000-0000-0000FB970000}"/>
    <cellStyle name="Notas 4 5 5" xfId="37576" xr:uid="{00000000-0005-0000-0000-0000FC970000}"/>
    <cellStyle name="Notas 4 5 6" xfId="37577" xr:uid="{00000000-0005-0000-0000-0000FD970000}"/>
    <cellStyle name="Notas 4 6" xfId="37578" xr:uid="{00000000-0005-0000-0000-0000FE970000}"/>
    <cellStyle name="Notas 4 6 2" xfId="37579" xr:uid="{00000000-0005-0000-0000-0000FF970000}"/>
    <cellStyle name="Notas 4 6 3" xfId="37580" xr:uid="{00000000-0005-0000-0000-000000980000}"/>
    <cellStyle name="Notas 4 6 4" xfId="37581" xr:uid="{00000000-0005-0000-0000-000001980000}"/>
    <cellStyle name="Notas 4 6 5" xfId="37582" xr:uid="{00000000-0005-0000-0000-000002980000}"/>
    <cellStyle name="Notas 4 6 6" xfId="37583" xr:uid="{00000000-0005-0000-0000-000003980000}"/>
    <cellStyle name="Notas 4 7" xfId="37584" xr:uid="{00000000-0005-0000-0000-000004980000}"/>
    <cellStyle name="Notas 4 7 2" xfId="37585" xr:uid="{00000000-0005-0000-0000-000005980000}"/>
    <cellStyle name="Notas 4 7 3" xfId="37586" xr:uid="{00000000-0005-0000-0000-000006980000}"/>
    <cellStyle name="Notas 4 7 4" xfId="37587" xr:uid="{00000000-0005-0000-0000-000007980000}"/>
    <cellStyle name="Notas 4 7 5" xfId="37588" xr:uid="{00000000-0005-0000-0000-000008980000}"/>
    <cellStyle name="Notas 4 7 6" xfId="37589" xr:uid="{00000000-0005-0000-0000-000009980000}"/>
    <cellStyle name="Notas 4 8" xfId="37590" xr:uid="{00000000-0005-0000-0000-00000A980000}"/>
    <cellStyle name="Notas 4 8 2" xfId="37591" xr:uid="{00000000-0005-0000-0000-00000B980000}"/>
    <cellStyle name="Notas 4 8 3" xfId="37592" xr:uid="{00000000-0005-0000-0000-00000C980000}"/>
    <cellStyle name="Notas 4 8 4" xfId="37593" xr:uid="{00000000-0005-0000-0000-00000D980000}"/>
    <cellStyle name="Notas 4 8 5" xfId="37594" xr:uid="{00000000-0005-0000-0000-00000E980000}"/>
    <cellStyle name="Notas 4 8 6" xfId="37595" xr:uid="{00000000-0005-0000-0000-00000F980000}"/>
    <cellStyle name="Notas 4 9" xfId="37596" xr:uid="{00000000-0005-0000-0000-000010980000}"/>
    <cellStyle name="Notas 4 9 2" xfId="37597" xr:uid="{00000000-0005-0000-0000-000011980000}"/>
    <cellStyle name="Notas 4 9 3" xfId="37598" xr:uid="{00000000-0005-0000-0000-000012980000}"/>
    <cellStyle name="Notas 4 9 4" xfId="37599" xr:uid="{00000000-0005-0000-0000-000013980000}"/>
    <cellStyle name="Notas 4 9 5" xfId="37600" xr:uid="{00000000-0005-0000-0000-000014980000}"/>
    <cellStyle name="Notas 4 9 6" xfId="37601" xr:uid="{00000000-0005-0000-0000-000015980000}"/>
    <cellStyle name="Notas 40" xfId="2097" xr:uid="{00000000-0005-0000-0000-000016980000}"/>
    <cellStyle name="Notas 40 10" xfId="37602" xr:uid="{00000000-0005-0000-0000-000017980000}"/>
    <cellStyle name="Notas 40 11" xfId="37603" xr:uid="{00000000-0005-0000-0000-000018980000}"/>
    <cellStyle name="Notas 40 12" xfId="37604" xr:uid="{00000000-0005-0000-0000-000019980000}"/>
    <cellStyle name="Notas 40 13" xfId="37605" xr:uid="{00000000-0005-0000-0000-00001A980000}"/>
    <cellStyle name="Notas 40 14" xfId="37606" xr:uid="{00000000-0005-0000-0000-00001B980000}"/>
    <cellStyle name="Notas 40 2" xfId="2098" xr:uid="{00000000-0005-0000-0000-00001C980000}"/>
    <cellStyle name="Notas 40 2 2" xfId="37607" xr:uid="{00000000-0005-0000-0000-00001D980000}"/>
    <cellStyle name="Notas 40 2 3" xfId="37608" xr:uid="{00000000-0005-0000-0000-00001E980000}"/>
    <cellStyle name="Notas 40 2 4" xfId="37609" xr:uid="{00000000-0005-0000-0000-00001F980000}"/>
    <cellStyle name="Notas 40 2 5" xfId="37610" xr:uid="{00000000-0005-0000-0000-000020980000}"/>
    <cellStyle name="Notas 40 2 6" xfId="37611" xr:uid="{00000000-0005-0000-0000-000021980000}"/>
    <cellStyle name="Notas 40 3" xfId="2099" xr:uid="{00000000-0005-0000-0000-000022980000}"/>
    <cellStyle name="Notas 40 3 2" xfId="37612" xr:uid="{00000000-0005-0000-0000-000023980000}"/>
    <cellStyle name="Notas 40 3 3" xfId="37613" xr:uid="{00000000-0005-0000-0000-000024980000}"/>
    <cellStyle name="Notas 40 3 4" xfId="37614" xr:uid="{00000000-0005-0000-0000-000025980000}"/>
    <cellStyle name="Notas 40 3 5" xfId="37615" xr:uid="{00000000-0005-0000-0000-000026980000}"/>
    <cellStyle name="Notas 40 3 6" xfId="37616" xr:uid="{00000000-0005-0000-0000-000027980000}"/>
    <cellStyle name="Notas 40 4" xfId="2100" xr:uid="{00000000-0005-0000-0000-000028980000}"/>
    <cellStyle name="Notas 40 4 2" xfId="37617" xr:uid="{00000000-0005-0000-0000-000029980000}"/>
    <cellStyle name="Notas 40 4 3" xfId="37618" xr:uid="{00000000-0005-0000-0000-00002A980000}"/>
    <cellStyle name="Notas 40 4 4" xfId="37619" xr:uid="{00000000-0005-0000-0000-00002B980000}"/>
    <cellStyle name="Notas 40 4 5" xfId="37620" xr:uid="{00000000-0005-0000-0000-00002C980000}"/>
    <cellStyle name="Notas 40 4 6" xfId="37621" xr:uid="{00000000-0005-0000-0000-00002D980000}"/>
    <cellStyle name="Notas 40 5" xfId="37622" xr:uid="{00000000-0005-0000-0000-00002E980000}"/>
    <cellStyle name="Notas 40 5 2" xfId="37623" xr:uid="{00000000-0005-0000-0000-00002F980000}"/>
    <cellStyle name="Notas 40 5 3" xfId="37624" xr:uid="{00000000-0005-0000-0000-000030980000}"/>
    <cellStyle name="Notas 40 5 4" xfId="37625" xr:uid="{00000000-0005-0000-0000-000031980000}"/>
    <cellStyle name="Notas 40 5 5" xfId="37626" xr:uid="{00000000-0005-0000-0000-000032980000}"/>
    <cellStyle name="Notas 40 5 6" xfId="37627" xr:uid="{00000000-0005-0000-0000-000033980000}"/>
    <cellStyle name="Notas 40 6" xfId="37628" xr:uid="{00000000-0005-0000-0000-000034980000}"/>
    <cellStyle name="Notas 40 6 2" xfId="37629" xr:uid="{00000000-0005-0000-0000-000035980000}"/>
    <cellStyle name="Notas 40 6 3" xfId="37630" xr:uid="{00000000-0005-0000-0000-000036980000}"/>
    <cellStyle name="Notas 40 6 4" xfId="37631" xr:uid="{00000000-0005-0000-0000-000037980000}"/>
    <cellStyle name="Notas 40 6 5" xfId="37632" xr:uid="{00000000-0005-0000-0000-000038980000}"/>
    <cellStyle name="Notas 40 6 6" xfId="37633" xr:uid="{00000000-0005-0000-0000-000039980000}"/>
    <cellStyle name="Notas 40 7" xfId="37634" xr:uid="{00000000-0005-0000-0000-00003A980000}"/>
    <cellStyle name="Notas 40 7 2" xfId="37635" xr:uid="{00000000-0005-0000-0000-00003B980000}"/>
    <cellStyle name="Notas 40 7 3" xfId="37636" xr:uid="{00000000-0005-0000-0000-00003C980000}"/>
    <cellStyle name="Notas 40 7 4" xfId="37637" xr:uid="{00000000-0005-0000-0000-00003D980000}"/>
    <cellStyle name="Notas 40 7 5" xfId="37638" xr:uid="{00000000-0005-0000-0000-00003E980000}"/>
    <cellStyle name="Notas 40 7 6" xfId="37639" xr:uid="{00000000-0005-0000-0000-00003F980000}"/>
    <cellStyle name="Notas 40 8" xfId="37640" xr:uid="{00000000-0005-0000-0000-000040980000}"/>
    <cellStyle name="Notas 40 8 2" xfId="37641" xr:uid="{00000000-0005-0000-0000-000041980000}"/>
    <cellStyle name="Notas 40 8 3" xfId="37642" xr:uid="{00000000-0005-0000-0000-000042980000}"/>
    <cellStyle name="Notas 40 8 4" xfId="37643" xr:uid="{00000000-0005-0000-0000-000043980000}"/>
    <cellStyle name="Notas 40 8 5" xfId="37644" xr:uid="{00000000-0005-0000-0000-000044980000}"/>
    <cellStyle name="Notas 40 8 6" xfId="37645" xr:uid="{00000000-0005-0000-0000-000045980000}"/>
    <cellStyle name="Notas 40 9" xfId="37646" xr:uid="{00000000-0005-0000-0000-000046980000}"/>
    <cellStyle name="Notas 40 9 2" xfId="37647" xr:uid="{00000000-0005-0000-0000-000047980000}"/>
    <cellStyle name="Notas 40 9 3" xfId="37648" xr:uid="{00000000-0005-0000-0000-000048980000}"/>
    <cellStyle name="Notas 40 9 4" xfId="37649" xr:uid="{00000000-0005-0000-0000-000049980000}"/>
    <cellStyle name="Notas 40 9 5" xfId="37650" xr:uid="{00000000-0005-0000-0000-00004A980000}"/>
    <cellStyle name="Notas 40 9 6" xfId="37651" xr:uid="{00000000-0005-0000-0000-00004B980000}"/>
    <cellStyle name="Notas 41" xfId="2101" xr:uid="{00000000-0005-0000-0000-00004C980000}"/>
    <cellStyle name="Notas 41 10" xfId="37652" xr:uid="{00000000-0005-0000-0000-00004D980000}"/>
    <cellStyle name="Notas 41 11" xfId="37653" xr:uid="{00000000-0005-0000-0000-00004E980000}"/>
    <cellStyle name="Notas 41 12" xfId="37654" xr:uid="{00000000-0005-0000-0000-00004F980000}"/>
    <cellStyle name="Notas 41 13" xfId="37655" xr:uid="{00000000-0005-0000-0000-000050980000}"/>
    <cellStyle name="Notas 41 14" xfId="37656" xr:uid="{00000000-0005-0000-0000-000051980000}"/>
    <cellStyle name="Notas 41 2" xfId="2102" xr:uid="{00000000-0005-0000-0000-000052980000}"/>
    <cellStyle name="Notas 41 2 2" xfId="37657" xr:uid="{00000000-0005-0000-0000-000053980000}"/>
    <cellStyle name="Notas 41 2 3" xfId="37658" xr:uid="{00000000-0005-0000-0000-000054980000}"/>
    <cellStyle name="Notas 41 2 4" xfId="37659" xr:uid="{00000000-0005-0000-0000-000055980000}"/>
    <cellStyle name="Notas 41 2 5" xfId="37660" xr:uid="{00000000-0005-0000-0000-000056980000}"/>
    <cellStyle name="Notas 41 2 6" xfId="37661" xr:uid="{00000000-0005-0000-0000-000057980000}"/>
    <cellStyle name="Notas 41 3" xfId="2103" xr:uid="{00000000-0005-0000-0000-000058980000}"/>
    <cellStyle name="Notas 41 3 2" xfId="37662" xr:uid="{00000000-0005-0000-0000-000059980000}"/>
    <cellStyle name="Notas 41 3 3" xfId="37663" xr:uid="{00000000-0005-0000-0000-00005A980000}"/>
    <cellStyle name="Notas 41 3 4" xfId="37664" xr:uid="{00000000-0005-0000-0000-00005B980000}"/>
    <cellStyle name="Notas 41 3 5" xfId="37665" xr:uid="{00000000-0005-0000-0000-00005C980000}"/>
    <cellStyle name="Notas 41 3 6" xfId="37666" xr:uid="{00000000-0005-0000-0000-00005D980000}"/>
    <cellStyle name="Notas 41 4" xfId="2104" xr:uid="{00000000-0005-0000-0000-00005E980000}"/>
    <cellStyle name="Notas 41 4 2" xfId="37667" xr:uid="{00000000-0005-0000-0000-00005F980000}"/>
    <cellStyle name="Notas 41 4 3" xfId="37668" xr:uid="{00000000-0005-0000-0000-000060980000}"/>
    <cellStyle name="Notas 41 4 4" xfId="37669" xr:uid="{00000000-0005-0000-0000-000061980000}"/>
    <cellStyle name="Notas 41 4 5" xfId="37670" xr:uid="{00000000-0005-0000-0000-000062980000}"/>
    <cellStyle name="Notas 41 4 6" xfId="37671" xr:uid="{00000000-0005-0000-0000-000063980000}"/>
    <cellStyle name="Notas 41 5" xfId="37672" xr:uid="{00000000-0005-0000-0000-000064980000}"/>
    <cellStyle name="Notas 41 5 2" xfId="37673" xr:uid="{00000000-0005-0000-0000-000065980000}"/>
    <cellStyle name="Notas 41 5 3" xfId="37674" xr:uid="{00000000-0005-0000-0000-000066980000}"/>
    <cellStyle name="Notas 41 5 4" xfId="37675" xr:uid="{00000000-0005-0000-0000-000067980000}"/>
    <cellStyle name="Notas 41 5 5" xfId="37676" xr:uid="{00000000-0005-0000-0000-000068980000}"/>
    <cellStyle name="Notas 41 5 6" xfId="37677" xr:uid="{00000000-0005-0000-0000-000069980000}"/>
    <cellStyle name="Notas 41 6" xfId="37678" xr:uid="{00000000-0005-0000-0000-00006A980000}"/>
    <cellStyle name="Notas 41 6 2" xfId="37679" xr:uid="{00000000-0005-0000-0000-00006B980000}"/>
    <cellStyle name="Notas 41 6 3" xfId="37680" xr:uid="{00000000-0005-0000-0000-00006C980000}"/>
    <cellStyle name="Notas 41 6 4" xfId="37681" xr:uid="{00000000-0005-0000-0000-00006D980000}"/>
    <cellStyle name="Notas 41 6 5" xfId="37682" xr:uid="{00000000-0005-0000-0000-00006E980000}"/>
    <cellStyle name="Notas 41 6 6" xfId="37683" xr:uid="{00000000-0005-0000-0000-00006F980000}"/>
    <cellStyle name="Notas 41 7" xfId="37684" xr:uid="{00000000-0005-0000-0000-000070980000}"/>
    <cellStyle name="Notas 41 7 2" xfId="37685" xr:uid="{00000000-0005-0000-0000-000071980000}"/>
    <cellStyle name="Notas 41 7 3" xfId="37686" xr:uid="{00000000-0005-0000-0000-000072980000}"/>
    <cellStyle name="Notas 41 7 4" xfId="37687" xr:uid="{00000000-0005-0000-0000-000073980000}"/>
    <cellStyle name="Notas 41 7 5" xfId="37688" xr:uid="{00000000-0005-0000-0000-000074980000}"/>
    <cellStyle name="Notas 41 7 6" xfId="37689" xr:uid="{00000000-0005-0000-0000-000075980000}"/>
    <cellStyle name="Notas 41 8" xfId="37690" xr:uid="{00000000-0005-0000-0000-000076980000}"/>
    <cellStyle name="Notas 41 8 2" xfId="37691" xr:uid="{00000000-0005-0000-0000-000077980000}"/>
    <cellStyle name="Notas 41 8 3" xfId="37692" xr:uid="{00000000-0005-0000-0000-000078980000}"/>
    <cellStyle name="Notas 41 8 4" xfId="37693" xr:uid="{00000000-0005-0000-0000-000079980000}"/>
    <cellStyle name="Notas 41 8 5" xfId="37694" xr:uid="{00000000-0005-0000-0000-00007A980000}"/>
    <cellStyle name="Notas 41 8 6" xfId="37695" xr:uid="{00000000-0005-0000-0000-00007B980000}"/>
    <cellStyle name="Notas 41 9" xfId="37696" xr:uid="{00000000-0005-0000-0000-00007C980000}"/>
    <cellStyle name="Notas 41 9 2" xfId="37697" xr:uid="{00000000-0005-0000-0000-00007D980000}"/>
    <cellStyle name="Notas 41 9 3" xfId="37698" xr:uid="{00000000-0005-0000-0000-00007E980000}"/>
    <cellStyle name="Notas 41 9 4" xfId="37699" xr:uid="{00000000-0005-0000-0000-00007F980000}"/>
    <cellStyle name="Notas 41 9 5" xfId="37700" xr:uid="{00000000-0005-0000-0000-000080980000}"/>
    <cellStyle name="Notas 41 9 6" xfId="37701" xr:uid="{00000000-0005-0000-0000-000081980000}"/>
    <cellStyle name="Notas 42" xfId="2105" xr:uid="{00000000-0005-0000-0000-000082980000}"/>
    <cellStyle name="Notas 42 10" xfId="37702" xr:uid="{00000000-0005-0000-0000-000083980000}"/>
    <cellStyle name="Notas 42 11" xfId="37703" xr:uid="{00000000-0005-0000-0000-000084980000}"/>
    <cellStyle name="Notas 42 12" xfId="37704" xr:uid="{00000000-0005-0000-0000-000085980000}"/>
    <cellStyle name="Notas 42 13" xfId="37705" xr:uid="{00000000-0005-0000-0000-000086980000}"/>
    <cellStyle name="Notas 42 14" xfId="37706" xr:uid="{00000000-0005-0000-0000-000087980000}"/>
    <cellStyle name="Notas 42 2" xfId="37707" xr:uid="{00000000-0005-0000-0000-000088980000}"/>
    <cellStyle name="Notas 42 2 2" xfId="37708" xr:uid="{00000000-0005-0000-0000-000089980000}"/>
    <cellStyle name="Notas 42 2 3" xfId="37709" xr:uid="{00000000-0005-0000-0000-00008A980000}"/>
    <cellStyle name="Notas 42 2 4" xfId="37710" xr:uid="{00000000-0005-0000-0000-00008B980000}"/>
    <cellStyle name="Notas 42 2 5" xfId="37711" xr:uid="{00000000-0005-0000-0000-00008C980000}"/>
    <cellStyle name="Notas 42 2 6" xfId="37712" xr:uid="{00000000-0005-0000-0000-00008D980000}"/>
    <cellStyle name="Notas 42 3" xfId="37713" xr:uid="{00000000-0005-0000-0000-00008E980000}"/>
    <cellStyle name="Notas 42 3 2" xfId="37714" xr:uid="{00000000-0005-0000-0000-00008F980000}"/>
    <cellStyle name="Notas 42 3 3" xfId="37715" xr:uid="{00000000-0005-0000-0000-000090980000}"/>
    <cellStyle name="Notas 42 3 4" xfId="37716" xr:uid="{00000000-0005-0000-0000-000091980000}"/>
    <cellStyle name="Notas 42 3 5" xfId="37717" xr:uid="{00000000-0005-0000-0000-000092980000}"/>
    <cellStyle name="Notas 42 3 6" xfId="37718" xr:uid="{00000000-0005-0000-0000-000093980000}"/>
    <cellStyle name="Notas 42 4" xfId="37719" xr:uid="{00000000-0005-0000-0000-000094980000}"/>
    <cellStyle name="Notas 42 4 2" xfId="37720" xr:uid="{00000000-0005-0000-0000-000095980000}"/>
    <cellStyle name="Notas 42 4 3" xfId="37721" xr:uid="{00000000-0005-0000-0000-000096980000}"/>
    <cellStyle name="Notas 42 4 4" xfId="37722" xr:uid="{00000000-0005-0000-0000-000097980000}"/>
    <cellStyle name="Notas 42 4 5" xfId="37723" xr:uid="{00000000-0005-0000-0000-000098980000}"/>
    <cellStyle name="Notas 42 4 6" xfId="37724" xr:uid="{00000000-0005-0000-0000-000099980000}"/>
    <cellStyle name="Notas 42 5" xfId="37725" xr:uid="{00000000-0005-0000-0000-00009A980000}"/>
    <cellStyle name="Notas 42 5 2" xfId="37726" xr:uid="{00000000-0005-0000-0000-00009B980000}"/>
    <cellStyle name="Notas 42 5 3" xfId="37727" xr:uid="{00000000-0005-0000-0000-00009C980000}"/>
    <cellStyle name="Notas 42 5 4" xfId="37728" xr:uid="{00000000-0005-0000-0000-00009D980000}"/>
    <cellStyle name="Notas 42 5 5" xfId="37729" xr:uid="{00000000-0005-0000-0000-00009E980000}"/>
    <cellStyle name="Notas 42 5 6" xfId="37730" xr:uid="{00000000-0005-0000-0000-00009F980000}"/>
    <cellStyle name="Notas 42 6" xfId="37731" xr:uid="{00000000-0005-0000-0000-0000A0980000}"/>
    <cellStyle name="Notas 42 6 2" xfId="37732" xr:uid="{00000000-0005-0000-0000-0000A1980000}"/>
    <cellStyle name="Notas 42 6 3" xfId="37733" xr:uid="{00000000-0005-0000-0000-0000A2980000}"/>
    <cellStyle name="Notas 42 6 4" xfId="37734" xr:uid="{00000000-0005-0000-0000-0000A3980000}"/>
    <cellStyle name="Notas 42 6 5" xfId="37735" xr:uid="{00000000-0005-0000-0000-0000A4980000}"/>
    <cellStyle name="Notas 42 6 6" xfId="37736" xr:uid="{00000000-0005-0000-0000-0000A5980000}"/>
    <cellStyle name="Notas 42 7" xfId="37737" xr:uid="{00000000-0005-0000-0000-0000A6980000}"/>
    <cellStyle name="Notas 42 7 2" xfId="37738" xr:uid="{00000000-0005-0000-0000-0000A7980000}"/>
    <cellStyle name="Notas 42 7 3" xfId="37739" xr:uid="{00000000-0005-0000-0000-0000A8980000}"/>
    <cellStyle name="Notas 42 7 4" xfId="37740" xr:uid="{00000000-0005-0000-0000-0000A9980000}"/>
    <cellStyle name="Notas 42 7 5" xfId="37741" xr:uid="{00000000-0005-0000-0000-0000AA980000}"/>
    <cellStyle name="Notas 42 7 6" xfId="37742" xr:uid="{00000000-0005-0000-0000-0000AB980000}"/>
    <cellStyle name="Notas 42 8" xfId="37743" xr:uid="{00000000-0005-0000-0000-0000AC980000}"/>
    <cellStyle name="Notas 42 8 2" xfId="37744" xr:uid="{00000000-0005-0000-0000-0000AD980000}"/>
    <cellStyle name="Notas 42 8 3" xfId="37745" xr:uid="{00000000-0005-0000-0000-0000AE980000}"/>
    <cellStyle name="Notas 42 8 4" xfId="37746" xr:uid="{00000000-0005-0000-0000-0000AF980000}"/>
    <cellStyle name="Notas 42 8 5" xfId="37747" xr:uid="{00000000-0005-0000-0000-0000B0980000}"/>
    <cellStyle name="Notas 42 8 6" xfId="37748" xr:uid="{00000000-0005-0000-0000-0000B1980000}"/>
    <cellStyle name="Notas 42 9" xfId="37749" xr:uid="{00000000-0005-0000-0000-0000B2980000}"/>
    <cellStyle name="Notas 42 9 2" xfId="37750" xr:uid="{00000000-0005-0000-0000-0000B3980000}"/>
    <cellStyle name="Notas 42 9 3" xfId="37751" xr:uid="{00000000-0005-0000-0000-0000B4980000}"/>
    <cellStyle name="Notas 42 9 4" xfId="37752" xr:uid="{00000000-0005-0000-0000-0000B5980000}"/>
    <cellStyle name="Notas 42 9 5" xfId="37753" xr:uid="{00000000-0005-0000-0000-0000B6980000}"/>
    <cellStyle name="Notas 42 9 6" xfId="37754" xr:uid="{00000000-0005-0000-0000-0000B7980000}"/>
    <cellStyle name="Notas 43" xfId="2106" xr:uid="{00000000-0005-0000-0000-0000B8980000}"/>
    <cellStyle name="Notas 43 10" xfId="37755" xr:uid="{00000000-0005-0000-0000-0000B9980000}"/>
    <cellStyle name="Notas 43 11" xfId="37756" xr:uid="{00000000-0005-0000-0000-0000BA980000}"/>
    <cellStyle name="Notas 43 12" xfId="37757" xr:uid="{00000000-0005-0000-0000-0000BB980000}"/>
    <cellStyle name="Notas 43 13" xfId="37758" xr:uid="{00000000-0005-0000-0000-0000BC980000}"/>
    <cellStyle name="Notas 43 14" xfId="37759" xr:uid="{00000000-0005-0000-0000-0000BD980000}"/>
    <cellStyle name="Notas 43 2" xfId="37760" xr:uid="{00000000-0005-0000-0000-0000BE980000}"/>
    <cellStyle name="Notas 43 2 2" xfId="37761" xr:uid="{00000000-0005-0000-0000-0000BF980000}"/>
    <cellStyle name="Notas 43 2 3" xfId="37762" xr:uid="{00000000-0005-0000-0000-0000C0980000}"/>
    <cellStyle name="Notas 43 2 4" xfId="37763" xr:uid="{00000000-0005-0000-0000-0000C1980000}"/>
    <cellStyle name="Notas 43 2 5" xfId="37764" xr:uid="{00000000-0005-0000-0000-0000C2980000}"/>
    <cellStyle name="Notas 43 2 6" xfId="37765" xr:uid="{00000000-0005-0000-0000-0000C3980000}"/>
    <cellStyle name="Notas 43 3" xfId="37766" xr:uid="{00000000-0005-0000-0000-0000C4980000}"/>
    <cellStyle name="Notas 43 3 2" xfId="37767" xr:uid="{00000000-0005-0000-0000-0000C5980000}"/>
    <cellStyle name="Notas 43 3 3" xfId="37768" xr:uid="{00000000-0005-0000-0000-0000C6980000}"/>
    <cellStyle name="Notas 43 3 4" xfId="37769" xr:uid="{00000000-0005-0000-0000-0000C7980000}"/>
    <cellStyle name="Notas 43 3 5" xfId="37770" xr:uid="{00000000-0005-0000-0000-0000C8980000}"/>
    <cellStyle name="Notas 43 3 6" xfId="37771" xr:uid="{00000000-0005-0000-0000-0000C9980000}"/>
    <cellStyle name="Notas 43 4" xfId="37772" xr:uid="{00000000-0005-0000-0000-0000CA980000}"/>
    <cellStyle name="Notas 43 4 2" xfId="37773" xr:uid="{00000000-0005-0000-0000-0000CB980000}"/>
    <cellStyle name="Notas 43 4 3" xfId="37774" xr:uid="{00000000-0005-0000-0000-0000CC980000}"/>
    <cellStyle name="Notas 43 4 4" xfId="37775" xr:uid="{00000000-0005-0000-0000-0000CD980000}"/>
    <cellStyle name="Notas 43 4 5" xfId="37776" xr:uid="{00000000-0005-0000-0000-0000CE980000}"/>
    <cellStyle name="Notas 43 4 6" xfId="37777" xr:uid="{00000000-0005-0000-0000-0000CF980000}"/>
    <cellStyle name="Notas 43 5" xfId="37778" xr:uid="{00000000-0005-0000-0000-0000D0980000}"/>
    <cellStyle name="Notas 43 5 2" xfId="37779" xr:uid="{00000000-0005-0000-0000-0000D1980000}"/>
    <cellStyle name="Notas 43 5 3" xfId="37780" xr:uid="{00000000-0005-0000-0000-0000D2980000}"/>
    <cellStyle name="Notas 43 5 4" xfId="37781" xr:uid="{00000000-0005-0000-0000-0000D3980000}"/>
    <cellStyle name="Notas 43 5 5" xfId="37782" xr:uid="{00000000-0005-0000-0000-0000D4980000}"/>
    <cellStyle name="Notas 43 5 6" xfId="37783" xr:uid="{00000000-0005-0000-0000-0000D5980000}"/>
    <cellStyle name="Notas 43 6" xfId="37784" xr:uid="{00000000-0005-0000-0000-0000D6980000}"/>
    <cellStyle name="Notas 43 6 2" xfId="37785" xr:uid="{00000000-0005-0000-0000-0000D7980000}"/>
    <cellStyle name="Notas 43 6 3" xfId="37786" xr:uid="{00000000-0005-0000-0000-0000D8980000}"/>
    <cellStyle name="Notas 43 6 4" xfId="37787" xr:uid="{00000000-0005-0000-0000-0000D9980000}"/>
    <cellStyle name="Notas 43 6 5" xfId="37788" xr:uid="{00000000-0005-0000-0000-0000DA980000}"/>
    <cellStyle name="Notas 43 6 6" xfId="37789" xr:uid="{00000000-0005-0000-0000-0000DB980000}"/>
    <cellStyle name="Notas 43 7" xfId="37790" xr:uid="{00000000-0005-0000-0000-0000DC980000}"/>
    <cellStyle name="Notas 43 7 2" xfId="37791" xr:uid="{00000000-0005-0000-0000-0000DD980000}"/>
    <cellStyle name="Notas 43 7 3" xfId="37792" xr:uid="{00000000-0005-0000-0000-0000DE980000}"/>
    <cellStyle name="Notas 43 7 4" xfId="37793" xr:uid="{00000000-0005-0000-0000-0000DF980000}"/>
    <cellStyle name="Notas 43 7 5" xfId="37794" xr:uid="{00000000-0005-0000-0000-0000E0980000}"/>
    <cellStyle name="Notas 43 7 6" xfId="37795" xr:uid="{00000000-0005-0000-0000-0000E1980000}"/>
    <cellStyle name="Notas 43 8" xfId="37796" xr:uid="{00000000-0005-0000-0000-0000E2980000}"/>
    <cellStyle name="Notas 43 8 2" xfId="37797" xr:uid="{00000000-0005-0000-0000-0000E3980000}"/>
    <cellStyle name="Notas 43 8 3" xfId="37798" xr:uid="{00000000-0005-0000-0000-0000E4980000}"/>
    <cellStyle name="Notas 43 8 4" xfId="37799" xr:uid="{00000000-0005-0000-0000-0000E5980000}"/>
    <cellStyle name="Notas 43 8 5" xfId="37800" xr:uid="{00000000-0005-0000-0000-0000E6980000}"/>
    <cellStyle name="Notas 43 8 6" xfId="37801" xr:uid="{00000000-0005-0000-0000-0000E7980000}"/>
    <cellStyle name="Notas 43 9" xfId="37802" xr:uid="{00000000-0005-0000-0000-0000E8980000}"/>
    <cellStyle name="Notas 43 9 2" xfId="37803" xr:uid="{00000000-0005-0000-0000-0000E9980000}"/>
    <cellStyle name="Notas 43 9 3" xfId="37804" xr:uid="{00000000-0005-0000-0000-0000EA980000}"/>
    <cellStyle name="Notas 43 9 4" xfId="37805" xr:uid="{00000000-0005-0000-0000-0000EB980000}"/>
    <cellStyle name="Notas 43 9 5" xfId="37806" xr:uid="{00000000-0005-0000-0000-0000EC980000}"/>
    <cellStyle name="Notas 43 9 6" xfId="37807" xr:uid="{00000000-0005-0000-0000-0000ED980000}"/>
    <cellStyle name="Notas 44" xfId="2107" xr:uid="{00000000-0005-0000-0000-0000EE980000}"/>
    <cellStyle name="Notas 44 10" xfId="37808" xr:uid="{00000000-0005-0000-0000-0000EF980000}"/>
    <cellStyle name="Notas 44 11" xfId="37809" xr:uid="{00000000-0005-0000-0000-0000F0980000}"/>
    <cellStyle name="Notas 44 12" xfId="37810" xr:uid="{00000000-0005-0000-0000-0000F1980000}"/>
    <cellStyle name="Notas 44 13" xfId="37811" xr:uid="{00000000-0005-0000-0000-0000F2980000}"/>
    <cellStyle name="Notas 44 14" xfId="37812" xr:uid="{00000000-0005-0000-0000-0000F3980000}"/>
    <cellStyle name="Notas 44 2" xfId="2108" xr:uid="{00000000-0005-0000-0000-0000F4980000}"/>
    <cellStyle name="Notas 44 2 2" xfId="37813" xr:uid="{00000000-0005-0000-0000-0000F5980000}"/>
    <cellStyle name="Notas 44 2 3" xfId="37814" xr:uid="{00000000-0005-0000-0000-0000F6980000}"/>
    <cellStyle name="Notas 44 2 4" xfId="37815" xr:uid="{00000000-0005-0000-0000-0000F7980000}"/>
    <cellStyle name="Notas 44 2 5" xfId="37816" xr:uid="{00000000-0005-0000-0000-0000F8980000}"/>
    <cellStyle name="Notas 44 2 6" xfId="37817" xr:uid="{00000000-0005-0000-0000-0000F9980000}"/>
    <cellStyle name="Notas 44 3" xfId="2109" xr:uid="{00000000-0005-0000-0000-0000FA980000}"/>
    <cellStyle name="Notas 44 3 2" xfId="37818" xr:uid="{00000000-0005-0000-0000-0000FB980000}"/>
    <cellStyle name="Notas 44 3 3" xfId="37819" xr:uid="{00000000-0005-0000-0000-0000FC980000}"/>
    <cellStyle name="Notas 44 3 4" xfId="37820" xr:uid="{00000000-0005-0000-0000-0000FD980000}"/>
    <cellStyle name="Notas 44 3 5" xfId="37821" xr:uid="{00000000-0005-0000-0000-0000FE980000}"/>
    <cellStyle name="Notas 44 3 6" xfId="37822" xr:uid="{00000000-0005-0000-0000-0000FF980000}"/>
    <cellStyle name="Notas 44 4" xfId="2110" xr:uid="{00000000-0005-0000-0000-000000990000}"/>
    <cellStyle name="Notas 44 4 2" xfId="37823" xr:uid="{00000000-0005-0000-0000-000001990000}"/>
    <cellStyle name="Notas 44 4 3" xfId="37824" xr:uid="{00000000-0005-0000-0000-000002990000}"/>
    <cellStyle name="Notas 44 4 4" xfId="37825" xr:uid="{00000000-0005-0000-0000-000003990000}"/>
    <cellStyle name="Notas 44 4 5" xfId="37826" xr:uid="{00000000-0005-0000-0000-000004990000}"/>
    <cellStyle name="Notas 44 4 6" xfId="37827" xr:uid="{00000000-0005-0000-0000-000005990000}"/>
    <cellStyle name="Notas 44 5" xfId="37828" xr:uid="{00000000-0005-0000-0000-000006990000}"/>
    <cellStyle name="Notas 44 5 2" xfId="37829" xr:uid="{00000000-0005-0000-0000-000007990000}"/>
    <cellStyle name="Notas 44 5 3" xfId="37830" xr:uid="{00000000-0005-0000-0000-000008990000}"/>
    <cellStyle name="Notas 44 5 4" xfId="37831" xr:uid="{00000000-0005-0000-0000-000009990000}"/>
    <cellStyle name="Notas 44 5 5" xfId="37832" xr:uid="{00000000-0005-0000-0000-00000A990000}"/>
    <cellStyle name="Notas 44 5 6" xfId="37833" xr:uid="{00000000-0005-0000-0000-00000B990000}"/>
    <cellStyle name="Notas 44 6" xfId="37834" xr:uid="{00000000-0005-0000-0000-00000C990000}"/>
    <cellStyle name="Notas 44 6 2" xfId="37835" xr:uid="{00000000-0005-0000-0000-00000D990000}"/>
    <cellStyle name="Notas 44 6 3" xfId="37836" xr:uid="{00000000-0005-0000-0000-00000E990000}"/>
    <cellStyle name="Notas 44 6 4" xfId="37837" xr:uid="{00000000-0005-0000-0000-00000F990000}"/>
    <cellStyle name="Notas 44 6 5" xfId="37838" xr:uid="{00000000-0005-0000-0000-000010990000}"/>
    <cellStyle name="Notas 44 6 6" xfId="37839" xr:uid="{00000000-0005-0000-0000-000011990000}"/>
    <cellStyle name="Notas 44 7" xfId="37840" xr:uid="{00000000-0005-0000-0000-000012990000}"/>
    <cellStyle name="Notas 44 7 2" xfId="37841" xr:uid="{00000000-0005-0000-0000-000013990000}"/>
    <cellStyle name="Notas 44 7 3" xfId="37842" xr:uid="{00000000-0005-0000-0000-000014990000}"/>
    <cellStyle name="Notas 44 7 4" xfId="37843" xr:uid="{00000000-0005-0000-0000-000015990000}"/>
    <cellStyle name="Notas 44 7 5" xfId="37844" xr:uid="{00000000-0005-0000-0000-000016990000}"/>
    <cellStyle name="Notas 44 7 6" xfId="37845" xr:uid="{00000000-0005-0000-0000-000017990000}"/>
    <cellStyle name="Notas 44 8" xfId="37846" xr:uid="{00000000-0005-0000-0000-000018990000}"/>
    <cellStyle name="Notas 44 8 2" xfId="37847" xr:uid="{00000000-0005-0000-0000-000019990000}"/>
    <cellStyle name="Notas 44 8 3" xfId="37848" xr:uid="{00000000-0005-0000-0000-00001A990000}"/>
    <cellStyle name="Notas 44 8 4" xfId="37849" xr:uid="{00000000-0005-0000-0000-00001B990000}"/>
    <cellStyle name="Notas 44 8 5" xfId="37850" xr:uid="{00000000-0005-0000-0000-00001C990000}"/>
    <cellStyle name="Notas 44 8 6" xfId="37851" xr:uid="{00000000-0005-0000-0000-00001D990000}"/>
    <cellStyle name="Notas 44 9" xfId="37852" xr:uid="{00000000-0005-0000-0000-00001E990000}"/>
    <cellStyle name="Notas 44 9 2" xfId="37853" xr:uid="{00000000-0005-0000-0000-00001F990000}"/>
    <cellStyle name="Notas 44 9 3" xfId="37854" xr:uid="{00000000-0005-0000-0000-000020990000}"/>
    <cellStyle name="Notas 44 9 4" xfId="37855" xr:uid="{00000000-0005-0000-0000-000021990000}"/>
    <cellStyle name="Notas 44 9 5" xfId="37856" xr:uid="{00000000-0005-0000-0000-000022990000}"/>
    <cellStyle name="Notas 44 9 6" xfId="37857" xr:uid="{00000000-0005-0000-0000-000023990000}"/>
    <cellStyle name="Notas 45" xfId="2111" xr:uid="{00000000-0005-0000-0000-000024990000}"/>
    <cellStyle name="Notas 45 10" xfId="37858" xr:uid="{00000000-0005-0000-0000-000025990000}"/>
    <cellStyle name="Notas 45 11" xfId="37859" xr:uid="{00000000-0005-0000-0000-000026990000}"/>
    <cellStyle name="Notas 45 12" xfId="37860" xr:uid="{00000000-0005-0000-0000-000027990000}"/>
    <cellStyle name="Notas 45 13" xfId="37861" xr:uid="{00000000-0005-0000-0000-000028990000}"/>
    <cellStyle name="Notas 45 14" xfId="37862" xr:uid="{00000000-0005-0000-0000-000029990000}"/>
    <cellStyle name="Notas 45 2" xfId="37863" xr:uid="{00000000-0005-0000-0000-00002A990000}"/>
    <cellStyle name="Notas 45 2 2" xfId="37864" xr:uid="{00000000-0005-0000-0000-00002B990000}"/>
    <cellStyle name="Notas 45 2 3" xfId="37865" xr:uid="{00000000-0005-0000-0000-00002C990000}"/>
    <cellStyle name="Notas 45 2 4" xfId="37866" xr:uid="{00000000-0005-0000-0000-00002D990000}"/>
    <cellStyle name="Notas 45 2 5" xfId="37867" xr:uid="{00000000-0005-0000-0000-00002E990000}"/>
    <cellStyle name="Notas 45 2 6" xfId="37868" xr:uid="{00000000-0005-0000-0000-00002F990000}"/>
    <cellStyle name="Notas 45 3" xfId="37869" xr:uid="{00000000-0005-0000-0000-000030990000}"/>
    <cellStyle name="Notas 45 3 2" xfId="37870" xr:uid="{00000000-0005-0000-0000-000031990000}"/>
    <cellStyle name="Notas 45 3 3" xfId="37871" xr:uid="{00000000-0005-0000-0000-000032990000}"/>
    <cellStyle name="Notas 45 3 4" xfId="37872" xr:uid="{00000000-0005-0000-0000-000033990000}"/>
    <cellStyle name="Notas 45 3 5" xfId="37873" xr:uid="{00000000-0005-0000-0000-000034990000}"/>
    <cellStyle name="Notas 45 3 6" xfId="37874" xr:uid="{00000000-0005-0000-0000-000035990000}"/>
    <cellStyle name="Notas 45 4" xfId="37875" xr:uid="{00000000-0005-0000-0000-000036990000}"/>
    <cellStyle name="Notas 45 4 2" xfId="37876" xr:uid="{00000000-0005-0000-0000-000037990000}"/>
    <cellStyle name="Notas 45 4 3" xfId="37877" xr:uid="{00000000-0005-0000-0000-000038990000}"/>
    <cellStyle name="Notas 45 4 4" xfId="37878" xr:uid="{00000000-0005-0000-0000-000039990000}"/>
    <cellStyle name="Notas 45 4 5" xfId="37879" xr:uid="{00000000-0005-0000-0000-00003A990000}"/>
    <cellStyle name="Notas 45 4 6" xfId="37880" xr:uid="{00000000-0005-0000-0000-00003B990000}"/>
    <cellStyle name="Notas 45 5" xfId="37881" xr:uid="{00000000-0005-0000-0000-00003C990000}"/>
    <cellStyle name="Notas 45 5 2" xfId="37882" xr:uid="{00000000-0005-0000-0000-00003D990000}"/>
    <cellStyle name="Notas 45 5 3" xfId="37883" xr:uid="{00000000-0005-0000-0000-00003E990000}"/>
    <cellStyle name="Notas 45 5 4" xfId="37884" xr:uid="{00000000-0005-0000-0000-00003F990000}"/>
    <cellStyle name="Notas 45 5 5" xfId="37885" xr:uid="{00000000-0005-0000-0000-000040990000}"/>
    <cellStyle name="Notas 45 5 6" xfId="37886" xr:uid="{00000000-0005-0000-0000-000041990000}"/>
    <cellStyle name="Notas 45 6" xfId="37887" xr:uid="{00000000-0005-0000-0000-000042990000}"/>
    <cellStyle name="Notas 45 6 2" xfId="37888" xr:uid="{00000000-0005-0000-0000-000043990000}"/>
    <cellStyle name="Notas 45 6 3" xfId="37889" xr:uid="{00000000-0005-0000-0000-000044990000}"/>
    <cellStyle name="Notas 45 6 4" xfId="37890" xr:uid="{00000000-0005-0000-0000-000045990000}"/>
    <cellStyle name="Notas 45 6 5" xfId="37891" xr:uid="{00000000-0005-0000-0000-000046990000}"/>
    <cellStyle name="Notas 45 6 6" xfId="37892" xr:uid="{00000000-0005-0000-0000-000047990000}"/>
    <cellStyle name="Notas 45 7" xfId="37893" xr:uid="{00000000-0005-0000-0000-000048990000}"/>
    <cellStyle name="Notas 45 7 2" xfId="37894" xr:uid="{00000000-0005-0000-0000-000049990000}"/>
    <cellStyle name="Notas 45 7 3" xfId="37895" xr:uid="{00000000-0005-0000-0000-00004A990000}"/>
    <cellStyle name="Notas 45 7 4" xfId="37896" xr:uid="{00000000-0005-0000-0000-00004B990000}"/>
    <cellStyle name="Notas 45 7 5" xfId="37897" xr:uid="{00000000-0005-0000-0000-00004C990000}"/>
    <cellStyle name="Notas 45 7 6" xfId="37898" xr:uid="{00000000-0005-0000-0000-00004D990000}"/>
    <cellStyle name="Notas 45 8" xfId="37899" xr:uid="{00000000-0005-0000-0000-00004E990000}"/>
    <cellStyle name="Notas 45 8 2" xfId="37900" xr:uid="{00000000-0005-0000-0000-00004F990000}"/>
    <cellStyle name="Notas 45 8 3" xfId="37901" xr:uid="{00000000-0005-0000-0000-000050990000}"/>
    <cellStyle name="Notas 45 8 4" xfId="37902" xr:uid="{00000000-0005-0000-0000-000051990000}"/>
    <cellStyle name="Notas 45 8 5" xfId="37903" xr:uid="{00000000-0005-0000-0000-000052990000}"/>
    <cellStyle name="Notas 45 8 6" xfId="37904" xr:uid="{00000000-0005-0000-0000-000053990000}"/>
    <cellStyle name="Notas 45 9" xfId="37905" xr:uid="{00000000-0005-0000-0000-000054990000}"/>
    <cellStyle name="Notas 45 9 2" xfId="37906" xr:uid="{00000000-0005-0000-0000-000055990000}"/>
    <cellStyle name="Notas 45 9 3" xfId="37907" xr:uid="{00000000-0005-0000-0000-000056990000}"/>
    <cellStyle name="Notas 45 9 4" xfId="37908" xr:uid="{00000000-0005-0000-0000-000057990000}"/>
    <cellStyle name="Notas 45 9 5" xfId="37909" xr:uid="{00000000-0005-0000-0000-000058990000}"/>
    <cellStyle name="Notas 45 9 6" xfId="37910" xr:uid="{00000000-0005-0000-0000-000059990000}"/>
    <cellStyle name="Notas 46" xfId="2112" xr:uid="{00000000-0005-0000-0000-00005A990000}"/>
    <cellStyle name="Notas 46 10" xfId="37911" xr:uid="{00000000-0005-0000-0000-00005B990000}"/>
    <cellStyle name="Notas 46 11" xfId="37912" xr:uid="{00000000-0005-0000-0000-00005C990000}"/>
    <cellStyle name="Notas 46 12" xfId="37913" xr:uid="{00000000-0005-0000-0000-00005D990000}"/>
    <cellStyle name="Notas 46 13" xfId="37914" xr:uid="{00000000-0005-0000-0000-00005E990000}"/>
    <cellStyle name="Notas 46 14" xfId="37915" xr:uid="{00000000-0005-0000-0000-00005F990000}"/>
    <cellStyle name="Notas 46 2" xfId="37916" xr:uid="{00000000-0005-0000-0000-000060990000}"/>
    <cellStyle name="Notas 46 2 2" xfId="37917" xr:uid="{00000000-0005-0000-0000-000061990000}"/>
    <cellStyle name="Notas 46 2 3" xfId="37918" xr:uid="{00000000-0005-0000-0000-000062990000}"/>
    <cellStyle name="Notas 46 2 4" xfId="37919" xr:uid="{00000000-0005-0000-0000-000063990000}"/>
    <cellStyle name="Notas 46 2 5" xfId="37920" xr:uid="{00000000-0005-0000-0000-000064990000}"/>
    <cellStyle name="Notas 46 2 6" xfId="37921" xr:uid="{00000000-0005-0000-0000-000065990000}"/>
    <cellStyle name="Notas 46 3" xfId="37922" xr:uid="{00000000-0005-0000-0000-000066990000}"/>
    <cellStyle name="Notas 46 3 2" xfId="37923" xr:uid="{00000000-0005-0000-0000-000067990000}"/>
    <cellStyle name="Notas 46 3 3" xfId="37924" xr:uid="{00000000-0005-0000-0000-000068990000}"/>
    <cellStyle name="Notas 46 3 4" xfId="37925" xr:uid="{00000000-0005-0000-0000-000069990000}"/>
    <cellStyle name="Notas 46 3 5" xfId="37926" xr:uid="{00000000-0005-0000-0000-00006A990000}"/>
    <cellStyle name="Notas 46 3 6" xfId="37927" xr:uid="{00000000-0005-0000-0000-00006B990000}"/>
    <cellStyle name="Notas 46 4" xfId="37928" xr:uid="{00000000-0005-0000-0000-00006C990000}"/>
    <cellStyle name="Notas 46 4 2" xfId="37929" xr:uid="{00000000-0005-0000-0000-00006D990000}"/>
    <cellStyle name="Notas 46 4 3" xfId="37930" xr:uid="{00000000-0005-0000-0000-00006E990000}"/>
    <cellStyle name="Notas 46 4 4" xfId="37931" xr:uid="{00000000-0005-0000-0000-00006F990000}"/>
    <cellStyle name="Notas 46 4 5" xfId="37932" xr:uid="{00000000-0005-0000-0000-000070990000}"/>
    <cellStyle name="Notas 46 4 6" xfId="37933" xr:uid="{00000000-0005-0000-0000-000071990000}"/>
    <cellStyle name="Notas 46 5" xfId="37934" xr:uid="{00000000-0005-0000-0000-000072990000}"/>
    <cellStyle name="Notas 46 5 2" xfId="37935" xr:uid="{00000000-0005-0000-0000-000073990000}"/>
    <cellStyle name="Notas 46 5 3" xfId="37936" xr:uid="{00000000-0005-0000-0000-000074990000}"/>
    <cellStyle name="Notas 46 5 4" xfId="37937" xr:uid="{00000000-0005-0000-0000-000075990000}"/>
    <cellStyle name="Notas 46 5 5" xfId="37938" xr:uid="{00000000-0005-0000-0000-000076990000}"/>
    <cellStyle name="Notas 46 5 6" xfId="37939" xr:uid="{00000000-0005-0000-0000-000077990000}"/>
    <cellStyle name="Notas 46 6" xfId="37940" xr:uid="{00000000-0005-0000-0000-000078990000}"/>
    <cellStyle name="Notas 46 6 2" xfId="37941" xr:uid="{00000000-0005-0000-0000-000079990000}"/>
    <cellStyle name="Notas 46 6 3" xfId="37942" xr:uid="{00000000-0005-0000-0000-00007A990000}"/>
    <cellStyle name="Notas 46 6 4" xfId="37943" xr:uid="{00000000-0005-0000-0000-00007B990000}"/>
    <cellStyle name="Notas 46 6 5" xfId="37944" xr:uid="{00000000-0005-0000-0000-00007C990000}"/>
    <cellStyle name="Notas 46 6 6" xfId="37945" xr:uid="{00000000-0005-0000-0000-00007D990000}"/>
    <cellStyle name="Notas 46 7" xfId="37946" xr:uid="{00000000-0005-0000-0000-00007E990000}"/>
    <cellStyle name="Notas 46 7 2" xfId="37947" xr:uid="{00000000-0005-0000-0000-00007F990000}"/>
    <cellStyle name="Notas 46 7 3" xfId="37948" xr:uid="{00000000-0005-0000-0000-000080990000}"/>
    <cellStyle name="Notas 46 7 4" xfId="37949" xr:uid="{00000000-0005-0000-0000-000081990000}"/>
    <cellStyle name="Notas 46 7 5" xfId="37950" xr:uid="{00000000-0005-0000-0000-000082990000}"/>
    <cellStyle name="Notas 46 7 6" xfId="37951" xr:uid="{00000000-0005-0000-0000-000083990000}"/>
    <cellStyle name="Notas 46 8" xfId="37952" xr:uid="{00000000-0005-0000-0000-000084990000}"/>
    <cellStyle name="Notas 46 8 2" xfId="37953" xr:uid="{00000000-0005-0000-0000-000085990000}"/>
    <cellStyle name="Notas 46 8 3" xfId="37954" xr:uid="{00000000-0005-0000-0000-000086990000}"/>
    <cellStyle name="Notas 46 8 4" xfId="37955" xr:uid="{00000000-0005-0000-0000-000087990000}"/>
    <cellStyle name="Notas 46 8 5" xfId="37956" xr:uid="{00000000-0005-0000-0000-000088990000}"/>
    <cellStyle name="Notas 46 8 6" xfId="37957" xr:uid="{00000000-0005-0000-0000-000089990000}"/>
    <cellStyle name="Notas 46 9" xfId="37958" xr:uid="{00000000-0005-0000-0000-00008A990000}"/>
    <cellStyle name="Notas 46 9 2" xfId="37959" xr:uid="{00000000-0005-0000-0000-00008B990000}"/>
    <cellStyle name="Notas 46 9 3" xfId="37960" xr:uid="{00000000-0005-0000-0000-00008C990000}"/>
    <cellStyle name="Notas 46 9 4" xfId="37961" xr:uid="{00000000-0005-0000-0000-00008D990000}"/>
    <cellStyle name="Notas 46 9 5" xfId="37962" xr:uid="{00000000-0005-0000-0000-00008E990000}"/>
    <cellStyle name="Notas 46 9 6" xfId="37963" xr:uid="{00000000-0005-0000-0000-00008F990000}"/>
    <cellStyle name="Notas 47" xfId="2113" xr:uid="{00000000-0005-0000-0000-000090990000}"/>
    <cellStyle name="Notas 47 10" xfId="37964" xr:uid="{00000000-0005-0000-0000-000091990000}"/>
    <cellStyle name="Notas 47 11" xfId="37965" xr:uid="{00000000-0005-0000-0000-000092990000}"/>
    <cellStyle name="Notas 47 12" xfId="37966" xr:uid="{00000000-0005-0000-0000-000093990000}"/>
    <cellStyle name="Notas 47 13" xfId="37967" xr:uid="{00000000-0005-0000-0000-000094990000}"/>
    <cellStyle name="Notas 47 14" xfId="37968" xr:uid="{00000000-0005-0000-0000-000095990000}"/>
    <cellStyle name="Notas 47 2" xfId="37969" xr:uid="{00000000-0005-0000-0000-000096990000}"/>
    <cellStyle name="Notas 47 2 2" xfId="37970" xr:uid="{00000000-0005-0000-0000-000097990000}"/>
    <cellStyle name="Notas 47 2 3" xfId="37971" xr:uid="{00000000-0005-0000-0000-000098990000}"/>
    <cellStyle name="Notas 47 2 4" xfId="37972" xr:uid="{00000000-0005-0000-0000-000099990000}"/>
    <cellStyle name="Notas 47 2 5" xfId="37973" xr:uid="{00000000-0005-0000-0000-00009A990000}"/>
    <cellStyle name="Notas 47 2 6" xfId="37974" xr:uid="{00000000-0005-0000-0000-00009B990000}"/>
    <cellStyle name="Notas 47 3" xfId="37975" xr:uid="{00000000-0005-0000-0000-00009C990000}"/>
    <cellStyle name="Notas 47 3 2" xfId="37976" xr:uid="{00000000-0005-0000-0000-00009D990000}"/>
    <cellStyle name="Notas 47 3 3" xfId="37977" xr:uid="{00000000-0005-0000-0000-00009E990000}"/>
    <cellStyle name="Notas 47 3 4" xfId="37978" xr:uid="{00000000-0005-0000-0000-00009F990000}"/>
    <cellStyle name="Notas 47 3 5" xfId="37979" xr:uid="{00000000-0005-0000-0000-0000A0990000}"/>
    <cellStyle name="Notas 47 3 6" xfId="37980" xr:uid="{00000000-0005-0000-0000-0000A1990000}"/>
    <cellStyle name="Notas 47 4" xfId="37981" xr:uid="{00000000-0005-0000-0000-0000A2990000}"/>
    <cellStyle name="Notas 47 4 2" xfId="37982" xr:uid="{00000000-0005-0000-0000-0000A3990000}"/>
    <cellStyle name="Notas 47 4 3" xfId="37983" xr:uid="{00000000-0005-0000-0000-0000A4990000}"/>
    <cellStyle name="Notas 47 4 4" xfId="37984" xr:uid="{00000000-0005-0000-0000-0000A5990000}"/>
    <cellStyle name="Notas 47 4 5" xfId="37985" xr:uid="{00000000-0005-0000-0000-0000A6990000}"/>
    <cellStyle name="Notas 47 4 6" xfId="37986" xr:uid="{00000000-0005-0000-0000-0000A7990000}"/>
    <cellStyle name="Notas 47 5" xfId="37987" xr:uid="{00000000-0005-0000-0000-0000A8990000}"/>
    <cellStyle name="Notas 47 5 2" xfId="37988" xr:uid="{00000000-0005-0000-0000-0000A9990000}"/>
    <cellStyle name="Notas 47 5 3" xfId="37989" xr:uid="{00000000-0005-0000-0000-0000AA990000}"/>
    <cellStyle name="Notas 47 5 4" xfId="37990" xr:uid="{00000000-0005-0000-0000-0000AB990000}"/>
    <cellStyle name="Notas 47 5 5" xfId="37991" xr:uid="{00000000-0005-0000-0000-0000AC990000}"/>
    <cellStyle name="Notas 47 5 6" xfId="37992" xr:uid="{00000000-0005-0000-0000-0000AD990000}"/>
    <cellStyle name="Notas 47 6" xfId="37993" xr:uid="{00000000-0005-0000-0000-0000AE990000}"/>
    <cellStyle name="Notas 47 6 2" xfId="37994" xr:uid="{00000000-0005-0000-0000-0000AF990000}"/>
    <cellStyle name="Notas 47 6 3" xfId="37995" xr:uid="{00000000-0005-0000-0000-0000B0990000}"/>
    <cellStyle name="Notas 47 6 4" xfId="37996" xr:uid="{00000000-0005-0000-0000-0000B1990000}"/>
    <cellStyle name="Notas 47 6 5" xfId="37997" xr:uid="{00000000-0005-0000-0000-0000B2990000}"/>
    <cellStyle name="Notas 47 6 6" xfId="37998" xr:uid="{00000000-0005-0000-0000-0000B3990000}"/>
    <cellStyle name="Notas 47 7" xfId="37999" xr:uid="{00000000-0005-0000-0000-0000B4990000}"/>
    <cellStyle name="Notas 47 7 2" xfId="38000" xr:uid="{00000000-0005-0000-0000-0000B5990000}"/>
    <cellStyle name="Notas 47 7 3" xfId="38001" xr:uid="{00000000-0005-0000-0000-0000B6990000}"/>
    <cellStyle name="Notas 47 7 4" xfId="38002" xr:uid="{00000000-0005-0000-0000-0000B7990000}"/>
    <cellStyle name="Notas 47 7 5" xfId="38003" xr:uid="{00000000-0005-0000-0000-0000B8990000}"/>
    <cellStyle name="Notas 47 7 6" xfId="38004" xr:uid="{00000000-0005-0000-0000-0000B9990000}"/>
    <cellStyle name="Notas 47 8" xfId="38005" xr:uid="{00000000-0005-0000-0000-0000BA990000}"/>
    <cellStyle name="Notas 47 8 2" xfId="38006" xr:uid="{00000000-0005-0000-0000-0000BB990000}"/>
    <cellStyle name="Notas 47 8 3" xfId="38007" xr:uid="{00000000-0005-0000-0000-0000BC990000}"/>
    <cellStyle name="Notas 47 8 4" xfId="38008" xr:uid="{00000000-0005-0000-0000-0000BD990000}"/>
    <cellStyle name="Notas 47 8 5" xfId="38009" xr:uid="{00000000-0005-0000-0000-0000BE990000}"/>
    <cellStyle name="Notas 47 8 6" xfId="38010" xr:uid="{00000000-0005-0000-0000-0000BF990000}"/>
    <cellStyle name="Notas 47 9" xfId="38011" xr:uid="{00000000-0005-0000-0000-0000C0990000}"/>
    <cellStyle name="Notas 47 9 2" xfId="38012" xr:uid="{00000000-0005-0000-0000-0000C1990000}"/>
    <cellStyle name="Notas 47 9 3" xfId="38013" xr:uid="{00000000-0005-0000-0000-0000C2990000}"/>
    <cellStyle name="Notas 47 9 4" xfId="38014" xr:uid="{00000000-0005-0000-0000-0000C3990000}"/>
    <cellStyle name="Notas 47 9 5" xfId="38015" xr:uid="{00000000-0005-0000-0000-0000C4990000}"/>
    <cellStyle name="Notas 47 9 6" xfId="38016" xr:uid="{00000000-0005-0000-0000-0000C5990000}"/>
    <cellStyle name="Notas 48" xfId="2114" xr:uid="{00000000-0005-0000-0000-0000C6990000}"/>
    <cellStyle name="Notas 48 10" xfId="38017" xr:uid="{00000000-0005-0000-0000-0000C7990000}"/>
    <cellStyle name="Notas 48 11" xfId="38018" xr:uid="{00000000-0005-0000-0000-0000C8990000}"/>
    <cellStyle name="Notas 48 12" xfId="38019" xr:uid="{00000000-0005-0000-0000-0000C9990000}"/>
    <cellStyle name="Notas 48 13" xfId="38020" xr:uid="{00000000-0005-0000-0000-0000CA990000}"/>
    <cellStyle name="Notas 48 14" xfId="38021" xr:uid="{00000000-0005-0000-0000-0000CB990000}"/>
    <cellStyle name="Notas 48 2" xfId="38022" xr:uid="{00000000-0005-0000-0000-0000CC990000}"/>
    <cellStyle name="Notas 48 2 2" xfId="38023" xr:uid="{00000000-0005-0000-0000-0000CD990000}"/>
    <cellStyle name="Notas 48 2 3" xfId="38024" xr:uid="{00000000-0005-0000-0000-0000CE990000}"/>
    <cellStyle name="Notas 48 2 4" xfId="38025" xr:uid="{00000000-0005-0000-0000-0000CF990000}"/>
    <cellStyle name="Notas 48 2 5" xfId="38026" xr:uid="{00000000-0005-0000-0000-0000D0990000}"/>
    <cellStyle name="Notas 48 2 6" xfId="38027" xr:uid="{00000000-0005-0000-0000-0000D1990000}"/>
    <cellStyle name="Notas 48 3" xfId="38028" xr:uid="{00000000-0005-0000-0000-0000D2990000}"/>
    <cellStyle name="Notas 48 3 2" xfId="38029" xr:uid="{00000000-0005-0000-0000-0000D3990000}"/>
    <cellStyle name="Notas 48 3 3" xfId="38030" xr:uid="{00000000-0005-0000-0000-0000D4990000}"/>
    <cellStyle name="Notas 48 3 4" xfId="38031" xr:uid="{00000000-0005-0000-0000-0000D5990000}"/>
    <cellStyle name="Notas 48 3 5" xfId="38032" xr:uid="{00000000-0005-0000-0000-0000D6990000}"/>
    <cellStyle name="Notas 48 3 6" xfId="38033" xr:uid="{00000000-0005-0000-0000-0000D7990000}"/>
    <cellStyle name="Notas 48 4" xfId="38034" xr:uid="{00000000-0005-0000-0000-0000D8990000}"/>
    <cellStyle name="Notas 48 4 2" xfId="38035" xr:uid="{00000000-0005-0000-0000-0000D9990000}"/>
    <cellStyle name="Notas 48 4 3" xfId="38036" xr:uid="{00000000-0005-0000-0000-0000DA990000}"/>
    <cellStyle name="Notas 48 4 4" xfId="38037" xr:uid="{00000000-0005-0000-0000-0000DB990000}"/>
    <cellStyle name="Notas 48 4 5" xfId="38038" xr:uid="{00000000-0005-0000-0000-0000DC990000}"/>
    <cellStyle name="Notas 48 4 6" xfId="38039" xr:uid="{00000000-0005-0000-0000-0000DD990000}"/>
    <cellStyle name="Notas 48 5" xfId="38040" xr:uid="{00000000-0005-0000-0000-0000DE990000}"/>
    <cellStyle name="Notas 48 5 2" xfId="38041" xr:uid="{00000000-0005-0000-0000-0000DF990000}"/>
    <cellStyle name="Notas 48 5 3" xfId="38042" xr:uid="{00000000-0005-0000-0000-0000E0990000}"/>
    <cellStyle name="Notas 48 5 4" xfId="38043" xr:uid="{00000000-0005-0000-0000-0000E1990000}"/>
    <cellStyle name="Notas 48 5 5" xfId="38044" xr:uid="{00000000-0005-0000-0000-0000E2990000}"/>
    <cellStyle name="Notas 48 5 6" xfId="38045" xr:uid="{00000000-0005-0000-0000-0000E3990000}"/>
    <cellStyle name="Notas 48 6" xfId="38046" xr:uid="{00000000-0005-0000-0000-0000E4990000}"/>
    <cellStyle name="Notas 48 6 2" xfId="38047" xr:uid="{00000000-0005-0000-0000-0000E5990000}"/>
    <cellStyle name="Notas 48 6 3" xfId="38048" xr:uid="{00000000-0005-0000-0000-0000E6990000}"/>
    <cellStyle name="Notas 48 6 4" xfId="38049" xr:uid="{00000000-0005-0000-0000-0000E7990000}"/>
    <cellStyle name="Notas 48 6 5" xfId="38050" xr:uid="{00000000-0005-0000-0000-0000E8990000}"/>
    <cellStyle name="Notas 48 6 6" xfId="38051" xr:uid="{00000000-0005-0000-0000-0000E9990000}"/>
    <cellStyle name="Notas 48 7" xfId="38052" xr:uid="{00000000-0005-0000-0000-0000EA990000}"/>
    <cellStyle name="Notas 48 7 2" xfId="38053" xr:uid="{00000000-0005-0000-0000-0000EB990000}"/>
    <cellStyle name="Notas 48 7 3" xfId="38054" xr:uid="{00000000-0005-0000-0000-0000EC990000}"/>
    <cellStyle name="Notas 48 7 4" xfId="38055" xr:uid="{00000000-0005-0000-0000-0000ED990000}"/>
    <cellStyle name="Notas 48 7 5" xfId="38056" xr:uid="{00000000-0005-0000-0000-0000EE990000}"/>
    <cellStyle name="Notas 48 7 6" xfId="38057" xr:uid="{00000000-0005-0000-0000-0000EF990000}"/>
    <cellStyle name="Notas 48 8" xfId="38058" xr:uid="{00000000-0005-0000-0000-0000F0990000}"/>
    <cellStyle name="Notas 48 8 2" xfId="38059" xr:uid="{00000000-0005-0000-0000-0000F1990000}"/>
    <cellStyle name="Notas 48 8 3" xfId="38060" xr:uid="{00000000-0005-0000-0000-0000F2990000}"/>
    <cellStyle name="Notas 48 8 4" xfId="38061" xr:uid="{00000000-0005-0000-0000-0000F3990000}"/>
    <cellStyle name="Notas 48 8 5" xfId="38062" xr:uid="{00000000-0005-0000-0000-0000F4990000}"/>
    <cellStyle name="Notas 48 8 6" xfId="38063" xr:uid="{00000000-0005-0000-0000-0000F5990000}"/>
    <cellStyle name="Notas 48 9" xfId="38064" xr:uid="{00000000-0005-0000-0000-0000F6990000}"/>
    <cellStyle name="Notas 48 9 2" xfId="38065" xr:uid="{00000000-0005-0000-0000-0000F7990000}"/>
    <cellStyle name="Notas 48 9 3" xfId="38066" xr:uid="{00000000-0005-0000-0000-0000F8990000}"/>
    <cellStyle name="Notas 48 9 4" xfId="38067" xr:uid="{00000000-0005-0000-0000-0000F9990000}"/>
    <cellStyle name="Notas 48 9 5" xfId="38068" xr:uid="{00000000-0005-0000-0000-0000FA990000}"/>
    <cellStyle name="Notas 48 9 6" xfId="38069" xr:uid="{00000000-0005-0000-0000-0000FB990000}"/>
    <cellStyle name="Notas 49" xfId="2115" xr:uid="{00000000-0005-0000-0000-0000FC990000}"/>
    <cellStyle name="Notas 49 10" xfId="38070" xr:uid="{00000000-0005-0000-0000-0000FD990000}"/>
    <cellStyle name="Notas 49 11" xfId="38071" xr:uid="{00000000-0005-0000-0000-0000FE990000}"/>
    <cellStyle name="Notas 49 12" xfId="38072" xr:uid="{00000000-0005-0000-0000-0000FF990000}"/>
    <cellStyle name="Notas 49 13" xfId="38073" xr:uid="{00000000-0005-0000-0000-0000009A0000}"/>
    <cellStyle name="Notas 49 14" xfId="38074" xr:uid="{00000000-0005-0000-0000-0000019A0000}"/>
    <cellStyle name="Notas 49 2" xfId="38075" xr:uid="{00000000-0005-0000-0000-0000029A0000}"/>
    <cellStyle name="Notas 49 2 2" xfId="38076" xr:uid="{00000000-0005-0000-0000-0000039A0000}"/>
    <cellStyle name="Notas 49 2 3" xfId="38077" xr:uid="{00000000-0005-0000-0000-0000049A0000}"/>
    <cellStyle name="Notas 49 2 4" xfId="38078" xr:uid="{00000000-0005-0000-0000-0000059A0000}"/>
    <cellStyle name="Notas 49 2 5" xfId="38079" xr:uid="{00000000-0005-0000-0000-0000069A0000}"/>
    <cellStyle name="Notas 49 2 6" xfId="38080" xr:uid="{00000000-0005-0000-0000-0000079A0000}"/>
    <cellStyle name="Notas 49 3" xfId="38081" xr:uid="{00000000-0005-0000-0000-0000089A0000}"/>
    <cellStyle name="Notas 49 3 2" xfId="38082" xr:uid="{00000000-0005-0000-0000-0000099A0000}"/>
    <cellStyle name="Notas 49 3 3" xfId="38083" xr:uid="{00000000-0005-0000-0000-00000A9A0000}"/>
    <cellStyle name="Notas 49 3 4" xfId="38084" xr:uid="{00000000-0005-0000-0000-00000B9A0000}"/>
    <cellStyle name="Notas 49 3 5" xfId="38085" xr:uid="{00000000-0005-0000-0000-00000C9A0000}"/>
    <cellStyle name="Notas 49 3 6" xfId="38086" xr:uid="{00000000-0005-0000-0000-00000D9A0000}"/>
    <cellStyle name="Notas 49 4" xfId="38087" xr:uid="{00000000-0005-0000-0000-00000E9A0000}"/>
    <cellStyle name="Notas 49 4 2" xfId="38088" xr:uid="{00000000-0005-0000-0000-00000F9A0000}"/>
    <cellStyle name="Notas 49 4 3" xfId="38089" xr:uid="{00000000-0005-0000-0000-0000109A0000}"/>
    <cellStyle name="Notas 49 4 4" xfId="38090" xr:uid="{00000000-0005-0000-0000-0000119A0000}"/>
    <cellStyle name="Notas 49 4 5" xfId="38091" xr:uid="{00000000-0005-0000-0000-0000129A0000}"/>
    <cellStyle name="Notas 49 4 6" xfId="38092" xr:uid="{00000000-0005-0000-0000-0000139A0000}"/>
    <cellStyle name="Notas 49 5" xfId="38093" xr:uid="{00000000-0005-0000-0000-0000149A0000}"/>
    <cellStyle name="Notas 49 5 2" xfId="38094" xr:uid="{00000000-0005-0000-0000-0000159A0000}"/>
    <cellStyle name="Notas 49 5 3" xfId="38095" xr:uid="{00000000-0005-0000-0000-0000169A0000}"/>
    <cellStyle name="Notas 49 5 4" xfId="38096" xr:uid="{00000000-0005-0000-0000-0000179A0000}"/>
    <cellStyle name="Notas 49 5 5" xfId="38097" xr:uid="{00000000-0005-0000-0000-0000189A0000}"/>
    <cellStyle name="Notas 49 5 6" xfId="38098" xr:uid="{00000000-0005-0000-0000-0000199A0000}"/>
    <cellStyle name="Notas 49 6" xfId="38099" xr:uid="{00000000-0005-0000-0000-00001A9A0000}"/>
    <cellStyle name="Notas 49 6 2" xfId="38100" xr:uid="{00000000-0005-0000-0000-00001B9A0000}"/>
    <cellStyle name="Notas 49 6 3" xfId="38101" xr:uid="{00000000-0005-0000-0000-00001C9A0000}"/>
    <cellStyle name="Notas 49 6 4" xfId="38102" xr:uid="{00000000-0005-0000-0000-00001D9A0000}"/>
    <cellStyle name="Notas 49 6 5" xfId="38103" xr:uid="{00000000-0005-0000-0000-00001E9A0000}"/>
    <cellStyle name="Notas 49 6 6" xfId="38104" xr:uid="{00000000-0005-0000-0000-00001F9A0000}"/>
    <cellStyle name="Notas 49 7" xfId="38105" xr:uid="{00000000-0005-0000-0000-0000209A0000}"/>
    <cellStyle name="Notas 49 7 2" xfId="38106" xr:uid="{00000000-0005-0000-0000-0000219A0000}"/>
    <cellStyle name="Notas 49 7 3" xfId="38107" xr:uid="{00000000-0005-0000-0000-0000229A0000}"/>
    <cellStyle name="Notas 49 7 4" xfId="38108" xr:uid="{00000000-0005-0000-0000-0000239A0000}"/>
    <cellStyle name="Notas 49 7 5" xfId="38109" xr:uid="{00000000-0005-0000-0000-0000249A0000}"/>
    <cellStyle name="Notas 49 7 6" xfId="38110" xr:uid="{00000000-0005-0000-0000-0000259A0000}"/>
    <cellStyle name="Notas 49 8" xfId="38111" xr:uid="{00000000-0005-0000-0000-0000269A0000}"/>
    <cellStyle name="Notas 49 8 2" xfId="38112" xr:uid="{00000000-0005-0000-0000-0000279A0000}"/>
    <cellStyle name="Notas 49 8 3" xfId="38113" xr:uid="{00000000-0005-0000-0000-0000289A0000}"/>
    <cellStyle name="Notas 49 8 4" xfId="38114" xr:uid="{00000000-0005-0000-0000-0000299A0000}"/>
    <cellStyle name="Notas 49 8 5" xfId="38115" xr:uid="{00000000-0005-0000-0000-00002A9A0000}"/>
    <cellStyle name="Notas 49 8 6" xfId="38116" xr:uid="{00000000-0005-0000-0000-00002B9A0000}"/>
    <cellStyle name="Notas 49 9" xfId="38117" xr:uid="{00000000-0005-0000-0000-00002C9A0000}"/>
    <cellStyle name="Notas 49 9 2" xfId="38118" xr:uid="{00000000-0005-0000-0000-00002D9A0000}"/>
    <cellStyle name="Notas 49 9 3" xfId="38119" xr:uid="{00000000-0005-0000-0000-00002E9A0000}"/>
    <cellStyle name="Notas 49 9 4" xfId="38120" xr:uid="{00000000-0005-0000-0000-00002F9A0000}"/>
    <cellStyle name="Notas 49 9 5" xfId="38121" xr:uid="{00000000-0005-0000-0000-0000309A0000}"/>
    <cellStyle name="Notas 49 9 6" xfId="38122" xr:uid="{00000000-0005-0000-0000-0000319A0000}"/>
    <cellStyle name="Notas 5" xfId="2116" xr:uid="{00000000-0005-0000-0000-0000329A0000}"/>
    <cellStyle name="Notas 5 10" xfId="38123" xr:uid="{00000000-0005-0000-0000-0000339A0000}"/>
    <cellStyle name="Notas 5 10 2" xfId="38124" xr:uid="{00000000-0005-0000-0000-0000349A0000}"/>
    <cellStyle name="Notas 5 10 3" xfId="38125" xr:uid="{00000000-0005-0000-0000-0000359A0000}"/>
    <cellStyle name="Notas 5 10 4" xfId="38126" xr:uid="{00000000-0005-0000-0000-0000369A0000}"/>
    <cellStyle name="Notas 5 10 5" xfId="38127" xr:uid="{00000000-0005-0000-0000-0000379A0000}"/>
    <cellStyle name="Notas 5 10 6" xfId="38128" xr:uid="{00000000-0005-0000-0000-0000389A0000}"/>
    <cellStyle name="Notas 5 11" xfId="38129" xr:uid="{00000000-0005-0000-0000-0000399A0000}"/>
    <cellStyle name="Notas 5 11 2" xfId="38130" xr:uid="{00000000-0005-0000-0000-00003A9A0000}"/>
    <cellStyle name="Notas 5 11 3" xfId="38131" xr:uid="{00000000-0005-0000-0000-00003B9A0000}"/>
    <cellStyle name="Notas 5 11 4" xfId="38132" xr:uid="{00000000-0005-0000-0000-00003C9A0000}"/>
    <cellStyle name="Notas 5 11 5" xfId="38133" xr:uid="{00000000-0005-0000-0000-00003D9A0000}"/>
    <cellStyle name="Notas 5 11 6" xfId="38134" xr:uid="{00000000-0005-0000-0000-00003E9A0000}"/>
    <cellStyle name="Notas 5 12" xfId="38135" xr:uid="{00000000-0005-0000-0000-00003F9A0000}"/>
    <cellStyle name="Notas 5 12 2" xfId="38136" xr:uid="{00000000-0005-0000-0000-0000409A0000}"/>
    <cellStyle name="Notas 5 12 3" xfId="38137" xr:uid="{00000000-0005-0000-0000-0000419A0000}"/>
    <cellStyle name="Notas 5 12 4" xfId="38138" xr:uid="{00000000-0005-0000-0000-0000429A0000}"/>
    <cellStyle name="Notas 5 12 5" xfId="38139" xr:uid="{00000000-0005-0000-0000-0000439A0000}"/>
    <cellStyle name="Notas 5 12 6" xfId="38140" xr:uid="{00000000-0005-0000-0000-0000449A0000}"/>
    <cellStyle name="Notas 5 13" xfId="38141" xr:uid="{00000000-0005-0000-0000-0000459A0000}"/>
    <cellStyle name="Notas 5 14" xfId="38142" xr:uid="{00000000-0005-0000-0000-0000469A0000}"/>
    <cellStyle name="Notas 5 15" xfId="38143" xr:uid="{00000000-0005-0000-0000-0000479A0000}"/>
    <cellStyle name="Notas 5 16" xfId="38144" xr:uid="{00000000-0005-0000-0000-0000489A0000}"/>
    <cellStyle name="Notas 5 17" xfId="38145" xr:uid="{00000000-0005-0000-0000-0000499A0000}"/>
    <cellStyle name="Notas 5 18" xfId="42139" xr:uid="{00000000-0005-0000-0000-00004A9A0000}"/>
    <cellStyle name="Notas 5 2" xfId="38146" xr:uid="{00000000-0005-0000-0000-00004B9A0000}"/>
    <cellStyle name="Notas 5 2 10" xfId="38147" xr:uid="{00000000-0005-0000-0000-00004C9A0000}"/>
    <cellStyle name="Notas 5 2 11" xfId="38148" xr:uid="{00000000-0005-0000-0000-00004D9A0000}"/>
    <cellStyle name="Notas 5 2 12" xfId="38149" xr:uid="{00000000-0005-0000-0000-00004E9A0000}"/>
    <cellStyle name="Notas 5 2 13" xfId="38150" xr:uid="{00000000-0005-0000-0000-00004F9A0000}"/>
    <cellStyle name="Notas 5 2 14" xfId="38151" xr:uid="{00000000-0005-0000-0000-0000509A0000}"/>
    <cellStyle name="Notas 5 2 2" xfId="38152" xr:uid="{00000000-0005-0000-0000-0000519A0000}"/>
    <cellStyle name="Notas 5 2 2 2" xfId="38153" xr:uid="{00000000-0005-0000-0000-0000529A0000}"/>
    <cellStyle name="Notas 5 2 2 3" xfId="38154" xr:uid="{00000000-0005-0000-0000-0000539A0000}"/>
    <cellStyle name="Notas 5 2 2 4" xfId="38155" xr:uid="{00000000-0005-0000-0000-0000549A0000}"/>
    <cellStyle name="Notas 5 2 2 5" xfId="38156" xr:uid="{00000000-0005-0000-0000-0000559A0000}"/>
    <cellStyle name="Notas 5 2 2 6" xfId="38157" xr:uid="{00000000-0005-0000-0000-0000569A0000}"/>
    <cellStyle name="Notas 5 2 3" xfId="38158" xr:uid="{00000000-0005-0000-0000-0000579A0000}"/>
    <cellStyle name="Notas 5 2 3 2" xfId="38159" xr:uid="{00000000-0005-0000-0000-0000589A0000}"/>
    <cellStyle name="Notas 5 2 3 3" xfId="38160" xr:uid="{00000000-0005-0000-0000-0000599A0000}"/>
    <cellStyle name="Notas 5 2 3 4" xfId="38161" xr:uid="{00000000-0005-0000-0000-00005A9A0000}"/>
    <cellStyle name="Notas 5 2 3 5" xfId="38162" xr:uid="{00000000-0005-0000-0000-00005B9A0000}"/>
    <cellStyle name="Notas 5 2 3 6" xfId="38163" xr:uid="{00000000-0005-0000-0000-00005C9A0000}"/>
    <cellStyle name="Notas 5 2 4" xfId="38164" xr:uid="{00000000-0005-0000-0000-00005D9A0000}"/>
    <cellStyle name="Notas 5 2 4 2" xfId="38165" xr:uid="{00000000-0005-0000-0000-00005E9A0000}"/>
    <cellStyle name="Notas 5 2 4 3" xfId="38166" xr:uid="{00000000-0005-0000-0000-00005F9A0000}"/>
    <cellStyle name="Notas 5 2 4 4" xfId="38167" xr:uid="{00000000-0005-0000-0000-0000609A0000}"/>
    <cellStyle name="Notas 5 2 4 5" xfId="38168" xr:uid="{00000000-0005-0000-0000-0000619A0000}"/>
    <cellStyle name="Notas 5 2 4 6" xfId="38169" xr:uid="{00000000-0005-0000-0000-0000629A0000}"/>
    <cellStyle name="Notas 5 2 5" xfId="38170" xr:uid="{00000000-0005-0000-0000-0000639A0000}"/>
    <cellStyle name="Notas 5 2 5 2" xfId="38171" xr:uid="{00000000-0005-0000-0000-0000649A0000}"/>
    <cellStyle name="Notas 5 2 5 3" xfId="38172" xr:uid="{00000000-0005-0000-0000-0000659A0000}"/>
    <cellStyle name="Notas 5 2 5 4" xfId="38173" xr:uid="{00000000-0005-0000-0000-0000669A0000}"/>
    <cellStyle name="Notas 5 2 5 5" xfId="38174" xr:uid="{00000000-0005-0000-0000-0000679A0000}"/>
    <cellStyle name="Notas 5 2 5 6" xfId="38175" xr:uid="{00000000-0005-0000-0000-0000689A0000}"/>
    <cellStyle name="Notas 5 2 6" xfId="38176" xr:uid="{00000000-0005-0000-0000-0000699A0000}"/>
    <cellStyle name="Notas 5 2 6 2" xfId="38177" xr:uid="{00000000-0005-0000-0000-00006A9A0000}"/>
    <cellStyle name="Notas 5 2 6 3" xfId="38178" xr:uid="{00000000-0005-0000-0000-00006B9A0000}"/>
    <cellStyle name="Notas 5 2 6 4" xfId="38179" xr:uid="{00000000-0005-0000-0000-00006C9A0000}"/>
    <cellStyle name="Notas 5 2 6 5" xfId="38180" xr:uid="{00000000-0005-0000-0000-00006D9A0000}"/>
    <cellStyle name="Notas 5 2 6 6" xfId="38181" xr:uid="{00000000-0005-0000-0000-00006E9A0000}"/>
    <cellStyle name="Notas 5 2 7" xfId="38182" xr:uid="{00000000-0005-0000-0000-00006F9A0000}"/>
    <cellStyle name="Notas 5 2 7 2" xfId="38183" xr:uid="{00000000-0005-0000-0000-0000709A0000}"/>
    <cellStyle name="Notas 5 2 7 3" xfId="38184" xr:uid="{00000000-0005-0000-0000-0000719A0000}"/>
    <cellStyle name="Notas 5 2 7 4" xfId="38185" xr:uid="{00000000-0005-0000-0000-0000729A0000}"/>
    <cellStyle name="Notas 5 2 7 5" xfId="38186" xr:uid="{00000000-0005-0000-0000-0000739A0000}"/>
    <cellStyle name="Notas 5 2 7 6" xfId="38187" xr:uid="{00000000-0005-0000-0000-0000749A0000}"/>
    <cellStyle name="Notas 5 2 8" xfId="38188" xr:uid="{00000000-0005-0000-0000-0000759A0000}"/>
    <cellStyle name="Notas 5 2 8 2" xfId="38189" xr:uid="{00000000-0005-0000-0000-0000769A0000}"/>
    <cellStyle name="Notas 5 2 8 3" xfId="38190" xr:uid="{00000000-0005-0000-0000-0000779A0000}"/>
    <cellStyle name="Notas 5 2 8 4" xfId="38191" xr:uid="{00000000-0005-0000-0000-0000789A0000}"/>
    <cellStyle name="Notas 5 2 8 5" xfId="38192" xr:uid="{00000000-0005-0000-0000-0000799A0000}"/>
    <cellStyle name="Notas 5 2 8 6" xfId="38193" xr:uid="{00000000-0005-0000-0000-00007A9A0000}"/>
    <cellStyle name="Notas 5 2 9" xfId="38194" xr:uid="{00000000-0005-0000-0000-00007B9A0000}"/>
    <cellStyle name="Notas 5 2 9 2" xfId="38195" xr:uid="{00000000-0005-0000-0000-00007C9A0000}"/>
    <cellStyle name="Notas 5 2 9 3" xfId="38196" xr:uid="{00000000-0005-0000-0000-00007D9A0000}"/>
    <cellStyle name="Notas 5 2 9 4" xfId="38197" xr:uid="{00000000-0005-0000-0000-00007E9A0000}"/>
    <cellStyle name="Notas 5 2 9 5" xfId="38198" xr:uid="{00000000-0005-0000-0000-00007F9A0000}"/>
    <cellStyle name="Notas 5 2 9 6" xfId="38199" xr:uid="{00000000-0005-0000-0000-0000809A0000}"/>
    <cellStyle name="Notas 5 3" xfId="38200" xr:uid="{00000000-0005-0000-0000-0000819A0000}"/>
    <cellStyle name="Notas 5 3 10" xfId="38201" xr:uid="{00000000-0005-0000-0000-0000829A0000}"/>
    <cellStyle name="Notas 5 3 11" xfId="38202" xr:uid="{00000000-0005-0000-0000-0000839A0000}"/>
    <cellStyle name="Notas 5 3 12" xfId="38203" xr:uid="{00000000-0005-0000-0000-0000849A0000}"/>
    <cellStyle name="Notas 5 3 13" xfId="38204" xr:uid="{00000000-0005-0000-0000-0000859A0000}"/>
    <cellStyle name="Notas 5 3 14" xfId="38205" xr:uid="{00000000-0005-0000-0000-0000869A0000}"/>
    <cellStyle name="Notas 5 3 2" xfId="38206" xr:uid="{00000000-0005-0000-0000-0000879A0000}"/>
    <cellStyle name="Notas 5 3 2 2" xfId="38207" xr:uid="{00000000-0005-0000-0000-0000889A0000}"/>
    <cellStyle name="Notas 5 3 2 3" xfId="38208" xr:uid="{00000000-0005-0000-0000-0000899A0000}"/>
    <cellStyle name="Notas 5 3 2 4" xfId="38209" xr:uid="{00000000-0005-0000-0000-00008A9A0000}"/>
    <cellStyle name="Notas 5 3 2 5" xfId="38210" xr:uid="{00000000-0005-0000-0000-00008B9A0000}"/>
    <cellStyle name="Notas 5 3 2 6" xfId="38211" xr:uid="{00000000-0005-0000-0000-00008C9A0000}"/>
    <cellStyle name="Notas 5 3 3" xfId="38212" xr:uid="{00000000-0005-0000-0000-00008D9A0000}"/>
    <cellStyle name="Notas 5 3 3 2" xfId="38213" xr:uid="{00000000-0005-0000-0000-00008E9A0000}"/>
    <cellStyle name="Notas 5 3 3 3" xfId="38214" xr:uid="{00000000-0005-0000-0000-00008F9A0000}"/>
    <cellStyle name="Notas 5 3 3 4" xfId="38215" xr:uid="{00000000-0005-0000-0000-0000909A0000}"/>
    <cellStyle name="Notas 5 3 3 5" xfId="38216" xr:uid="{00000000-0005-0000-0000-0000919A0000}"/>
    <cellStyle name="Notas 5 3 3 6" xfId="38217" xr:uid="{00000000-0005-0000-0000-0000929A0000}"/>
    <cellStyle name="Notas 5 3 4" xfId="38218" xr:uid="{00000000-0005-0000-0000-0000939A0000}"/>
    <cellStyle name="Notas 5 3 4 2" xfId="38219" xr:uid="{00000000-0005-0000-0000-0000949A0000}"/>
    <cellStyle name="Notas 5 3 4 3" xfId="38220" xr:uid="{00000000-0005-0000-0000-0000959A0000}"/>
    <cellStyle name="Notas 5 3 4 4" xfId="38221" xr:uid="{00000000-0005-0000-0000-0000969A0000}"/>
    <cellStyle name="Notas 5 3 4 5" xfId="38222" xr:uid="{00000000-0005-0000-0000-0000979A0000}"/>
    <cellStyle name="Notas 5 3 4 6" xfId="38223" xr:uid="{00000000-0005-0000-0000-0000989A0000}"/>
    <cellStyle name="Notas 5 3 5" xfId="38224" xr:uid="{00000000-0005-0000-0000-0000999A0000}"/>
    <cellStyle name="Notas 5 3 5 2" xfId="38225" xr:uid="{00000000-0005-0000-0000-00009A9A0000}"/>
    <cellStyle name="Notas 5 3 5 3" xfId="38226" xr:uid="{00000000-0005-0000-0000-00009B9A0000}"/>
    <cellStyle name="Notas 5 3 5 4" xfId="38227" xr:uid="{00000000-0005-0000-0000-00009C9A0000}"/>
    <cellStyle name="Notas 5 3 5 5" xfId="38228" xr:uid="{00000000-0005-0000-0000-00009D9A0000}"/>
    <cellStyle name="Notas 5 3 5 6" xfId="38229" xr:uid="{00000000-0005-0000-0000-00009E9A0000}"/>
    <cellStyle name="Notas 5 3 6" xfId="38230" xr:uid="{00000000-0005-0000-0000-00009F9A0000}"/>
    <cellStyle name="Notas 5 3 6 2" xfId="38231" xr:uid="{00000000-0005-0000-0000-0000A09A0000}"/>
    <cellStyle name="Notas 5 3 6 3" xfId="38232" xr:uid="{00000000-0005-0000-0000-0000A19A0000}"/>
    <cellStyle name="Notas 5 3 6 4" xfId="38233" xr:uid="{00000000-0005-0000-0000-0000A29A0000}"/>
    <cellStyle name="Notas 5 3 6 5" xfId="38234" xr:uid="{00000000-0005-0000-0000-0000A39A0000}"/>
    <cellStyle name="Notas 5 3 6 6" xfId="38235" xr:uid="{00000000-0005-0000-0000-0000A49A0000}"/>
    <cellStyle name="Notas 5 3 7" xfId="38236" xr:uid="{00000000-0005-0000-0000-0000A59A0000}"/>
    <cellStyle name="Notas 5 3 7 2" xfId="38237" xr:uid="{00000000-0005-0000-0000-0000A69A0000}"/>
    <cellStyle name="Notas 5 3 7 3" xfId="38238" xr:uid="{00000000-0005-0000-0000-0000A79A0000}"/>
    <cellStyle name="Notas 5 3 7 4" xfId="38239" xr:uid="{00000000-0005-0000-0000-0000A89A0000}"/>
    <cellStyle name="Notas 5 3 7 5" xfId="38240" xr:uid="{00000000-0005-0000-0000-0000A99A0000}"/>
    <cellStyle name="Notas 5 3 7 6" xfId="38241" xr:uid="{00000000-0005-0000-0000-0000AA9A0000}"/>
    <cellStyle name="Notas 5 3 8" xfId="38242" xr:uid="{00000000-0005-0000-0000-0000AB9A0000}"/>
    <cellStyle name="Notas 5 3 8 2" xfId="38243" xr:uid="{00000000-0005-0000-0000-0000AC9A0000}"/>
    <cellStyle name="Notas 5 3 8 3" xfId="38244" xr:uid="{00000000-0005-0000-0000-0000AD9A0000}"/>
    <cellStyle name="Notas 5 3 8 4" xfId="38245" xr:uid="{00000000-0005-0000-0000-0000AE9A0000}"/>
    <cellStyle name="Notas 5 3 8 5" xfId="38246" xr:uid="{00000000-0005-0000-0000-0000AF9A0000}"/>
    <cellStyle name="Notas 5 3 8 6" xfId="38247" xr:uid="{00000000-0005-0000-0000-0000B09A0000}"/>
    <cellStyle name="Notas 5 3 9" xfId="38248" xr:uid="{00000000-0005-0000-0000-0000B19A0000}"/>
    <cellStyle name="Notas 5 3 9 2" xfId="38249" xr:uid="{00000000-0005-0000-0000-0000B29A0000}"/>
    <cellStyle name="Notas 5 3 9 3" xfId="38250" xr:uid="{00000000-0005-0000-0000-0000B39A0000}"/>
    <cellStyle name="Notas 5 3 9 4" xfId="38251" xr:uid="{00000000-0005-0000-0000-0000B49A0000}"/>
    <cellStyle name="Notas 5 3 9 5" xfId="38252" xr:uid="{00000000-0005-0000-0000-0000B59A0000}"/>
    <cellStyle name="Notas 5 3 9 6" xfId="38253" xr:uid="{00000000-0005-0000-0000-0000B69A0000}"/>
    <cellStyle name="Notas 5 4" xfId="38254" xr:uid="{00000000-0005-0000-0000-0000B79A0000}"/>
    <cellStyle name="Notas 5 4 10" xfId="38255" xr:uid="{00000000-0005-0000-0000-0000B89A0000}"/>
    <cellStyle name="Notas 5 4 11" xfId="38256" xr:uid="{00000000-0005-0000-0000-0000B99A0000}"/>
    <cellStyle name="Notas 5 4 12" xfId="38257" xr:uid="{00000000-0005-0000-0000-0000BA9A0000}"/>
    <cellStyle name="Notas 5 4 13" xfId="38258" xr:uid="{00000000-0005-0000-0000-0000BB9A0000}"/>
    <cellStyle name="Notas 5 4 14" xfId="38259" xr:uid="{00000000-0005-0000-0000-0000BC9A0000}"/>
    <cellStyle name="Notas 5 4 2" xfId="38260" xr:uid="{00000000-0005-0000-0000-0000BD9A0000}"/>
    <cellStyle name="Notas 5 4 2 2" xfId="38261" xr:uid="{00000000-0005-0000-0000-0000BE9A0000}"/>
    <cellStyle name="Notas 5 4 2 3" xfId="38262" xr:uid="{00000000-0005-0000-0000-0000BF9A0000}"/>
    <cellStyle name="Notas 5 4 2 4" xfId="38263" xr:uid="{00000000-0005-0000-0000-0000C09A0000}"/>
    <cellStyle name="Notas 5 4 2 5" xfId="38264" xr:uid="{00000000-0005-0000-0000-0000C19A0000}"/>
    <cellStyle name="Notas 5 4 2 6" xfId="38265" xr:uid="{00000000-0005-0000-0000-0000C29A0000}"/>
    <cellStyle name="Notas 5 4 3" xfId="38266" xr:uid="{00000000-0005-0000-0000-0000C39A0000}"/>
    <cellStyle name="Notas 5 4 3 2" xfId="38267" xr:uid="{00000000-0005-0000-0000-0000C49A0000}"/>
    <cellStyle name="Notas 5 4 3 3" xfId="38268" xr:uid="{00000000-0005-0000-0000-0000C59A0000}"/>
    <cellStyle name="Notas 5 4 3 4" xfId="38269" xr:uid="{00000000-0005-0000-0000-0000C69A0000}"/>
    <cellStyle name="Notas 5 4 3 5" xfId="38270" xr:uid="{00000000-0005-0000-0000-0000C79A0000}"/>
    <cellStyle name="Notas 5 4 3 6" xfId="38271" xr:uid="{00000000-0005-0000-0000-0000C89A0000}"/>
    <cellStyle name="Notas 5 4 4" xfId="38272" xr:uid="{00000000-0005-0000-0000-0000C99A0000}"/>
    <cellStyle name="Notas 5 4 4 2" xfId="38273" xr:uid="{00000000-0005-0000-0000-0000CA9A0000}"/>
    <cellStyle name="Notas 5 4 4 3" xfId="38274" xr:uid="{00000000-0005-0000-0000-0000CB9A0000}"/>
    <cellStyle name="Notas 5 4 4 4" xfId="38275" xr:uid="{00000000-0005-0000-0000-0000CC9A0000}"/>
    <cellStyle name="Notas 5 4 4 5" xfId="38276" xr:uid="{00000000-0005-0000-0000-0000CD9A0000}"/>
    <cellStyle name="Notas 5 4 4 6" xfId="38277" xr:uid="{00000000-0005-0000-0000-0000CE9A0000}"/>
    <cellStyle name="Notas 5 4 5" xfId="38278" xr:uid="{00000000-0005-0000-0000-0000CF9A0000}"/>
    <cellStyle name="Notas 5 4 5 2" xfId="38279" xr:uid="{00000000-0005-0000-0000-0000D09A0000}"/>
    <cellStyle name="Notas 5 4 5 3" xfId="38280" xr:uid="{00000000-0005-0000-0000-0000D19A0000}"/>
    <cellStyle name="Notas 5 4 5 4" xfId="38281" xr:uid="{00000000-0005-0000-0000-0000D29A0000}"/>
    <cellStyle name="Notas 5 4 5 5" xfId="38282" xr:uid="{00000000-0005-0000-0000-0000D39A0000}"/>
    <cellStyle name="Notas 5 4 5 6" xfId="38283" xr:uid="{00000000-0005-0000-0000-0000D49A0000}"/>
    <cellStyle name="Notas 5 4 6" xfId="38284" xr:uid="{00000000-0005-0000-0000-0000D59A0000}"/>
    <cellStyle name="Notas 5 4 6 2" xfId="38285" xr:uid="{00000000-0005-0000-0000-0000D69A0000}"/>
    <cellStyle name="Notas 5 4 6 3" xfId="38286" xr:uid="{00000000-0005-0000-0000-0000D79A0000}"/>
    <cellStyle name="Notas 5 4 6 4" xfId="38287" xr:uid="{00000000-0005-0000-0000-0000D89A0000}"/>
    <cellStyle name="Notas 5 4 6 5" xfId="38288" xr:uid="{00000000-0005-0000-0000-0000D99A0000}"/>
    <cellStyle name="Notas 5 4 6 6" xfId="38289" xr:uid="{00000000-0005-0000-0000-0000DA9A0000}"/>
    <cellStyle name="Notas 5 4 7" xfId="38290" xr:uid="{00000000-0005-0000-0000-0000DB9A0000}"/>
    <cellStyle name="Notas 5 4 7 2" xfId="38291" xr:uid="{00000000-0005-0000-0000-0000DC9A0000}"/>
    <cellStyle name="Notas 5 4 7 3" xfId="38292" xr:uid="{00000000-0005-0000-0000-0000DD9A0000}"/>
    <cellStyle name="Notas 5 4 7 4" xfId="38293" xr:uid="{00000000-0005-0000-0000-0000DE9A0000}"/>
    <cellStyle name="Notas 5 4 7 5" xfId="38294" xr:uid="{00000000-0005-0000-0000-0000DF9A0000}"/>
    <cellStyle name="Notas 5 4 7 6" xfId="38295" xr:uid="{00000000-0005-0000-0000-0000E09A0000}"/>
    <cellStyle name="Notas 5 4 8" xfId="38296" xr:uid="{00000000-0005-0000-0000-0000E19A0000}"/>
    <cellStyle name="Notas 5 4 8 2" xfId="38297" xr:uid="{00000000-0005-0000-0000-0000E29A0000}"/>
    <cellStyle name="Notas 5 4 8 3" xfId="38298" xr:uid="{00000000-0005-0000-0000-0000E39A0000}"/>
    <cellStyle name="Notas 5 4 8 4" xfId="38299" xr:uid="{00000000-0005-0000-0000-0000E49A0000}"/>
    <cellStyle name="Notas 5 4 8 5" xfId="38300" xr:uid="{00000000-0005-0000-0000-0000E59A0000}"/>
    <cellStyle name="Notas 5 4 8 6" xfId="38301" xr:uid="{00000000-0005-0000-0000-0000E69A0000}"/>
    <cellStyle name="Notas 5 4 9" xfId="38302" xr:uid="{00000000-0005-0000-0000-0000E79A0000}"/>
    <cellStyle name="Notas 5 4 9 2" xfId="38303" xr:uid="{00000000-0005-0000-0000-0000E89A0000}"/>
    <cellStyle name="Notas 5 4 9 3" xfId="38304" xr:uid="{00000000-0005-0000-0000-0000E99A0000}"/>
    <cellStyle name="Notas 5 4 9 4" xfId="38305" xr:uid="{00000000-0005-0000-0000-0000EA9A0000}"/>
    <cellStyle name="Notas 5 4 9 5" xfId="38306" xr:uid="{00000000-0005-0000-0000-0000EB9A0000}"/>
    <cellStyle name="Notas 5 4 9 6" xfId="38307" xr:uid="{00000000-0005-0000-0000-0000EC9A0000}"/>
    <cellStyle name="Notas 5 5" xfId="38308" xr:uid="{00000000-0005-0000-0000-0000ED9A0000}"/>
    <cellStyle name="Notas 5 5 2" xfId="38309" xr:uid="{00000000-0005-0000-0000-0000EE9A0000}"/>
    <cellStyle name="Notas 5 5 3" xfId="38310" xr:uid="{00000000-0005-0000-0000-0000EF9A0000}"/>
    <cellStyle name="Notas 5 5 4" xfId="38311" xr:uid="{00000000-0005-0000-0000-0000F09A0000}"/>
    <cellStyle name="Notas 5 5 5" xfId="38312" xr:uid="{00000000-0005-0000-0000-0000F19A0000}"/>
    <cellStyle name="Notas 5 5 6" xfId="38313" xr:uid="{00000000-0005-0000-0000-0000F29A0000}"/>
    <cellStyle name="Notas 5 6" xfId="38314" xr:uid="{00000000-0005-0000-0000-0000F39A0000}"/>
    <cellStyle name="Notas 5 6 2" xfId="38315" xr:uid="{00000000-0005-0000-0000-0000F49A0000}"/>
    <cellStyle name="Notas 5 6 3" xfId="38316" xr:uid="{00000000-0005-0000-0000-0000F59A0000}"/>
    <cellStyle name="Notas 5 6 4" xfId="38317" xr:uid="{00000000-0005-0000-0000-0000F69A0000}"/>
    <cellStyle name="Notas 5 6 5" xfId="38318" xr:uid="{00000000-0005-0000-0000-0000F79A0000}"/>
    <cellStyle name="Notas 5 6 6" xfId="38319" xr:uid="{00000000-0005-0000-0000-0000F89A0000}"/>
    <cellStyle name="Notas 5 7" xfId="38320" xr:uid="{00000000-0005-0000-0000-0000F99A0000}"/>
    <cellStyle name="Notas 5 7 2" xfId="38321" xr:uid="{00000000-0005-0000-0000-0000FA9A0000}"/>
    <cellStyle name="Notas 5 7 3" xfId="38322" xr:uid="{00000000-0005-0000-0000-0000FB9A0000}"/>
    <cellStyle name="Notas 5 7 4" xfId="38323" xr:uid="{00000000-0005-0000-0000-0000FC9A0000}"/>
    <cellStyle name="Notas 5 7 5" xfId="38324" xr:uid="{00000000-0005-0000-0000-0000FD9A0000}"/>
    <cellStyle name="Notas 5 7 6" xfId="38325" xr:uid="{00000000-0005-0000-0000-0000FE9A0000}"/>
    <cellStyle name="Notas 5 8" xfId="38326" xr:uid="{00000000-0005-0000-0000-0000FF9A0000}"/>
    <cellStyle name="Notas 5 8 2" xfId="38327" xr:uid="{00000000-0005-0000-0000-0000009B0000}"/>
    <cellStyle name="Notas 5 8 3" xfId="38328" xr:uid="{00000000-0005-0000-0000-0000019B0000}"/>
    <cellStyle name="Notas 5 8 4" xfId="38329" xr:uid="{00000000-0005-0000-0000-0000029B0000}"/>
    <cellStyle name="Notas 5 8 5" xfId="38330" xr:uid="{00000000-0005-0000-0000-0000039B0000}"/>
    <cellStyle name="Notas 5 8 6" xfId="38331" xr:uid="{00000000-0005-0000-0000-0000049B0000}"/>
    <cellStyle name="Notas 5 9" xfId="38332" xr:uid="{00000000-0005-0000-0000-0000059B0000}"/>
    <cellStyle name="Notas 5 9 2" xfId="38333" xr:uid="{00000000-0005-0000-0000-0000069B0000}"/>
    <cellStyle name="Notas 5 9 3" xfId="38334" xr:uid="{00000000-0005-0000-0000-0000079B0000}"/>
    <cellStyle name="Notas 5 9 4" xfId="38335" xr:uid="{00000000-0005-0000-0000-0000089B0000}"/>
    <cellStyle name="Notas 5 9 5" xfId="38336" xr:uid="{00000000-0005-0000-0000-0000099B0000}"/>
    <cellStyle name="Notas 5 9 6" xfId="38337" xr:uid="{00000000-0005-0000-0000-00000A9B0000}"/>
    <cellStyle name="Notas 50" xfId="38338" xr:uid="{00000000-0005-0000-0000-00000B9B0000}"/>
    <cellStyle name="Notas 50 10" xfId="38339" xr:uid="{00000000-0005-0000-0000-00000C9B0000}"/>
    <cellStyle name="Notas 50 11" xfId="38340" xr:uid="{00000000-0005-0000-0000-00000D9B0000}"/>
    <cellStyle name="Notas 50 12" xfId="38341" xr:uid="{00000000-0005-0000-0000-00000E9B0000}"/>
    <cellStyle name="Notas 50 13" xfId="38342" xr:uid="{00000000-0005-0000-0000-00000F9B0000}"/>
    <cellStyle name="Notas 50 14" xfId="38343" xr:uid="{00000000-0005-0000-0000-0000109B0000}"/>
    <cellStyle name="Notas 50 2" xfId="38344" xr:uid="{00000000-0005-0000-0000-0000119B0000}"/>
    <cellStyle name="Notas 50 2 2" xfId="38345" xr:uid="{00000000-0005-0000-0000-0000129B0000}"/>
    <cellStyle name="Notas 50 2 3" xfId="38346" xr:uid="{00000000-0005-0000-0000-0000139B0000}"/>
    <cellStyle name="Notas 50 2 4" xfId="38347" xr:uid="{00000000-0005-0000-0000-0000149B0000}"/>
    <cellStyle name="Notas 50 2 5" xfId="38348" xr:uid="{00000000-0005-0000-0000-0000159B0000}"/>
    <cellStyle name="Notas 50 2 6" xfId="38349" xr:uid="{00000000-0005-0000-0000-0000169B0000}"/>
    <cellStyle name="Notas 50 3" xfId="38350" xr:uid="{00000000-0005-0000-0000-0000179B0000}"/>
    <cellStyle name="Notas 50 3 2" xfId="38351" xr:uid="{00000000-0005-0000-0000-0000189B0000}"/>
    <cellStyle name="Notas 50 3 3" xfId="38352" xr:uid="{00000000-0005-0000-0000-0000199B0000}"/>
    <cellStyle name="Notas 50 3 4" xfId="38353" xr:uid="{00000000-0005-0000-0000-00001A9B0000}"/>
    <cellStyle name="Notas 50 3 5" xfId="38354" xr:uid="{00000000-0005-0000-0000-00001B9B0000}"/>
    <cellStyle name="Notas 50 3 6" xfId="38355" xr:uid="{00000000-0005-0000-0000-00001C9B0000}"/>
    <cellStyle name="Notas 50 4" xfId="38356" xr:uid="{00000000-0005-0000-0000-00001D9B0000}"/>
    <cellStyle name="Notas 50 4 2" xfId="38357" xr:uid="{00000000-0005-0000-0000-00001E9B0000}"/>
    <cellStyle name="Notas 50 4 3" xfId="38358" xr:uid="{00000000-0005-0000-0000-00001F9B0000}"/>
    <cellStyle name="Notas 50 4 4" xfId="38359" xr:uid="{00000000-0005-0000-0000-0000209B0000}"/>
    <cellStyle name="Notas 50 4 5" xfId="38360" xr:uid="{00000000-0005-0000-0000-0000219B0000}"/>
    <cellStyle name="Notas 50 4 6" xfId="38361" xr:uid="{00000000-0005-0000-0000-0000229B0000}"/>
    <cellStyle name="Notas 50 5" xfId="38362" xr:uid="{00000000-0005-0000-0000-0000239B0000}"/>
    <cellStyle name="Notas 50 5 2" xfId="38363" xr:uid="{00000000-0005-0000-0000-0000249B0000}"/>
    <cellStyle name="Notas 50 5 3" xfId="38364" xr:uid="{00000000-0005-0000-0000-0000259B0000}"/>
    <cellStyle name="Notas 50 5 4" xfId="38365" xr:uid="{00000000-0005-0000-0000-0000269B0000}"/>
    <cellStyle name="Notas 50 5 5" xfId="38366" xr:uid="{00000000-0005-0000-0000-0000279B0000}"/>
    <cellStyle name="Notas 50 5 6" xfId="38367" xr:uid="{00000000-0005-0000-0000-0000289B0000}"/>
    <cellStyle name="Notas 50 6" xfId="38368" xr:uid="{00000000-0005-0000-0000-0000299B0000}"/>
    <cellStyle name="Notas 50 6 2" xfId="38369" xr:uid="{00000000-0005-0000-0000-00002A9B0000}"/>
    <cellStyle name="Notas 50 6 3" xfId="38370" xr:uid="{00000000-0005-0000-0000-00002B9B0000}"/>
    <cellStyle name="Notas 50 6 4" xfId="38371" xr:uid="{00000000-0005-0000-0000-00002C9B0000}"/>
    <cellStyle name="Notas 50 6 5" xfId="38372" xr:uid="{00000000-0005-0000-0000-00002D9B0000}"/>
    <cellStyle name="Notas 50 6 6" xfId="38373" xr:uid="{00000000-0005-0000-0000-00002E9B0000}"/>
    <cellStyle name="Notas 50 7" xfId="38374" xr:uid="{00000000-0005-0000-0000-00002F9B0000}"/>
    <cellStyle name="Notas 50 7 2" xfId="38375" xr:uid="{00000000-0005-0000-0000-0000309B0000}"/>
    <cellStyle name="Notas 50 7 3" xfId="38376" xr:uid="{00000000-0005-0000-0000-0000319B0000}"/>
    <cellStyle name="Notas 50 7 4" xfId="38377" xr:uid="{00000000-0005-0000-0000-0000329B0000}"/>
    <cellStyle name="Notas 50 7 5" xfId="38378" xr:uid="{00000000-0005-0000-0000-0000339B0000}"/>
    <cellStyle name="Notas 50 7 6" xfId="38379" xr:uid="{00000000-0005-0000-0000-0000349B0000}"/>
    <cellStyle name="Notas 50 8" xfId="38380" xr:uid="{00000000-0005-0000-0000-0000359B0000}"/>
    <cellStyle name="Notas 50 8 2" xfId="38381" xr:uid="{00000000-0005-0000-0000-0000369B0000}"/>
    <cellStyle name="Notas 50 8 3" xfId="38382" xr:uid="{00000000-0005-0000-0000-0000379B0000}"/>
    <cellStyle name="Notas 50 8 4" xfId="38383" xr:uid="{00000000-0005-0000-0000-0000389B0000}"/>
    <cellStyle name="Notas 50 8 5" xfId="38384" xr:uid="{00000000-0005-0000-0000-0000399B0000}"/>
    <cellStyle name="Notas 50 8 6" xfId="38385" xr:uid="{00000000-0005-0000-0000-00003A9B0000}"/>
    <cellStyle name="Notas 50 9" xfId="38386" xr:uid="{00000000-0005-0000-0000-00003B9B0000}"/>
    <cellStyle name="Notas 50 9 2" xfId="38387" xr:uid="{00000000-0005-0000-0000-00003C9B0000}"/>
    <cellStyle name="Notas 50 9 3" xfId="38388" xr:uid="{00000000-0005-0000-0000-00003D9B0000}"/>
    <cellStyle name="Notas 50 9 4" xfId="38389" xr:uid="{00000000-0005-0000-0000-00003E9B0000}"/>
    <cellStyle name="Notas 50 9 5" xfId="38390" xr:uid="{00000000-0005-0000-0000-00003F9B0000}"/>
    <cellStyle name="Notas 50 9 6" xfId="38391" xr:uid="{00000000-0005-0000-0000-0000409B0000}"/>
    <cellStyle name="Notas 51" xfId="38392" xr:uid="{00000000-0005-0000-0000-0000419B0000}"/>
    <cellStyle name="Notas 51 10" xfId="38393" xr:uid="{00000000-0005-0000-0000-0000429B0000}"/>
    <cellStyle name="Notas 51 11" xfId="38394" xr:uid="{00000000-0005-0000-0000-0000439B0000}"/>
    <cellStyle name="Notas 51 12" xfId="38395" xr:uid="{00000000-0005-0000-0000-0000449B0000}"/>
    <cellStyle name="Notas 51 13" xfId="38396" xr:uid="{00000000-0005-0000-0000-0000459B0000}"/>
    <cellStyle name="Notas 51 14" xfId="38397" xr:uid="{00000000-0005-0000-0000-0000469B0000}"/>
    <cellStyle name="Notas 51 2" xfId="38398" xr:uid="{00000000-0005-0000-0000-0000479B0000}"/>
    <cellStyle name="Notas 51 2 2" xfId="38399" xr:uid="{00000000-0005-0000-0000-0000489B0000}"/>
    <cellStyle name="Notas 51 2 3" xfId="38400" xr:uid="{00000000-0005-0000-0000-0000499B0000}"/>
    <cellStyle name="Notas 51 2 4" xfId="38401" xr:uid="{00000000-0005-0000-0000-00004A9B0000}"/>
    <cellStyle name="Notas 51 2 5" xfId="38402" xr:uid="{00000000-0005-0000-0000-00004B9B0000}"/>
    <cellStyle name="Notas 51 2 6" xfId="38403" xr:uid="{00000000-0005-0000-0000-00004C9B0000}"/>
    <cellStyle name="Notas 51 3" xfId="38404" xr:uid="{00000000-0005-0000-0000-00004D9B0000}"/>
    <cellStyle name="Notas 51 3 2" xfId="38405" xr:uid="{00000000-0005-0000-0000-00004E9B0000}"/>
    <cellStyle name="Notas 51 3 3" xfId="38406" xr:uid="{00000000-0005-0000-0000-00004F9B0000}"/>
    <cellStyle name="Notas 51 3 4" xfId="38407" xr:uid="{00000000-0005-0000-0000-0000509B0000}"/>
    <cellStyle name="Notas 51 3 5" xfId="38408" xr:uid="{00000000-0005-0000-0000-0000519B0000}"/>
    <cellStyle name="Notas 51 3 6" xfId="38409" xr:uid="{00000000-0005-0000-0000-0000529B0000}"/>
    <cellStyle name="Notas 51 4" xfId="38410" xr:uid="{00000000-0005-0000-0000-0000539B0000}"/>
    <cellStyle name="Notas 51 4 2" xfId="38411" xr:uid="{00000000-0005-0000-0000-0000549B0000}"/>
    <cellStyle name="Notas 51 4 3" xfId="38412" xr:uid="{00000000-0005-0000-0000-0000559B0000}"/>
    <cellStyle name="Notas 51 4 4" xfId="38413" xr:uid="{00000000-0005-0000-0000-0000569B0000}"/>
    <cellStyle name="Notas 51 4 5" xfId="38414" xr:uid="{00000000-0005-0000-0000-0000579B0000}"/>
    <cellStyle name="Notas 51 4 6" xfId="38415" xr:uid="{00000000-0005-0000-0000-0000589B0000}"/>
    <cellStyle name="Notas 51 5" xfId="38416" xr:uid="{00000000-0005-0000-0000-0000599B0000}"/>
    <cellStyle name="Notas 51 5 2" xfId="38417" xr:uid="{00000000-0005-0000-0000-00005A9B0000}"/>
    <cellStyle name="Notas 51 5 3" xfId="38418" xr:uid="{00000000-0005-0000-0000-00005B9B0000}"/>
    <cellStyle name="Notas 51 5 4" xfId="38419" xr:uid="{00000000-0005-0000-0000-00005C9B0000}"/>
    <cellStyle name="Notas 51 5 5" xfId="38420" xr:uid="{00000000-0005-0000-0000-00005D9B0000}"/>
    <cellStyle name="Notas 51 5 6" xfId="38421" xr:uid="{00000000-0005-0000-0000-00005E9B0000}"/>
    <cellStyle name="Notas 51 6" xfId="38422" xr:uid="{00000000-0005-0000-0000-00005F9B0000}"/>
    <cellStyle name="Notas 51 6 2" xfId="38423" xr:uid="{00000000-0005-0000-0000-0000609B0000}"/>
    <cellStyle name="Notas 51 6 3" xfId="38424" xr:uid="{00000000-0005-0000-0000-0000619B0000}"/>
    <cellStyle name="Notas 51 6 4" xfId="38425" xr:uid="{00000000-0005-0000-0000-0000629B0000}"/>
    <cellStyle name="Notas 51 6 5" xfId="38426" xr:uid="{00000000-0005-0000-0000-0000639B0000}"/>
    <cellStyle name="Notas 51 6 6" xfId="38427" xr:uid="{00000000-0005-0000-0000-0000649B0000}"/>
    <cellStyle name="Notas 51 7" xfId="38428" xr:uid="{00000000-0005-0000-0000-0000659B0000}"/>
    <cellStyle name="Notas 51 7 2" xfId="38429" xr:uid="{00000000-0005-0000-0000-0000669B0000}"/>
    <cellStyle name="Notas 51 7 3" xfId="38430" xr:uid="{00000000-0005-0000-0000-0000679B0000}"/>
    <cellStyle name="Notas 51 7 4" xfId="38431" xr:uid="{00000000-0005-0000-0000-0000689B0000}"/>
    <cellStyle name="Notas 51 7 5" xfId="38432" xr:uid="{00000000-0005-0000-0000-0000699B0000}"/>
    <cellStyle name="Notas 51 7 6" xfId="38433" xr:uid="{00000000-0005-0000-0000-00006A9B0000}"/>
    <cellStyle name="Notas 51 8" xfId="38434" xr:uid="{00000000-0005-0000-0000-00006B9B0000}"/>
    <cellStyle name="Notas 51 8 2" xfId="38435" xr:uid="{00000000-0005-0000-0000-00006C9B0000}"/>
    <cellStyle name="Notas 51 8 3" xfId="38436" xr:uid="{00000000-0005-0000-0000-00006D9B0000}"/>
    <cellStyle name="Notas 51 8 4" xfId="38437" xr:uid="{00000000-0005-0000-0000-00006E9B0000}"/>
    <cellStyle name="Notas 51 8 5" xfId="38438" xr:uid="{00000000-0005-0000-0000-00006F9B0000}"/>
    <cellStyle name="Notas 51 8 6" xfId="38439" xr:uid="{00000000-0005-0000-0000-0000709B0000}"/>
    <cellStyle name="Notas 51 9" xfId="38440" xr:uid="{00000000-0005-0000-0000-0000719B0000}"/>
    <cellStyle name="Notas 51 9 2" xfId="38441" xr:uid="{00000000-0005-0000-0000-0000729B0000}"/>
    <cellStyle name="Notas 51 9 3" xfId="38442" xr:uid="{00000000-0005-0000-0000-0000739B0000}"/>
    <cellStyle name="Notas 51 9 4" xfId="38443" xr:uid="{00000000-0005-0000-0000-0000749B0000}"/>
    <cellStyle name="Notas 51 9 5" xfId="38444" xr:uid="{00000000-0005-0000-0000-0000759B0000}"/>
    <cellStyle name="Notas 51 9 6" xfId="38445" xr:uid="{00000000-0005-0000-0000-0000769B0000}"/>
    <cellStyle name="Notas 52" xfId="38446" xr:uid="{00000000-0005-0000-0000-0000779B0000}"/>
    <cellStyle name="Notas 52 2" xfId="38447" xr:uid="{00000000-0005-0000-0000-0000789B0000}"/>
    <cellStyle name="Notas 52 2 2" xfId="38448" xr:uid="{00000000-0005-0000-0000-0000799B0000}"/>
    <cellStyle name="Notas 52 2 3" xfId="38449" xr:uid="{00000000-0005-0000-0000-00007A9B0000}"/>
    <cellStyle name="Notas 52 2 4" xfId="38450" xr:uid="{00000000-0005-0000-0000-00007B9B0000}"/>
    <cellStyle name="Notas 52 2 5" xfId="38451" xr:uid="{00000000-0005-0000-0000-00007C9B0000}"/>
    <cellStyle name="Notas 52 2 6" xfId="38452" xr:uid="{00000000-0005-0000-0000-00007D9B0000}"/>
    <cellStyle name="Notas 52 3" xfId="38453" xr:uid="{00000000-0005-0000-0000-00007E9B0000}"/>
    <cellStyle name="Notas 52 4" xfId="38454" xr:uid="{00000000-0005-0000-0000-00007F9B0000}"/>
    <cellStyle name="Notas 52 5" xfId="38455" xr:uid="{00000000-0005-0000-0000-0000809B0000}"/>
    <cellStyle name="Notas 52 6" xfId="38456" xr:uid="{00000000-0005-0000-0000-0000819B0000}"/>
    <cellStyle name="Notas 52 7" xfId="38457" xr:uid="{00000000-0005-0000-0000-0000829B0000}"/>
    <cellStyle name="Notas 53" xfId="38458" xr:uid="{00000000-0005-0000-0000-0000839B0000}"/>
    <cellStyle name="Notas 53 2" xfId="38459" xr:uid="{00000000-0005-0000-0000-0000849B0000}"/>
    <cellStyle name="Notas 53 2 2" xfId="38460" xr:uid="{00000000-0005-0000-0000-0000859B0000}"/>
    <cellStyle name="Notas 53 2 3" xfId="38461" xr:uid="{00000000-0005-0000-0000-0000869B0000}"/>
    <cellStyle name="Notas 53 2 4" xfId="38462" xr:uid="{00000000-0005-0000-0000-0000879B0000}"/>
    <cellStyle name="Notas 53 2 5" xfId="38463" xr:uid="{00000000-0005-0000-0000-0000889B0000}"/>
    <cellStyle name="Notas 53 2 6" xfId="38464" xr:uid="{00000000-0005-0000-0000-0000899B0000}"/>
    <cellStyle name="Notas 53 3" xfId="38465" xr:uid="{00000000-0005-0000-0000-00008A9B0000}"/>
    <cellStyle name="Notas 53 4" xfId="38466" xr:uid="{00000000-0005-0000-0000-00008B9B0000}"/>
    <cellStyle name="Notas 53 5" xfId="38467" xr:uid="{00000000-0005-0000-0000-00008C9B0000}"/>
    <cellStyle name="Notas 53 6" xfId="38468" xr:uid="{00000000-0005-0000-0000-00008D9B0000}"/>
    <cellStyle name="Notas 53 7" xfId="38469" xr:uid="{00000000-0005-0000-0000-00008E9B0000}"/>
    <cellStyle name="Notas 54" xfId="38470" xr:uid="{00000000-0005-0000-0000-00008F9B0000}"/>
    <cellStyle name="Notas 54 2" xfId="38471" xr:uid="{00000000-0005-0000-0000-0000909B0000}"/>
    <cellStyle name="Notas 54 2 2" xfId="38472" xr:uid="{00000000-0005-0000-0000-0000919B0000}"/>
    <cellStyle name="Notas 54 2 3" xfId="38473" xr:uid="{00000000-0005-0000-0000-0000929B0000}"/>
    <cellStyle name="Notas 54 2 4" xfId="38474" xr:uid="{00000000-0005-0000-0000-0000939B0000}"/>
    <cellStyle name="Notas 54 2 5" xfId="38475" xr:uid="{00000000-0005-0000-0000-0000949B0000}"/>
    <cellStyle name="Notas 54 2 6" xfId="38476" xr:uid="{00000000-0005-0000-0000-0000959B0000}"/>
    <cellStyle name="Notas 54 3" xfId="38477" xr:uid="{00000000-0005-0000-0000-0000969B0000}"/>
    <cellStyle name="Notas 54 4" xfId="38478" xr:uid="{00000000-0005-0000-0000-0000979B0000}"/>
    <cellStyle name="Notas 54 5" xfId="38479" xr:uid="{00000000-0005-0000-0000-0000989B0000}"/>
    <cellStyle name="Notas 54 6" xfId="38480" xr:uid="{00000000-0005-0000-0000-0000999B0000}"/>
    <cellStyle name="Notas 54 7" xfId="38481" xr:uid="{00000000-0005-0000-0000-00009A9B0000}"/>
    <cellStyle name="Notas 55" xfId="38482" xr:uid="{00000000-0005-0000-0000-00009B9B0000}"/>
    <cellStyle name="Notas 55 2" xfId="38483" xr:uid="{00000000-0005-0000-0000-00009C9B0000}"/>
    <cellStyle name="Notas 55 2 2" xfId="38484" xr:uid="{00000000-0005-0000-0000-00009D9B0000}"/>
    <cellStyle name="Notas 55 2 3" xfId="38485" xr:uid="{00000000-0005-0000-0000-00009E9B0000}"/>
    <cellStyle name="Notas 55 2 4" xfId="38486" xr:uid="{00000000-0005-0000-0000-00009F9B0000}"/>
    <cellStyle name="Notas 55 2 5" xfId="38487" xr:uid="{00000000-0005-0000-0000-0000A09B0000}"/>
    <cellStyle name="Notas 55 2 6" xfId="38488" xr:uid="{00000000-0005-0000-0000-0000A19B0000}"/>
    <cellStyle name="Notas 55 3" xfId="38489" xr:uid="{00000000-0005-0000-0000-0000A29B0000}"/>
    <cellStyle name="Notas 55 4" xfId="38490" xr:uid="{00000000-0005-0000-0000-0000A39B0000}"/>
    <cellStyle name="Notas 55 5" xfId="38491" xr:uid="{00000000-0005-0000-0000-0000A49B0000}"/>
    <cellStyle name="Notas 55 6" xfId="38492" xr:uid="{00000000-0005-0000-0000-0000A59B0000}"/>
    <cellStyle name="Notas 55 7" xfId="38493" xr:uid="{00000000-0005-0000-0000-0000A69B0000}"/>
    <cellStyle name="Notas 56" xfId="38494" xr:uid="{00000000-0005-0000-0000-0000A79B0000}"/>
    <cellStyle name="Notas 56 2" xfId="38495" xr:uid="{00000000-0005-0000-0000-0000A89B0000}"/>
    <cellStyle name="Notas 56 2 2" xfId="38496" xr:uid="{00000000-0005-0000-0000-0000A99B0000}"/>
    <cellStyle name="Notas 56 2 3" xfId="38497" xr:uid="{00000000-0005-0000-0000-0000AA9B0000}"/>
    <cellStyle name="Notas 56 2 4" xfId="38498" xr:uid="{00000000-0005-0000-0000-0000AB9B0000}"/>
    <cellStyle name="Notas 56 2 5" xfId="38499" xr:uid="{00000000-0005-0000-0000-0000AC9B0000}"/>
    <cellStyle name="Notas 56 2 6" xfId="38500" xr:uid="{00000000-0005-0000-0000-0000AD9B0000}"/>
    <cellStyle name="Notas 56 3" xfId="38501" xr:uid="{00000000-0005-0000-0000-0000AE9B0000}"/>
    <cellStyle name="Notas 56 4" xfId="38502" xr:uid="{00000000-0005-0000-0000-0000AF9B0000}"/>
    <cellStyle name="Notas 56 5" xfId="38503" xr:uid="{00000000-0005-0000-0000-0000B09B0000}"/>
    <cellStyle name="Notas 56 6" xfId="38504" xr:uid="{00000000-0005-0000-0000-0000B19B0000}"/>
    <cellStyle name="Notas 56 7" xfId="38505" xr:uid="{00000000-0005-0000-0000-0000B29B0000}"/>
    <cellStyle name="Notas 57" xfId="38506" xr:uid="{00000000-0005-0000-0000-0000B39B0000}"/>
    <cellStyle name="Notas 57 2" xfId="38507" xr:uid="{00000000-0005-0000-0000-0000B49B0000}"/>
    <cellStyle name="Notas 57 2 2" xfId="38508" xr:uid="{00000000-0005-0000-0000-0000B59B0000}"/>
    <cellStyle name="Notas 57 2 3" xfId="38509" xr:uid="{00000000-0005-0000-0000-0000B69B0000}"/>
    <cellStyle name="Notas 57 2 4" xfId="38510" xr:uid="{00000000-0005-0000-0000-0000B79B0000}"/>
    <cellStyle name="Notas 57 2 5" xfId="38511" xr:uid="{00000000-0005-0000-0000-0000B89B0000}"/>
    <cellStyle name="Notas 57 2 6" xfId="38512" xr:uid="{00000000-0005-0000-0000-0000B99B0000}"/>
    <cellStyle name="Notas 57 3" xfId="38513" xr:uid="{00000000-0005-0000-0000-0000BA9B0000}"/>
    <cellStyle name="Notas 57 4" xfId="38514" xr:uid="{00000000-0005-0000-0000-0000BB9B0000}"/>
    <cellStyle name="Notas 57 5" xfId="38515" xr:uid="{00000000-0005-0000-0000-0000BC9B0000}"/>
    <cellStyle name="Notas 57 6" xfId="38516" xr:uid="{00000000-0005-0000-0000-0000BD9B0000}"/>
    <cellStyle name="Notas 57 7" xfId="38517" xr:uid="{00000000-0005-0000-0000-0000BE9B0000}"/>
    <cellStyle name="Notas 58" xfId="38518" xr:uid="{00000000-0005-0000-0000-0000BF9B0000}"/>
    <cellStyle name="Notas 58 2" xfId="38519" xr:uid="{00000000-0005-0000-0000-0000C09B0000}"/>
    <cellStyle name="Notas 58 2 2" xfId="38520" xr:uid="{00000000-0005-0000-0000-0000C19B0000}"/>
    <cellStyle name="Notas 58 2 3" xfId="38521" xr:uid="{00000000-0005-0000-0000-0000C29B0000}"/>
    <cellStyle name="Notas 58 2 4" xfId="38522" xr:uid="{00000000-0005-0000-0000-0000C39B0000}"/>
    <cellStyle name="Notas 58 2 5" xfId="38523" xr:uid="{00000000-0005-0000-0000-0000C49B0000}"/>
    <cellStyle name="Notas 58 2 6" xfId="38524" xr:uid="{00000000-0005-0000-0000-0000C59B0000}"/>
    <cellStyle name="Notas 58 3" xfId="38525" xr:uid="{00000000-0005-0000-0000-0000C69B0000}"/>
    <cellStyle name="Notas 58 4" xfId="38526" xr:uid="{00000000-0005-0000-0000-0000C79B0000}"/>
    <cellStyle name="Notas 58 5" xfId="38527" xr:uid="{00000000-0005-0000-0000-0000C89B0000}"/>
    <cellStyle name="Notas 58 6" xfId="38528" xr:uid="{00000000-0005-0000-0000-0000C99B0000}"/>
    <cellStyle name="Notas 58 7" xfId="38529" xr:uid="{00000000-0005-0000-0000-0000CA9B0000}"/>
    <cellStyle name="Notas 59" xfId="38530" xr:uid="{00000000-0005-0000-0000-0000CB9B0000}"/>
    <cellStyle name="Notas 59 2" xfId="38531" xr:uid="{00000000-0005-0000-0000-0000CC9B0000}"/>
    <cellStyle name="Notas 59 2 2" xfId="38532" xr:uid="{00000000-0005-0000-0000-0000CD9B0000}"/>
    <cellStyle name="Notas 59 2 3" xfId="38533" xr:uid="{00000000-0005-0000-0000-0000CE9B0000}"/>
    <cellStyle name="Notas 59 2 4" xfId="38534" xr:uid="{00000000-0005-0000-0000-0000CF9B0000}"/>
    <cellStyle name="Notas 59 2 5" xfId="38535" xr:uid="{00000000-0005-0000-0000-0000D09B0000}"/>
    <cellStyle name="Notas 59 2 6" xfId="38536" xr:uid="{00000000-0005-0000-0000-0000D19B0000}"/>
    <cellStyle name="Notas 59 3" xfId="38537" xr:uid="{00000000-0005-0000-0000-0000D29B0000}"/>
    <cellStyle name="Notas 59 4" xfId="38538" xr:uid="{00000000-0005-0000-0000-0000D39B0000}"/>
    <cellStyle name="Notas 59 5" xfId="38539" xr:uid="{00000000-0005-0000-0000-0000D49B0000}"/>
    <cellStyle name="Notas 59 6" xfId="38540" xr:uid="{00000000-0005-0000-0000-0000D59B0000}"/>
    <cellStyle name="Notas 59 7" xfId="38541" xr:uid="{00000000-0005-0000-0000-0000D69B0000}"/>
    <cellStyle name="Notas 6" xfId="2117" xr:uid="{00000000-0005-0000-0000-0000D79B0000}"/>
    <cellStyle name="Notas 6 10" xfId="38542" xr:uid="{00000000-0005-0000-0000-0000D89B0000}"/>
    <cellStyle name="Notas 6 10 2" xfId="38543" xr:uid="{00000000-0005-0000-0000-0000D99B0000}"/>
    <cellStyle name="Notas 6 10 3" xfId="38544" xr:uid="{00000000-0005-0000-0000-0000DA9B0000}"/>
    <cellStyle name="Notas 6 10 4" xfId="38545" xr:uid="{00000000-0005-0000-0000-0000DB9B0000}"/>
    <cellStyle name="Notas 6 10 5" xfId="38546" xr:uid="{00000000-0005-0000-0000-0000DC9B0000}"/>
    <cellStyle name="Notas 6 10 6" xfId="38547" xr:uid="{00000000-0005-0000-0000-0000DD9B0000}"/>
    <cellStyle name="Notas 6 11" xfId="38548" xr:uid="{00000000-0005-0000-0000-0000DE9B0000}"/>
    <cellStyle name="Notas 6 11 2" xfId="38549" xr:uid="{00000000-0005-0000-0000-0000DF9B0000}"/>
    <cellStyle name="Notas 6 11 3" xfId="38550" xr:uid="{00000000-0005-0000-0000-0000E09B0000}"/>
    <cellStyle name="Notas 6 11 4" xfId="38551" xr:uid="{00000000-0005-0000-0000-0000E19B0000}"/>
    <cellStyle name="Notas 6 11 5" xfId="38552" xr:uid="{00000000-0005-0000-0000-0000E29B0000}"/>
    <cellStyle name="Notas 6 11 6" xfId="38553" xr:uid="{00000000-0005-0000-0000-0000E39B0000}"/>
    <cellStyle name="Notas 6 12" xfId="38554" xr:uid="{00000000-0005-0000-0000-0000E49B0000}"/>
    <cellStyle name="Notas 6 12 2" xfId="38555" xr:uid="{00000000-0005-0000-0000-0000E59B0000}"/>
    <cellStyle name="Notas 6 12 3" xfId="38556" xr:uid="{00000000-0005-0000-0000-0000E69B0000}"/>
    <cellStyle name="Notas 6 12 4" xfId="38557" xr:uid="{00000000-0005-0000-0000-0000E79B0000}"/>
    <cellStyle name="Notas 6 12 5" xfId="38558" xr:uid="{00000000-0005-0000-0000-0000E89B0000}"/>
    <cellStyle name="Notas 6 12 6" xfId="38559" xr:uid="{00000000-0005-0000-0000-0000E99B0000}"/>
    <cellStyle name="Notas 6 13" xfId="38560" xr:uid="{00000000-0005-0000-0000-0000EA9B0000}"/>
    <cellStyle name="Notas 6 14" xfId="38561" xr:uid="{00000000-0005-0000-0000-0000EB9B0000}"/>
    <cellStyle name="Notas 6 15" xfId="38562" xr:uid="{00000000-0005-0000-0000-0000EC9B0000}"/>
    <cellStyle name="Notas 6 16" xfId="38563" xr:uid="{00000000-0005-0000-0000-0000ED9B0000}"/>
    <cellStyle name="Notas 6 17" xfId="38564" xr:uid="{00000000-0005-0000-0000-0000EE9B0000}"/>
    <cellStyle name="Notas 6 18" xfId="42140" xr:uid="{00000000-0005-0000-0000-0000EF9B0000}"/>
    <cellStyle name="Notas 6 2" xfId="38565" xr:uid="{00000000-0005-0000-0000-0000F09B0000}"/>
    <cellStyle name="Notas 6 2 10" xfId="38566" xr:uid="{00000000-0005-0000-0000-0000F19B0000}"/>
    <cellStyle name="Notas 6 2 11" xfId="38567" xr:uid="{00000000-0005-0000-0000-0000F29B0000}"/>
    <cellStyle name="Notas 6 2 12" xfId="38568" xr:uid="{00000000-0005-0000-0000-0000F39B0000}"/>
    <cellStyle name="Notas 6 2 13" xfId="38569" xr:uid="{00000000-0005-0000-0000-0000F49B0000}"/>
    <cellStyle name="Notas 6 2 14" xfId="38570" xr:uid="{00000000-0005-0000-0000-0000F59B0000}"/>
    <cellStyle name="Notas 6 2 2" xfId="38571" xr:uid="{00000000-0005-0000-0000-0000F69B0000}"/>
    <cellStyle name="Notas 6 2 2 2" xfId="38572" xr:uid="{00000000-0005-0000-0000-0000F79B0000}"/>
    <cellStyle name="Notas 6 2 2 3" xfId="38573" xr:uid="{00000000-0005-0000-0000-0000F89B0000}"/>
    <cellStyle name="Notas 6 2 2 4" xfId="38574" xr:uid="{00000000-0005-0000-0000-0000F99B0000}"/>
    <cellStyle name="Notas 6 2 2 5" xfId="38575" xr:uid="{00000000-0005-0000-0000-0000FA9B0000}"/>
    <cellStyle name="Notas 6 2 2 6" xfId="38576" xr:uid="{00000000-0005-0000-0000-0000FB9B0000}"/>
    <cellStyle name="Notas 6 2 3" xfId="38577" xr:uid="{00000000-0005-0000-0000-0000FC9B0000}"/>
    <cellStyle name="Notas 6 2 3 2" xfId="38578" xr:uid="{00000000-0005-0000-0000-0000FD9B0000}"/>
    <cellStyle name="Notas 6 2 3 3" xfId="38579" xr:uid="{00000000-0005-0000-0000-0000FE9B0000}"/>
    <cellStyle name="Notas 6 2 3 4" xfId="38580" xr:uid="{00000000-0005-0000-0000-0000FF9B0000}"/>
    <cellStyle name="Notas 6 2 3 5" xfId="38581" xr:uid="{00000000-0005-0000-0000-0000009C0000}"/>
    <cellStyle name="Notas 6 2 3 6" xfId="38582" xr:uid="{00000000-0005-0000-0000-0000019C0000}"/>
    <cellStyle name="Notas 6 2 4" xfId="38583" xr:uid="{00000000-0005-0000-0000-0000029C0000}"/>
    <cellStyle name="Notas 6 2 4 2" xfId="38584" xr:uid="{00000000-0005-0000-0000-0000039C0000}"/>
    <cellStyle name="Notas 6 2 4 3" xfId="38585" xr:uid="{00000000-0005-0000-0000-0000049C0000}"/>
    <cellStyle name="Notas 6 2 4 4" xfId="38586" xr:uid="{00000000-0005-0000-0000-0000059C0000}"/>
    <cellStyle name="Notas 6 2 4 5" xfId="38587" xr:uid="{00000000-0005-0000-0000-0000069C0000}"/>
    <cellStyle name="Notas 6 2 4 6" xfId="38588" xr:uid="{00000000-0005-0000-0000-0000079C0000}"/>
    <cellStyle name="Notas 6 2 5" xfId="38589" xr:uid="{00000000-0005-0000-0000-0000089C0000}"/>
    <cellStyle name="Notas 6 2 5 2" xfId="38590" xr:uid="{00000000-0005-0000-0000-0000099C0000}"/>
    <cellStyle name="Notas 6 2 5 3" xfId="38591" xr:uid="{00000000-0005-0000-0000-00000A9C0000}"/>
    <cellStyle name="Notas 6 2 5 4" xfId="38592" xr:uid="{00000000-0005-0000-0000-00000B9C0000}"/>
    <cellStyle name="Notas 6 2 5 5" xfId="38593" xr:uid="{00000000-0005-0000-0000-00000C9C0000}"/>
    <cellStyle name="Notas 6 2 5 6" xfId="38594" xr:uid="{00000000-0005-0000-0000-00000D9C0000}"/>
    <cellStyle name="Notas 6 2 6" xfId="38595" xr:uid="{00000000-0005-0000-0000-00000E9C0000}"/>
    <cellStyle name="Notas 6 2 6 2" xfId="38596" xr:uid="{00000000-0005-0000-0000-00000F9C0000}"/>
    <cellStyle name="Notas 6 2 6 3" xfId="38597" xr:uid="{00000000-0005-0000-0000-0000109C0000}"/>
    <cellStyle name="Notas 6 2 6 4" xfId="38598" xr:uid="{00000000-0005-0000-0000-0000119C0000}"/>
    <cellStyle name="Notas 6 2 6 5" xfId="38599" xr:uid="{00000000-0005-0000-0000-0000129C0000}"/>
    <cellStyle name="Notas 6 2 6 6" xfId="38600" xr:uid="{00000000-0005-0000-0000-0000139C0000}"/>
    <cellStyle name="Notas 6 2 7" xfId="38601" xr:uid="{00000000-0005-0000-0000-0000149C0000}"/>
    <cellStyle name="Notas 6 2 7 2" xfId="38602" xr:uid="{00000000-0005-0000-0000-0000159C0000}"/>
    <cellStyle name="Notas 6 2 7 3" xfId="38603" xr:uid="{00000000-0005-0000-0000-0000169C0000}"/>
    <cellStyle name="Notas 6 2 7 4" xfId="38604" xr:uid="{00000000-0005-0000-0000-0000179C0000}"/>
    <cellStyle name="Notas 6 2 7 5" xfId="38605" xr:uid="{00000000-0005-0000-0000-0000189C0000}"/>
    <cellStyle name="Notas 6 2 7 6" xfId="38606" xr:uid="{00000000-0005-0000-0000-0000199C0000}"/>
    <cellStyle name="Notas 6 2 8" xfId="38607" xr:uid="{00000000-0005-0000-0000-00001A9C0000}"/>
    <cellStyle name="Notas 6 2 8 2" xfId="38608" xr:uid="{00000000-0005-0000-0000-00001B9C0000}"/>
    <cellStyle name="Notas 6 2 8 3" xfId="38609" xr:uid="{00000000-0005-0000-0000-00001C9C0000}"/>
    <cellStyle name="Notas 6 2 8 4" xfId="38610" xr:uid="{00000000-0005-0000-0000-00001D9C0000}"/>
    <cellStyle name="Notas 6 2 8 5" xfId="38611" xr:uid="{00000000-0005-0000-0000-00001E9C0000}"/>
    <cellStyle name="Notas 6 2 8 6" xfId="38612" xr:uid="{00000000-0005-0000-0000-00001F9C0000}"/>
    <cellStyle name="Notas 6 2 9" xfId="38613" xr:uid="{00000000-0005-0000-0000-0000209C0000}"/>
    <cellStyle name="Notas 6 2 9 2" xfId="38614" xr:uid="{00000000-0005-0000-0000-0000219C0000}"/>
    <cellStyle name="Notas 6 2 9 3" xfId="38615" xr:uid="{00000000-0005-0000-0000-0000229C0000}"/>
    <cellStyle name="Notas 6 2 9 4" xfId="38616" xr:uid="{00000000-0005-0000-0000-0000239C0000}"/>
    <cellStyle name="Notas 6 2 9 5" xfId="38617" xr:uid="{00000000-0005-0000-0000-0000249C0000}"/>
    <cellStyle name="Notas 6 2 9 6" xfId="38618" xr:uid="{00000000-0005-0000-0000-0000259C0000}"/>
    <cellStyle name="Notas 6 3" xfId="38619" xr:uid="{00000000-0005-0000-0000-0000269C0000}"/>
    <cellStyle name="Notas 6 3 10" xfId="38620" xr:uid="{00000000-0005-0000-0000-0000279C0000}"/>
    <cellStyle name="Notas 6 3 11" xfId="38621" xr:uid="{00000000-0005-0000-0000-0000289C0000}"/>
    <cellStyle name="Notas 6 3 12" xfId="38622" xr:uid="{00000000-0005-0000-0000-0000299C0000}"/>
    <cellStyle name="Notas 6 3 13" xfId="38623" xr:uid="{00000000-0005-0000-0000-00002A9C0000}"/>
    <cellStyle name="Notas 6 3 14" xfId="38624" xr:uid="{00000000-0005-0000-0000-00002B9C0000}"/>
    <cellStyle name="Notas 6 3 2" xfId="38625" xr:uid="{00000000-0005-0000-0000-00002C9C0000}"/>
    <cellStyle name="Notas 6 3 2 2" xfId="38626" xr:uid="{00000000-0005-0000-0000-00002D9C0000}"/>
    <cellStyle name="Notas 6 3 2 3" xfId="38627" xr:uid="{00000000-0005-0000-0000-00002E9C0000}"/>
    <cellStyle name="Notas 6 3 2 4" xfId="38628" xr:uid="{00000000-0005-0000-0000-00002F9C0000}"/>
    <cellStyle name="Notas 6 3 2 5" xfId="38629" xr:uid="{00000000-0005-0000-0000-0000309C0000}"/>
    <cellStyle name="Notas 6 3 2 6" xfId="38630" xr:uid="{00000000-0005-0000-0000-0000319C0000}"/>
    <cellStyle name="Notas 6 3 3" xfId="38631" xr:uid="{00000000-0005-0000-0000-0000329C0000}"/>
    <cellStyle name="Notas 6 3 3 2" xfId="38632" xr:uid="{00000000-0005-0000-0000-0000339C0000}"/>
    <cellStyle name="Notas 6 3 3 3" xfId="38633" xr:uid="{00000000-0005-0000-0000-0000349C0000}"/>
    <cellStyle name="Notas 6 3 3 4" xfId="38634" xr:uid="{00000000-0005-0000-0000-0000359C0000}"/>
    <cellStyle name="Notas 6 3 3 5" xfId="38635" xr:uid="{00000000-0005-0000-0000-0000369C0000}"/>
    <cellStyle name="Notas 6 3 3 6" xfId="38636" xr:uid="{00000000-0005-0000-0000-0000379C0000}"/>
    <cellStyle name="Notas 6 3 4" xfId="38637" xr:uid="{00000000-0005-0000-0000-0000389C0000}"/>
    <cellStyle name="Notas 6 3 4 2" xfId="38638" xr:uid="{00000000-0005-0000-0000-0000399C0000}"/>
    <cellStyle name="Notas 6 3 4 3" xfId="38639" xr:uid="{00000000-0005-0000-0000-00003A9C0000}"/>
    <cellStyle name="Notas 6 3 4 4" xfId="38640" xr:uid="{00000000-0005-0000-0000-00003B9C0000}"/>
    <cellStyle name="Notas 6 3 4 5" xfId="38641" xr:uid="{00000000-0005-0000-0000-00003C9C0000}"/>
    <cellStyle name="Notas 6 3 4 6" xfId="38642" xr:uid="{00000000-0005-0000-0000-00003D9C0000}"/>
    <cellStyle name="Notas 6 3 5" xfId="38643" xr:uid="{00000000-0005-0000-0000-00003E9C0000}"/>
    <cellStyle name="Notas 6 3 5 2" xfId="38644" xr:uid="{00000000-0005-0000-0000-00003F9C0000}"/>
    <cellStyle name="Notas 6 3 5 3" xfId="38645" xr:uid="{00000000-0005-0000-0000-0000409C0000}"/>
    <cellStyle name="Notas 6 3 5 4" xfId="38646" xr:uid="{00000000-0005-0000-0000-0000419C0000}"/>
    <cellStyle name="Notas 6 3 5 5" xfId="38647" xr:uid="{00000000-0005-0000-0000-0000429C0000}"/>
    <cellStyle name="Notas 6 3 5 6" xfId="38648" xr:uid="{00000000-0005-0000-0000-0000439C0000}"/>
    <cellStyle name="Notas 6 3 6" xfId="38649" xr:uid="{00000000-0005-0000-0000-0000449C0000}"/>
    <cellStyle name="Notas 6 3 6 2" xfId="38650" xr:uid="{00000000-0005-0000-0000-0000459C0000}"/>
    <cellStyle name="Notas 6 3 6 3" xfId="38651" xr:uid="{00000000-0005-0000-0000-0000469C0000}"/>
    <cellStyle name="Notas 6 3 6 4" xfId="38652" xr:uid="{00000000-0005-0000-0000-0000479C0000}"/>
    <cellStyle name="Notas 6 3 6 5" xfId="38653" xr:uid="{00000000-0005-0000-0000-0000489C0000}"/>
    <cellStyle name="Notas 6 3 6 6" xfId="38654" xr:uid="{00000000-0005-0000-0000-0000499C0000}"/>
    <cellStyle name="Notas 6 3 7" xfId="38655" xr:uid="{00000000-0005-0000-0000-00004A9C0000}"/>
    <cellStyle name="Notas 6 3 7 2" xfId="38656" xr:uid="{00000000-0005-0000-0000-00004B9C0000}"/>
    <cellStyle name="Notas 6 3 7 3" xfId="38657" xr:uid="{00000000-0005-0000-0000-00004C9C0000}"/>
    <cellStyle name="Notas 6 3 7 4" xfId="38658" xr:uid="{00000000-0005-0000-0000-00004D9C0000}"/>
    <cellStyle name="Notas 6 3 7 5" xfId="38659" xr:uid="{00000000-0005-0000-0000-00004E9C0000}"/>
    <cellStyle name="Notas 6 3 7 6" xfId="38660" xr:uid="{00000000-0005-0000-0000-00004F9C0000}"/>
    <cellStyle name="Notas 6 3 8" xfId="38661" xr:uid="{00000000-0005-0000-0000-0000509C0000}"/>
    <cellStyle name="Notas 6 3 8 2" xfId="38662" xr:uid="{00000000-0005-0000-0000-0000519C0000}"/>
    <cellStyle name="Notas 6 3 8 3" xfId="38663" xr:uid="{00000000-0005-0000-0000-0000529C0000}"/>
    <cellStyle name="Notas 6 3 8 4" xfId="38664" xr:uid="{00000000-0005-0000-0000-0000539C0000}"/>
    <cellStyle name="Notas 6 3 8 5" xfId="38665" xr:uid="{00000000-0005-0000-0000-0000549C0000}"/>
    <cellStyle name="Notas 6 3 8 6" xfId="38666" xr:uid="{00000000-0005-0000-0000-0000559C0000}"/>
    <cellStyle name="Notas 6 3 9" xfId="38667" xr:uid="{00000000-0005-0000-0000-0000569C0000}"/>
    <cellStyle name="Notas 6 3 9 2" xfId="38668" xr:uid="{00000000-0005-0000-0000-0000579C0000}"/>
    <cellStyle name="Notas 6 3 9 3" xfId="38669" xr:uid="{00000000-0005-0000-0000-0000589C0000}"/>
    <cellStyle name="Notas 6 3 9 4" xfId="38670" xr:uid="{00000000-0005-0000-0000-0000599C0000}"/>
    <cellStyle name="Notas 6 3 9 5" xfId="38671" xr:uid="{00000000-0005-0000-0000-00005A9C0000}"/>
    <cellStyle name="Notas 6 3 9 6" xfId="38672" xr:uid="{00000000-0005-0000-0000-00005B9C0000}"/>
    <cellStyle name="Notas 6 4" xfId="38673" xr:uid="{00000000-0005-0000-0000-00005C9C0000}"/>
    <cellStyle name="Notas 6 4 10" xfId="38674" xr:uid="{00000000-0005-0000-0000-00005D9C0000}"/>
    <cellStyle name="Notas 6 4 11" xfId="38675" xr:uid="{00000000-0005-0000-0000-00005E9C0000}"/>
    <cellStyle name="Notas 6 4 12" xfId="38676" xr:uid="{00000000-0005-0000-0000-00005F9C0000}"/>
    <cellStyle name="Notas 6 4 13" xfId="38677" xr:uid="{00000000-0005-0000-0000-0000609C0000}"/>
    <cellStyle name="Notas 6 4 14" xfId="38678" xr:uid="{00000000-0005-0000-0000-0000619C0000}"/>
    <cellStyle name="Notas 6 4 2" xfId="38679" xr:uid="{00000000-0005-0000-0000-0000629C0000}"/>
    <cellStyle name="Notas 6 4 2 2" xfId="38680" xr:uid="{00000000-0005-0000-0000-0000639C0000}"/>
    <cellStyle name="Notas 6 4 2 3" xfId="38681" xr:uid="{00000000-0005-0000-0000-0000649C0000}"/>
    <cellStyle name="Notas 6 4 2 4" xfId="38682" xr:uid="{00000000-0005-0000-0000-0000659C0000}"/>
    <cellStyle name="Notas 6 4 2 5" xfId="38683" xr:uid="{00000000-0005-0000-0000-0000669C0000}"/>
    <cellStyle name="Notas 6 4 2 6" xfId="38684" xr:uid="{00000000-0005-0000-0000-0000679C0000}"/>
    <cellStyle name="Notas 6 4 3" xfId="38685" xr:uid="{00000000-0005-0000-0000-0000689C0000}"/>
    <cellStyle name="Notas 6 4 3 2" xfId="38686" xr:uid="{00000000-0005-0000-0000-0000699C0000}"/>
    <cellStyle name="Notas 6 4 3 3" xfId="38687" xr:uid="{00000000-0005-0000-0000-00006A9C0000}"/>
    <cellStyle name="Notas 6 4 3 4" xfId="38688" xr:uid="{00000000-0005-0000-0000-00006B9C0000}"/>
    <cellStyle name="Notas 6 4 3 5" xfId="38689" xr:uid="{00000000-0005-0000-0000-00006C9C0000}"/>
    <cellStyle name="Notas 6 4 3 6" xfId="38690" xr:uid="{00000000-0005-0000-0000-00006D9C0000}"/>
    <cellStyle name="Notas 6 4 4" xfId="38691" xr:uid="{00000000-0005-0000-0000-00006E9C0000}"/>
    <cellStyle name="Notas 6 4 4 2" xfId="38692" xr:uid="{00000000-0005-0000-0000-00006F9C0000}"/>
    <cellStyle name="Notas 6 4 4 3" xfId="38693" xr:uid="{00000000-0005-0000-0000-0000709C0000}"/>
    <cellStyle name="Notas 6 4 4 4" xfId="38694" xr:uid="{00000000-0005-0000-0000-0000719C0000}"/>
    <cellStyle name="Notas 6 4 4 5" xfId="38695" xr:uid="{00000000-0005-0000-0000-0000729C0000}"/>
    <cellStyle name="Notas 6 4 4 6" xfId="38696" xr:uid="{00000000-0005-0000-0000-0000739C0000}"/>
    <cellStyle name="Notas 6 4 5" xfId="38697" xr:uid="{00000000-0005-0000-0000-0000749C0000}"/>
    <cellStyle name="Notas 6 4 5 2" xfId="38698" xr:uid="{00000000-0005-0000-0000-0000759C0000}"/>
    <cellStyle name="Notas 6 4 5 3" xfId="38699" xr:uid="{00000000-0005-0000-0000-0000769C0000}"/>
    <cellStyle name="Notas 6 4 5 4" xfId="38700" xr:uid="{00000000-0005-0000-0000-0000779C0000}"/>
    <cellStyle name="Notas 6 4 5 5" xfId="38701" xr:uid="{00000000-0005-0000-0000-0000789C0000}"/>
    <cellStyle name="Notas 6 4 5 6" xfId="38702" xr:uid="{00000000-0005-0000-0000-0000799C0000}"/>
    <cellStyle name="Notas 6 4 6" xfId="38703" xr:uid="{00000000-0005-0000-0000-00007A9C0000}"/>
    <cellStyle name="Notas 6 4 6 2" xfId="38704" xr:uid="{00000000-0005-0000-0000-00007B9C0000}"/>
    <cellStyle name="Notas 6 4 6 3" xfId="38705" xr:uid="{00000000-0005-0000-0000-00007C9C0000}"/>
    <cellStyle name="Notas 6 4 6 4" xfId="38706" xr:uid="{00000000-0005-0000-0000-00007D9C0000}"/>
    <cellStyle name="Notas 6 4 6 5" xfId="38707" xr:uid="{00000000-0005-0000-0000-00007E9C0000}"/>
    <cellStyle name="Notas 6 4 6 6" xfId="38708" xr:uid="{00000000-0005-0000-0000-00007F9C0000}"/>
    <cellStyle name="Notas 6 4 7" xfId="38709" xr:uid="{00000000-0005-0000-0000-0000809C0000}"/>
    <cellStyle name="Notas 6 4 7 2" xfId="38710" xr:uid="{00000000-0005-0000-0000-0000819C0000}"/>
    <cellStyle name="Notas 6 4 7 3" xfId="38711" xr:uid="{00000000-0005-0000-0000-0000829C0000}"/>
    <cellStyle name="Notas 6 4 7 4" xfId="38712" xr:uid="{00000000-0005-0000-0000-0000839C0000}"/>
    <cellStyle name="Notas 6 4 7 5" xfId="38713" xr:uid="{00000000-0005-0000-0000-0000849C0000}"/>
    <cellStyle name="Notas 6 4 7 6" xfId="38714" xr:uid="{00000000-0005-0000-0000-0000859C0000}"/>
    <cellStyle name="Notas 6 4 8" xfId="38715" xr:uid="{00000000-0005-0000-0000-0000869C0000}"/>
    <cellStyle name="Notas 6 4 8 2" xfId="38716" xr:uid="{00000000-0005-0000-0000-0000879C0000}"/>
    <cellStyle name="Notas 6 4 8 3" xfId="38717" xr:uid="{00000000-0005-0000-0000-0000889C0000}"/>
    <cellStyle name="Notas 6 4 8 4" xfId="38718" xr:uid="{00000000-0005-0000-0000-0000899C0000}"/>
    <cellStyle name="Notas 6 4 8 5" xfId="38719" xr:uid="{00000000-0005-0000-0000-00008A9C0000}"/>
    <cellStyle name="Notas 6 4 8 6" xfId="38720" xr:uid="{00000000-0005-0000-0000-00008B9C0000}"/>
    <cellStyle name="Notas 6 4 9" xfId="38721" xr:uid="{00000000-0005-0000-0000-00008C9C0000}"/>
    <cellStyle name="Notas 6 4 9 2" xfId="38722" xr:uid="{00000000-0005-0000-0000-00008D9C0000}"/>
    <cellStyle name="Notas 6 4 9 3" xfId="38723" xr:uid="{00000000-0005-0000-0000-00008E9C0000}"/>
    <cellStyle name="Notas 6 4 9 4" xfId="38724" xr:uid="{00000000-0005-0000-0000-00008F9C0000}"/>
    <cellStyle name="Notas 6 4 9 5" xfId="38725" xr:uid="{00000000-0005-0000-0000-0000909C0000}"/>
    <cellStyle name="Notas 6 4 9 6" xfId="38726" xr:uid="{00000000-0005-0000-0000-0000919C0000}"/>
    <cellStyle name="Notas 6 5" xfId="38727" xr:uid="{00000000-0005-0000-0000-0000929C0000}"/>
    <cellStyle name="Notas 6 5 2" xfId="38728" xr:uid="{00000000-0005-0000-0000-0000939C0000}"/>
    <cellStyle name="Notas 6 5 3" xfId="38729" xr:uid="{00000000-0005-0000-0000-0000949C0000}"/>
    <cellStyle name="Notas 6 5 4" xfId="38730" xr:uid="{00000000-0005-0000-0000-0000959C0000}"/>
    <cellStyle name="Notas 6 5 5" xfId="38731" xr:uid="{00000000-0005-0000-0000-0000969C0000}"/>
    <cellStyle name="Notas 6 5 6" xfId="38732" xr:uid="{00000000-0005-0000-0000-0000979C0000}"/>
    <cellStyle name="Notas 6 6" xfId="38733" xr:uid="{00000000-0005-0000-0000-0000989C0000}"/>
    <cellStyle name="Notas 6 6 2" xfId="38734" xr:uid="{00000000-0005-0000-0000-0000999C0000}"/>
    <cellStyle name="Notas 6 6 3" xfId="38735" xr:uid="{00000000-0005-0000-0000-00009A9C0000}"/>
    <cellStyle name="Notas 6 6 4" xfId="38736" xr:uid="{00000000-0005-0000-0000-00009B9C0000}"/>
    <cellStyle name="Notas 6 6 5" xfId="38737" xr:uid="{00000000-0005-0000-0000-00009C9C0000}"/>
    <cellStyle name="Notas 6 6 6" xfId="38738" xr:uid="{00000000-0005-0000-0000-00009D9C0000}"/>
    <cellStyle name="Notas 6 7" xfId="38739" xr:uid="{00000000-0005-0000-0000-00009E9C0000}"/>
    <cellStyle name="Notas 6 7 2" xfId="38740" xr:uid="{00000000-0005-0000-0000-00009F9C0000}"/>
    <cellStyle name="Notas 6 7 3" xfId="38741" xr:uid="{00000000-0005-0000-0000-0000A09C0000}"/>
    <cellStyle name="Notas 6 7 4" xfId="38742" xr:uid="{00000000-0005-0000-0000-0000A19C0000}"/>
    <cellStyle name="Notas 6 7 5" xfId="38743" xr:uid="{00000000-0005-0000-0000-0000A29C0000}"/>
    <cellStyle name="Notas 6 7 6" xfId="38744" xr:uid="{00000000-0005-0000-0000-0000A39C0000}"/>
    <cellStyle name="Notas 6 8" xfId="38745" xr:uid="{00000000-0005-0000-0000-0000A49C0000}"/>
    <cellStyle name="Notas 6 8 2" xfId="38746" xr:uid="{00000000-0005-0000-0000-0000A59C0000}"/>
    <cellStyle name="Notas 6 8 3" xfId="38747" xr:uid="{00000000-0005-0000-0000-0000A69C0000}"/>
    <cellStyle name="Notas 6 8 4" xfId="38748" xr:uid="{00000000-0005-0000-0000-0000A79C0000}"/>
    <cellStyle name="Notas 6 8 5" xfId="38749" xr:uid="{00000000-0005-0000-0000-0000A89C0000}"/>
    <cellStyle name="Notas 6 8 6" xfId="38750" xr:uid="{00000000-0005-0000-0000-0000A99C0000}"/>
    <cellStyle name="Notas 6 9" xfId="38751" xr:uid="{00000000-0005-0000-0000-0000AA9C0000}"/>
    <cellStyle name="Notas 6 9 2" xfId="38752" xr:uid="{00000000-0005-0000-0000-0000AB9C0000}"/>
    <cellStyle name="Notas 6 9 3" xfId="38753" xr:uid="{00000000-0005-0000-0000-0000AC9C0000}"/>
    <cellStyle name="Notas 6 9 4" xfId="38754" xr:uid="{00000000-0005-0000-0000-0000AD9C0000}"/>
    <cellStyle name="Notas 6 9 5" xfId="38755" xr:uid="{00000000-0005-0000-0000-0000AE9C0000}"/>
    <cellStyle name="Notas 6 9 6" xfId="38756" xr:uid="{00000000-0005-0000-0000-0000AF9C0000}"/>
    <cellStyle name="Notas 60" xfId="38757" xr:uid="{00000000-0005-0000-0000-0000B09C0000}"/>
    <cellStyle name="Notas 60 2" xfId="38758" xr:uid="{00000000-0005-0000-0000-0000B19C0000}"/>
    <cellStyle name="Notas 60 2 2" xfId="38759" xr:uid="{00000000-0005-0000-0000-0000B29C0000}"/>
    <cellStyle name="Notas 60 2 3" xfId="38760" xr:uid="{00000000-0005-0000-0000-0000B39C0000}"/>
    <cellStyle name="Notas 60 2 4" xfId="38761" xr:uid="{00000000-0005-0000-0000-0000B49C0000}"/>
    <cellStyle name="Notas 60 2 5" xfId="38762" xr:uid="{00000000-0005-0000-0000-0000B59C0000}"/>
    <cellStyle name="Notas 60 2 6" xfId="38763" xr:uid="{00000000-0005-0000-0000-0000B69C0000}"/>
    <cellStyle name="Notas 60 3" xfId="38764" xr:uid="{00000000-0005-0000-0000-0000B79C0000}"/>
    <cellStyle name="Notas 60 4" xfId="38765" xr:uid="{00000000-0005-0000-0000-0000B89C0000}"/>
    <cellStyle name="Notas 60 5" xfId="38766" xr:uid="{00000000-0005-0000-0000-0000B99C0000}"/>
    <cellStyle name="Notas 60 6" xfId="38767" xr:uid="{00000000-0005-0000-0000-0000BA9C0000}"/>
    <cellStyle name="Notas 60 7" xfId="38768" xr:uid="{00000000-0005-0000-0000-0000BB9C0000}"/>
    <cellStyle name="Notas 61" xfId="38769" xr:uid="{00000000-0005-0000-0000-0000BC9C0000}"/>
    <cellStyle name="Notas 61 2" xfId="38770" xr:uid="{00000000-0005-0000-0000-0000BD9C0000}"/>
    <cellStyle name="Notas 61 2 2" xfId="38771" xr:uid="{00000000-0005-0000-0000-0000BE9C0000}"/>
    <cellStyle name="Notas 61 2 3" xfId="38772" xr:uid="{00000000-0005-0000-0000-0000BF9C0000}"/>
    <cellStyle name="Notas 61 2 4" xfId="38773" xr:uid="{00000000-0005-0000-0000-0000C09C0000}"/>
    <cellStyle name="Notas 61 2 5" xfId="38774" xr:uid="{00000000-0005-0000-0000-0000C19C0000}"/>
    <cellStyle name="Notas 61 2 6" xfId="38775" xr:uid="{00000000-0005-0000-0000-0000C29C0000}"/>
    <cellStyle name="Notas 61 3" xfId="38776" xr:uid="{00000000-0005-0000-0000-0000C39C0000}"/>
    <cellStyle name="Notas 61 4" xfId="38777" xr:uid="{00000000-0005-0000-0000-0000C49C0000}"/>
    <cellStyle name="Notas 61 5" xfId="38778" xr:uid="{00000000-0005-0000-0000-0000C59C0000}"/>
    <cellStyle name="Notas 61 6" xfId="38779" xr:uid="{00000000-0005-0000-0000-0000C69C0000}"/>
    <cellStyle name="Notas 61 7" xfId="38780" xr:uid="{00000000-0005-0000-0000-0000C79C0000}"/>
    <cellStyle name="Notas 62" xfId="38781" xr:uid="{00000000-0005-0000-0000-0000C89C0000}"/>
    <cellStyle name="Notas 62 2" xfId="38782" xr:uid="{00000000-0005-0000-0000-0000C99C0000}"/>
    <cellStyle name="Notas 62 2 2" xfId="38783" xr:uid="{00000000-0005-0000-0000-0000CA9C0000}"/>
    <cellStyle name="Notas 62 2 3" xfId="38784" xr:uid="{00000000-0005-0000-0000-0000CB9C0000}"/>
    <cellStyle name="Notas 62 2 4" xfId="38785" xr:uid="{00000000-0005-0000-0000-0000CC9C0000}"/>
    <cellStyle name="Notas 62 2 5" xfId="38786" xr:uid="{00000000-0005-0000-0000-0000CD9C0000}"/>
    <cellStyle name="Notas 62 2 6" xfId="38787" xr:uid="{00000000-0005-0000-0000-0000CE9C0000}"/>
    <cellStyle name="Notas 62 3" xfId="38788" xr:uid="{00000000-0005-0000-0000-0000CF9C0000}"/>
    <cellStyle name="Notas 62 4" xfId="38789" xr:uid="{00000000-0005-0000-0000-0000D09C0000}"/>
    <cellStyle name="Notas 62 5" xfId="38790" xr:uid="{00000000-0005-0000-0000-0000D19C0000}"/>
    <cellStyle name="Notas 62 6" xfId="38791" xr:uid="{00000000-0005-0000-0000-0000D29C0000}"/>
    <cellStyle name="Notas 62 7" xfId="38792" xr:uid="{00000000-0005-0000-0000-0000D39C0000}"/>
    <cellStyle name="Notas 63" xfId="38793" xr:uid="{00000000-0005-0000-0000-0000D49C0000}"/>
    <cellStyle name="Notas 63 2" xfId="38794" xr:uid="{00000000-0005-0000-0000-0000D59C0000}"/>
    <cellStyle name="Notas 63 2 2" xfId="38795" xr:uid="{00000000-0005-0000-0000-0000D69C0000}"/>
    <cellStyle name="Notas 63 2 3" xfId="38796" xr:uid="{00000000-0005-0000-0000-0000D79C0000}"/>
    <cellStyle name="Notas 63 2 4" xfId="38797" xr:uid="{00000000-0005-0000-0000-0000D89C0000}"/>
    <cellStyle name="Notas 63 2 5" xfId="38798" xr:uid="{00000000-0005-0000-0000-0000D99C0000}"/>
    <cellStyle name="Notas 63 2 6" xfId="38799" xr:uid="{00000000-0005-0000-0000-0000DA9C0000}"/>
    <cellStyle name="Notas 63 3" xfId="38800" xr:uid="{00000000-0005-0000-0000-0000DB9C0000}"/>
    <cellStyle name="Notas 63 4" xfId="38801" xr:uid="{00000000-0005-0000-0000-0000DC9C0000}"/>
    <cellStyle name="Notas 63 5" xfId="38802" xr:uid="{00000000-0005-0000-0000-0000DD9C0000}"/>
    <cellStyle name="Notas 63 6" xfId="38803" xr:uid="{00000000-0005-0000-0000-0000DE9C0000}"/>
    <cellStyle name="Notas 63 7" xfId="38804" xr:uid="{00000000-0005-0000-0000-0000DF9C0000}"/>
    <cellStyle name="Notas 64" xfId="38805" xr:uid="{00000000-0005-0000-0000-0000E09C0000}"/>
    <cellStyle name="Notas 64 2" xfId="38806" xr:uid="{00000000-0005-0000-0000-0000E19C0000}"/>
    <cellStyle name="Notas 64 2 2" xfId="38807" xr:uid="{00000000-0005-0000-0000-0000E29C0000}"/>
    <cellStyle name="Notas 64 2 3" xfId="38808" xr:uid="{00000000-0005-0000-0000-0000E39C0000}"/>
    <cellStyle name="Notas 64 2 4" xfId="38809" xr:uid="{00000000-0005-0000-0000-0000E49C0000}"/>
    <cellStyle name="Notas 64 2 5" xfId="38810" xr:uid="{00000000-0005-0000-0000-0000E59C0000}"/>
    <cellStyle name="Notas 64 2 6" xfId="38811" xr:uid="{00000000-0005-0000-0000-0000E69C0000}"/>
    <cellStyle name="Notas 64 3" xfId="38812" xr:uid="{00000000-0005-0000-0000-0000E79C0000}"/>
    <cellStyle name="Notas 64 4" xfId="38813" xr:uid="{00000000-0005-0000-0000-0000E89C0000}"/>
    <cellStyle name="Notas 64 5" xfId="38814" xr:uid="{00000000-0005-0000-0000-0000E99C0000}"/>
    <cellStyle name="Notas 64 6" xfId="38815" xr:uid="{00000000-0005-0000-0000-0000EA9C0000}"/>
    <cellStyle name="Notas 64 7" xfId="38816" xr:uid="{00000000-0005-0000-0000-0000EB9C0000}"/>
    <cellStyle name="Notas 65" xfId="38817" xr:uid="{00000000-0005-0000-0000-0000EC9C0000}"/>
    <cellStyle name="Notas 65 2" xfId="38818" xr:uid="{00000000-0005-0000-0000-0000ED9C0000}"/>
    <cellStyle name="Notas 65 2 2" xfId="38819" xr:uid="{00000000-0005-0000-0000-0000EE9C0000}"/>
    <cellStyle name="Notas 65 2 3" xfId="38820" xr:uid="{00000000-0005-0000-0000-0000EF9C0000}"/>
    <cellStyle name="Notas 65 2 4" xfId="38821" xr:uid="{00000000-0005-0000-0000-0000F09C0000}"/>
    <cellStyle name="Notas 65 2 5" xfId="38822" xr:uid="{00000000-0005-0000-0000-0000F19C0000}"/>
    <cellStyle name="Notas 65 2 6" xfId="38823" xr:uid="{00000000-0005-0000-0000-0000F29C0000}"/>
    <cellStyle name="Notas 65 3" xfId="38824" xr:uid="{00000000-0005-0000-0000-0000F39C0000}"/>
    <cellStyle name="Notas 65 4" xfId="38825" xr:uid="{00000000-0005-0000-0000-0000F49C0000}"/>
    <cellStyle name="Notas 65 5" xfId="38826" xr:uid="{00000000-0005-0000-0000-0000F59C0000}"/>
    <cellStyle name="Notas 65 6" xfId="38827" xr:uid="{00000000-0005-0000-0000-0000F69C0000}"/>
    <cellStyle name="Notas 65 7" xfId="38828" xr:uid="{00000000-0005-0000-0000-0000F79C0000}"/>
    <cellStyle name="Notas 66" xfId="38829" xr:uid="{00000000-0005-0000-0000-0000F89C0000}"/>
    <cellStyle name="Notas 66 2" xfId="38830" xr:uid="{00000000-0005-0000-0000-0000F99C0000}"/>
    <cellStyle name="Notas 66 3" xfId="38831" xr:uid="{00000000-0005-0000-0000-0000FA9C0000}"/>
    <cellStyle name="Notas 66 4" xfId="38832" xr:uid="{00000000-0005-0000-0000-0000FB9C0000}"/>
    <cellStyle name="Notas 66 5" xfId="38833" xr:uid="{00000000-0005-0000-0000-0000FC9C0000}"/>
    <cellStyle name="Notas 66 6" xfId="38834" xr:uid="{00000000-0005-0000-0000-0000FD9C0000}"/>
    <cellStyle name="Notas 67" xfId="38835" xr:uid="{00000000-0005-0000-0000-0000FE9C0000}"/>
    <cellStyle name="Notas 67 2" xfId="38836" xr:uid="{00000000-0005-0000-0000-0000FF9C0000}"/>
    <cellStyle name="Notas 67 3" xfId="38837" xr:uid="{00000000-0005-0000-0000-0000009D0000}"/>
    <cellStyle name="Notas 67 4" xfId="38838" xr:uid="{00000000-0005-0000-0000-0000019D0000}"/>
    <cellStyle name="Notas 67 5" xfId="38839" xr:uid="{00000000-0005-0000-0000-0000029D0000}"/>
    <cellStyle name="Notas 67 6" xfId="38840" xr:uid="{00000000-0005-0000-0000-0000039D0000}"/>
    <cellStyle name="Notas 68" xfId="38841" xr:uid="{00000000-0005-0000-0000-0000049D0000}"/>
    <cellStyle name="Notas 68 2" xfId="38842" xr:uid="{00000000-0005-0000-0000-0000059D0000}"/>
    <cellStyle name="Notas 68 3" xfId="38843" xr:uid="{00000000-0005-0000-0000-0000069D0000}"/>
    <cellStyle name="Notas 68 4" xfId="38844" xr:uid="{00000000-0005-0000-0000-0000079D0000}"/>
    <cellStyle name="Notas 68 5" xfId="38845" xr:uid="{00000000-0005-0000-0000-0000089D0000}"/>
    <cellStyle name="Notas 68 6" xfId="38846" xr:uid="{00000000-0005-0000-0000-0000099D0000}"/>
    <cellStyle name="Notas 69" xfId="38847" xr:uid="{00000000-0005-0000-0000-00000A9D0000}"/>
    <cellStyle name="Notas 69 2" xfId="38848" xr:uid="{00000000-0005-0000-0000-00000B9D0000}"/>
    <cellStyle name="Notas 69 3" xfId="38849" xr:uid="{00000000-0005-0000-0000-00000C9D0000}"/>
    <cellStyle name="Notas 69 4" xfId="38850" xr:uid="{00000000-0005-0000-0000-00000D9D0000}"/>
    <cellStyle name="Notas 69 5" xfId="38851" xr:uid="{00000000-0005-0000-0000-00000E9D0000}"/>
    <cellStyle name="Notas 69 6" xfId="38852" xr:uid="{00000000-0005-0000-0000-00000F9D0000}"/>
    <cellStyle name="Notas 7" xfId="2118" xr:uid="{00000000-0005-0000-0000-0000109D0000}"/>
    <cellStyle name="Notas 7 10" xfId="38853" xr:uid="{00000000-0005-0000-0000-0000119D0000}"/>
    <cellStyle name="Notas 7 10 2" xfId="38854" xr:uid="{00000000-0005-0000-0000-0000129D0000}"/>
    <cellStyle name="Notas 7 10 3" xfId="38855" xr:uid="{00000000-0005-0000-0000-0000139D0000}"/>
    <cellStyle name="Notas 7 10 4" xfId="38856" xr:uid="{00000000-0005-0000-0000-0000149D0000}"/>
    <cellStyle name="Notas 7 10 5" xfId="38857" xr:uid="{00000000-0005-0000-0000-0000159D0000}"/>
    <cellStyle name="Notas 7 10 6" xfId="38858" xr:uid="{00000000-0005-0000-0000-0000169D0000}"/>
    <cellStyle name="Notas 7 11" xfId="38859" xr:uid="{00000000-0005-0000-0000-0000179D0000}"/>
    <cellStyle name="Notas 7 11 2" xfId="38860" xr:uid="{00000000-0005-0000-0000-0000189D0000}"/>
    <cellStyle name="Notas 7 11 3" xfId="38861" xr:uid="{00000000-0005-0000-0000-0000199D0000}"/>
    <cellStyle name="Notas 7 11 4" xfId="38862" xr:uid="{00000000-0005-0000-0000-00001A9D0000}"/>
    <cellStyle name="Notas 7 11 5" xfId="38863" xr:uid="{00000000-0005-0000-0000-00001B9D0000}"/>
    <cellStyle name="Notas 7 11 6" xfId="38864" xr:uid="{00000000-0005-0000-0000-00001C9D0000}"/>
    <cellStyle name="Notas 7 12" xfId="38865" xr:uid="{00000000-0005-0000-0000-00001D9D0000}"/>
    <cellStyle name="Notas 7 12 2" xfId="38866" xr:uid="{00000000-0005-0000-0000-00001E9D0000}"/>
    <cellStyle name="Notas 7 12 3" xfId="38867" xr:uid="{00000000-0005-0000-0000-00001F9D0000}"/>
    <cellStyle name="Notas 7 12 4" xfId="38868" xr:uid="{00000000-0005-0000-0000-0000209D0000}"/>
    <cellStyle name="Notas 7 12 5" xfId="38869" xr:uid="{00000000-0005-0000-0000-0000219D0000}"/>
    <cellStyle name="Notas 7 12 6" xfId="38870" xr:uid="{00000000-0005-0000-0000-0000229D0000}"/>
    <cellStyle name="Notas 7 13" xfId="38871" xr:uid="{00000000-0005-0000-0000-0000239D0000}"/>
    <cellStyle name="Notas 7 14" xfId="38872" xr:uid="{00000000-0005-0000-0000-0000249D0000}"/>
    <cellStyle name="Notas 7 15" xfId="38873" xr:uid="{00000000-0005-0000-0000-0000259D0000}"/>
    <cellStyle name="Notas 7 16" xfId="38874" xr:uid="{00000000-0005-0000-0000-0000269D0000}"/>
    <cellStyle name="Notas 7 17" xfId="38875" xr:uid="{00000000-0005-0000-0000-0000279D0000}"/>
    <cellStyle name="Notas 7 18" xfId="42141" xr:uid="{00000000-0005-0000-0000-0000289D0000}"/>
    <cellStyle name="Notas 7 2" xfId="38876" xr:uid="{00000000-0005-0000-0000-0000299D0000}"/>
    <cellStyle name="Notas 7 2 10" xfId="38877" xr:uid="{00000000-0005-0000-0000-00002A9D0000}"/>
    <cellStyle name="Notas 7 2 11" xfId="38878" xr:uid="{00000000-0005-0000-0000-00002B9D0000}"/>
    <cellStyle name="Notas 7 2 12" xfId="38879" xr:uid="{00000000-0005-0000-0000-00002C9D0000}"/>
    <cellStyle name="Notas 7 2 13" xfId="38880" xr:uid="{00000000-0005-0000-0000-00002D9D0000}"/>
    <cellStyle name="Notas 7 2 14" xfId="38881" xr:uid="{00000000-0005-0000-0000-00002E9D0000}"/>
    <cellStyle name="Notas 7 2 2" xfId="38882" xr:uid="{00000000-0005-0000-0000-00002F9D0000}"/>
    <cellStyle name="Notas 7 2 2 2" xfId="38883" xr:uid="{00000000-0005-0000-0000-0000309D0000}"/>
    <cellStyle name="Notas 7 2 2 3" xfId="38884" xr:uid="{00000000-0005-0000-0000-0000319D0000}"/>
    <cellStyle name="Notas 7 2 2 4" xfId="38885" xr:uid="{00000000-0005-0000-0000-0000329D0000}"/>
    <cellStyle name="Notas 7 2 2 5" xfId="38886" xr:uid="{00000000-0005-0000-0000-0000339D0000}"/>
    <cellStyle name="Notas 7 2 2 6" xfId="38887" xr:uid="{00000000-0005-0000-0000-0000349D0000}"/>
    <cellStyle name="Notas 7 2 3" xfId="38888" xr:uid="{00000000-0005-0000-0000-0000359D0000}"/>
    <cellStyle name="Notas 7 2 3 2" xfId="38889" xr:uid="{00000000-0005-0000-0000-0000369D0000}"/>
    <cellStyle name="Notas 7 2 3 3" xfId="38890" xr:uid="{00000000-0005-0000-0000-0000379D0000}"/>
    <cellStyle name="Notas 7 2 3 4" xfId="38891" xr:uid="{00000000-0005-0000-0000-0000389D0000}"/>
    <cellStyle name="Notas 7 2 3 5" xfId="38892" xr:uid="{00000000-0005-0000-0000-0000399D0000}"/>
    <cellStyle name="Notas 7 2 3 6" xfId="38893" xr:uid="{00000000-0005-0000-0000-00003A9D0000}"/>
    <cellStyle name="Notas 7 2 4" xfId="38894" xr:uid="{00000000-0005-0000-0000-00003B9D0000}"/>
    <cellStyle name="Notas 7 2 4 2" xfId="38895" xr:uid="{00000000-0005-0000-0000-00003C9D0000}"/>
    <cellStyle name="Notas 7 2 4 3" xfId="38896" xr:uid="{00000000-0005-0000-0000-00003D9D0000}"/>
    <cellStyle name="Notas 7 2 4 4" xfId="38897" xr:uid="{00000000-0005-0000-0000-00003E9D0000}"/>
    <cellStyle name="Notas 7 2 4 5" xfId="38898" xr:uid="{00000000-0005-0000-0000-00003F9D0000}"/>
    <cellStyle name="Notas 7 2 4 6" xfId="38899" xr:uid="{00000000-0005-0000-0000-0000409D0000}"/>
    <cellStyle name="Notas 7 2 5" xfId="38900" xr:uid="{00000000-0005-0000-0000-0000419D0000}"/>
    <cellStyle name="Notas 7 2 5 2" xfId="38901" xr:uid="{00000000-0005-0000-0000-0000429D0000}"/>
    <cellStyle name="Notas 7 2 5 3" xfId="38902" xr:uid="{00000000-0005-0000-0000-0000439D0000}"/>
    <cellStyle name="Notas 7 2 5 4" xfId="38903" xr:uid="{00000000-0005-0000-0000-0000449D0000}"/>
    <cellStyle name="Notas 7 2 5 5" xfId="38904" xr:uid="{00000000-0005-0000-0000-0000459D0000}"/>
    <cellStyle name="Notas 7 2 5 6" xfId="38905" xr:uid="{00000000-0005-0000-0000-0000469D0000}"/>
    <cellStyle name="Notas 7 2 6" xfId="38906" xr:uid="{00000000-0005-0000-0000-0000479D0000}"/>
    <cellStyle name="Notas 7 2 6 2" xfId="38907" xr:uid="{00000000-0005-0000-0000-0000489D0000}"/>
    <cellStyle name="Notas 7 2 6 3" xfId="38908" xr:uid="{00000000-0005-0000-0000-0000499D0000}"/>
    <cellStyle name="Notas 7 2 6 4" xfId="38909" xr:uid="{00000000-0005-0000-0000-00004A9D0000}"/>
    <cellStyle name="Notas 7 2 6 5" xfId="38910" xr:uid="{00000000-0005-0000-0000-00004B9D0000}"/>
    <cellStyle name="Notas 7 2 6 6" xfId="38911" xr:uid="{00000000-0005-0000-0000-00004C9D0000}"/>
    <cellStyle name="Notas 7 2 7" xfId="38912" xr:uid="{00000000-0005-0000-0000-00004D9D0000}"/>
    <cellStyle name="Notas 7 2 7 2" xfId="38913" xr:uid="{00000000-0005-0000-0000-00004E9D0000}"/>
    <cellStyle name="Notas 7 2 7 3" xfId="38914" xr:uid="{00000000-0005-0000-0000-00004F9D0000}"/>
    <cellStyle name="Notas 7 2 7 4" xfId="38915" xr:uid="{00000000-0005-0000-0000-0000509D0000}"/>
    <cellStyle name="Notas 7 2 7 5" xfId="38916" xr:uid="{00000000-0005-0000-0000-0000519D0000}"/>
    <cellStyle name="Notas 7 2 7 6" xfId="38917" xr:uid="{00000000-0005-0000-0000-0000529D0000}"/>
    <cellStyle name="Notas 7 2 8" xfId="38918" xr:uid="{00000000-0005-0000-0000-0000539D0000}"/>
    <cellStyle name="Notas 7 2 8 2" xfId="38919" xr:uid="{00000000-0005-0000-0000-0000549D0000}"/>
    <cellStyle name="Notas 7 2 8 3" xfId="38920" xr:uid="{00000000-0005-0000-0000-0000559D0000}"/>
    <cellStyle name="Notas 7 2 8 4" xfId="38921" xr:uid="{00000000-0005-0000-0000-0000569D0000}"/>
    <cellStyle name="Notas 7 2 8 5" xfId="38922" xr:uid="{00000000-0005-0000-0000-0000579D0000}"/>
    <cellStyle name="Notas 7 2 8 6" xfId="38923" xr:uid="{00000000-0005-0000-0000-0000589D0000}"/>
    <cellStyle name="Notas 7 2 9" xfId="38924" xr:uid="{00000000-0005-0000-0000-0000599D0000}"/>
    <cellStyle name="Notas 7 2 9 2" xfId="38925" xr:uid="{00000000-0005-0000-0000-00005A9D0000}"/>
    <cellStyle name="Notas 7 2 9 3" xfId="38926" xr:uid="{00000000-0005-0000-0000-00005B9D0000}"/>
    <cellStyle name="Notas 7 2 9 4" xfId="38927" xr:uid="{00000000-0005-0000-0000-00005C9D0000}"/>
    <cellStyle name="Notas 7 2 9 5" xfId="38928" xr:uid="{00000000-0005-0000-0000-00005D9D0000}"/>
    <cellStyle name="Notas 7 2 9 6" xfId="38929" xr:uid="{00000000-0005-0000-0000-00005E9D0000}"/>
    <cellStyle name="Notas 7 3" xfId="38930" xr:uid="{00000000-0005-0000-0000-00005F9D0000}"/>
    <cellStyle name="Notas 7 3 10" xfId="38931" xr:uid="{00000000-0005-0000-0000-0000609D0000}"/>
    <cellStyle name="Notas 7 3 11" xfId="38932" xr:uid="{00000000-0005-0000-0000-0000619D0000}"/>
    <cellStyle name="Notas 7 3 12" xfId="38933" xr:uid="{00000000-0005-0000-0000-0000629D0000}"/>
    <cellStyle name="Notas 7 3 13" xfId="38934" xr:uid="{00000000-0005-0000-0000-0000639D0000}"/>
    <cellStyle name="Notas 7 3 14" xfId="38935" xr:uid="{00000000-0005-0000-0000-0000649D0000}"/>
    <cellStyle name="Notas 7 3 2" xfId="38936" xr:uid="{00000000-0005-0000-0000-0000659D0000}"/>
    <cellStyle name="Notas 7 3 2 2" xfId="38937" xr:uid="{00000000-0005-0000-0000-0000669D0000}"/>
    <cellStyle name="Notas 7 3 2 3" xfId="38938" xr:uid="{00000000-0005-0000-0000-0000679D0000}"/>
    <cellStyle name="Notas 7 3 2 4" xfId="38939" xr:uid="{00000000-0005-0000-0000-0000689D0000}"/>
    <cellStyle name="Notas 7 3 2 5" xfId="38940" xr:uid="{00000000-0005-0000-0000-0000699D0000}"/>
    <cellStyle name="Notas 7 3 2 6" xfId="38941" xr:uid="{00000000-0005-0000-0000-00006A9D0000}"/>
    <cellStyle name="Notas 7 3 3" xfId="38942" xr:uid="{00000000-0005-0000-0000-00006B9D0000}"/>
    <cellStyle name="Notas 7 3 3 2" xfId="38943" xr:uid="{00000000-0005-0000-0000-00006C9D0000}"/>
    <cellStyle name="Notas 7 3 3 3" xfId="38944" xr:uid="{00000000-0005-0000-0000-00006D9D0000}"/>
    <cellStyle name="Notas 7 3 3 4" xfId="38945" xr:uid="{00000000-0005-0000-0000-00006E9D0000}"/>
    <cellStyle name="Notas 7 3 3 5" xfId="38946" xr:uid="{00000000-0005-0000-0000-00006F9D0000}"/>
    <cellStyle name="Notas 7 3 3 6" xfId="38947" xr:uid="{00000000-0005-0000-0000-0000709D0000}"/>
    <cellStyle name="Notas 7 3 4" xfId="38948" xr:uid="{00000000-0005-0000-0000-0000719D0000}"/>
    <cellStyle name="Notas 7 3 4 2" xfId="38949" xr:uid="{00000000-0005-0000-0000-0000729D0000}"/>
    <cellStyle name="Notas 7 3 4 3" xfId="38950" xr:uid="{00000000-0005-0000-0000-0000739D0000}"/>
    <cellStyle name="Notas 7 3 4 4" xfId="38951" xr:uid="{00000000-0005-0000-0000-0000749D0000}"/>
    <cellStyle name="Notas 7 3 4 5" xfId="38952" xr:uid="{00000000-0005-0000-0000-0000759D0000}"/>
    <cellStyle name="Notas 7 3 4 6" xfId="38953" xr:uid="{00000000-0005-0000-0000-0000769D0000}"/>
    <cellStyle name="Notas 7 3 5" xfId="38954" xr:uid="{00000000-0005-0000-0000-0000779D0000}"/>
    <cellStyle name="Notas 7 3 5 2" xfId="38955" xr:uid="{00000000-0005-0000-0000-0000789D0000}"/>
    <cellStyle name="Notas 7 3 5 3" xfId="38956" xr:uid="{00000000-0005-0000-0000-0000799D0000}"/>
    <cellStyle name="Notas 7 3 5 4" xfId="38957" xr:uid="{00000000-0005-0000-0000-00007A9D0000}"/>
    <cellStyle name="Notas 7 3 5 5" xfId="38958" xr:uid="{00000000-0005-0000-0000-00007B9D0000}"/>
    <cellStyle name="Notas 7 3 5 6" xfId="38959" xr:uid="{00000000-0005-0000-0000-00007C9D0000}"/>
    <cellStyle name="Notas 7 3 6" xfId="38960" xr:uid="{00000000-0005-0000-0000-00007D9D0000}"/>
    <cellStyle name="Notas 7 3 6 2" xfId="38961" xr:uid="{00000000-0005-0000-0000-00007E9D0000}"/>
    <cellStyle name="Notas 7 3 6 3" xfId="38962" xr:uid="{00000000-0005-0000-0000-00007F9D0000}"/>
    <cellStyle name="Notas 7 3 6 4" xfId="38963" xr:uid="{00000000-0005-0000-0000-0000809D0000}"/>
    <cellStyle name="Notas 7 3 6 5" xfId="38964" xr:uid="{00000000-0005-0000-0000-0000819D0000}"/>
    <cellStyle name="Notas 7 3 6 6" xfId="38965" xr:uid="{00000000-0005-0000-0000-0000829D0000}"/>
    <cellStyle name="Notas 7 3 7" xfId="38966" xr:uid="{00000000-0005-0000-0000-0000839D0000}"/>
    <cellStyle name="Notas 7 3 7 2" xfId="38967" xr:uid="{00000000-0005-0000-0000-0000849D0000}"/>
    <cellStyle name="Notas 7 3 7 3" xfId="38968" xr:uid="{00000000-0005-0000-0000-0000859D0000}"/>
    <cellStyle name="Notas 7 3 7 4" xfId="38969" xr:uid="{00000000-0005-0000-0000-0000869D0000}"/>
    <cellStyle name="Notas 7 3 7 5" xfId="38970" xr:uid="{00000000-0005-0000-0000-0000879D0000}"/>
    <cellStyle name="Notas 7 3 7 6" xfId="38971" xr:uid="{00000000-0005-0000-0000-0000889D0000}"/>
    <cellStyle name="Notas 7 3 8" xfId="38972" xr:uid="{00000000-0005-0000-0000-0000899D0000}"/>
    <cellStyle name="Notas 7 3 8 2" xfId="38973" xr:uid="{00000000-0005-0000-0000-00008A9D0000}"/>
    <cellStyle name="Notas 7 3 8 3" xfId="38974" xr:uid="{00000000-0005-0000-0000-00008B9D0000}"/>
    <cellStyle name="Notas 7 3 8 4" xfId="38975" xr:uid="{00000000-0005-0000-0000-00008C9D0000}"/>
    <cellStyle name="Notas 7 3 8 5" xfId="38976" xr:uid="{00000000-0005-0000-0000-00008D9D0000}"/>
    <cellStyle name="Notas 7 3 8 6" xfId="38977" xr:uid="{00000000-0005-0000-0000-00008E9D0000}"/>
    <cellStyle name="Notas 7 3 9" xfId="38978" xr:uid="{00000000-0005-0000-0000-00008F9D0000}"/>
    <cellStyle name="Notas 7 3 9 2" xfId="38979" xr:uid="{00000000-0005-0000-0000-0000909D0000}"/>
    <cellStyle name="Notas 7 3 9 3" xfId="38980" xr:uid="{00000000-0005-0000-0000-0000919D0000}"/>
    <cellStyle name="Notas 7 3 9 4" xfId="38981" xr:uid="{00000000-0005-0000-0000-0000929D0000}"/>
    <cellStyle name="Notas 7 3 9 5" xfId="38982" xr:uid="{00000000-0005-0000-0000-0000939D0000}"/>
    <cellStyle name="Notas 7 3 9 6" xfId="38983" xr:uid="{00000000-0005-0000-0000-0000949D0000}"/>
    <cellStyle name="Notas 7 4" xfId="38984" xr:uid="{00000000-0005-0000-0000-0000959D0000}"/>
    <cellStyle name="Notas 7 4 10" xfId="38985" xr:uid="{00000000-0005-0000-0000-0000969D0000}"/>
    <cellStyle name="Notas 7 4 11" xfId="38986" xr:uid="{00000000-0005-0000-0000-0000979D0000}"/>
    <cellStyle name="Notas 7 4 12" xfId="38987" xr:uid="{00000000-0005-0000-0000-0000989D0000}"/>
    <cellStyle name="Notas 7 4 13" xfId="38988" xr:uid="{00000000-0005-0000-0000-0000999D0000}"/>
    <cellStyle name="Notas 7 4 14" xfId="38989" xr:uid="{00000000-0005-0000-0000-00009A9D0000}"/>
    <cellStyle name="Notas 7 4 2" xfId="38990" xr:uid="{00000000-0005-0000-0000-00009B9D0000}"/>
    <cellStyle name="Notas 7 4 2 2" xfId="38991" xr:uid="{00000000-0005-0000-0000-00009C9D0000}"/>
    <cellStyle name="Notas 7 4 2 3" xfId="38992" xr:uid="{00000000-0005-0000-0000-00009D9D0000}"/>
    <cellStyle name="Notas 7 4 2 4" xfId="38993" xr:uid="{00000000-0005-0000-0000-00009E9D0000}"/>
    <cellStyle name="Notas 7 4 2 5" xfId="38994" xr:uid="{00000000-0005-0000-0000-00009F9D0000}"/>
    <cellStyle name="Notas 7 4 2 6" xfId="38995" xr:uid="{00000000-0005-0000-0000-0000A09D0000}"/>
    <cellStyle name="Notas 7 4 3" xfId="38996" xr:uid="{00000000-0005-0000-0000-0000A19D0000}"/>
    <cellStyle name="Notas 7 4 3 2" xfId="38997" xr:uid="{00000000-0005-0000-0000-0000A29D0000}"/>
    <cellStyle name="Notas 7 4 3 3" xfId="38998" xr:uid="{00000000-0005-0000-0000-0000A39D0000}"/>
    <cellStyle name="Notas 7 4 3 4" xfId="38999" xr:uid="{00000000-0005-0000-0000-0000A49D0000}"/>
    <cellStyle name="Notas 7 4 3 5" xfId="39000" xr:uid="{00000000-0005-0000-0000-0000A59D0000}"/>
    <cellStyle name="Notas 7 4 3 6" xfId="39001" xr:uid="{00000000-0005-0000-0000-0000A69D0000}"/>
    <cellStyle name="Notas 7 4 4" xfId="39002" xr:uid="{00000000-0005-0000-0000-0000A79D0000}"/>
    <cellStyle name="Notas 7 4 4 2" xfId="39003" xr:uid="{00000000-0005-0000-0000-0000A89D0000}"/>
    <cellStyle name="Notas 7 4 4 3" xfId="39004" xr:uid="{00000000-0005-0000-0000-0000A99D0000}"/>
    <cellStyle name="Notas 7 4 4 4" xfId="39005" xr:uid="{00000000-0005-0000-0000-0000AA9D0000}"/>
    <cellStyle name="Notas 7 4 4 5" xfId="39006" xr:uid="{00000000-0005-0000-0000-0000AB9D0000}"/>
    <cellStyle name="Notas 7 4 4 6" xfId="39007" xr:uid="{00000000-0005-0000-0000-0000AC9D0000}"/>
    <cellStyle name="Notas 7 4 5" xfId="39008" xr:uid="{00000000-0005-0000-0000-0000AD9D0000}"/>
    <cellStyle name="Notas 7 4 5 2" xfId="39009" xr:uid="{00000000-0005-0000-0000-0000AE9D0000}"/>
    <cellStyle name="Notas 7 4 5 3" xfId="39010" xr:uid="{00000000-0005-0000-0000-0000AF9D0000}"/>
    <cellStyle name="Notas 7 4 5 4" xfId="39011" xr:uid="{00000000-0005-0000-0000-0000B09D0000}"/>
    <cellStyle name="Notas 7 4 5 5" xfId="39012" xr:uid="{00000000-0005-0000-0000-0000B19D0000}"/>
    <cellStyle name="Notas 7 4 5 6" xfId="39013" xr:uid="{00000000-0005-0000-0000-0000B29D0000}"/>
    <cellStyle name="Notas 7 4 6" xfId="39014" xr:uid="{00000000-0005-0000-0000-0000B39D0000}"/>
    <cellStyle name="Notas 7 4 6 2" xfId="39015" xr:uid="{00000000-0005-0000-0000-0000B49D0000}"/>
    <cellStyle name="Notas 7 4 6 3" xfId="39016" xr:uid="{00000000-0005-0000-0000-0000B59D0000}"/>
    <cellStyle name="Notas 7 4 6 4" xfId="39017" xr:uid="{00000000-0005-0000-0000-0000B69D0000}"/>
    <cellStyle name="Notas 7 4 6 5" xfId="39018" xr:uid="{00000000-0005-0000-0000-0000B79D0000}"/>
    <cellStyle name="Notas 7 4 6 6" xfId="39019" xr:uid="{00000000-0005-0000-0000-0000B89D0000}"/>
    <cellStyle name="Notas 7 4 7" xfId="39020" xr:uid="{00000000-0005-0000-0000-0000B99D0000}"/>
    <cellStyle name="Notas 7 4 7 2" xfId="39021" xr:uid="{00000000-0005-0000-0000-0000BA9D0000}"/>
    <cellStyle name="Notas 7 4 7 3" xfId="39022" xr:uid="{00000000-0005-0000-0000-0000BB9D0000}"/>
    <cellStyle name="Notas 7 4 7 4" xfId="39023" xr:uid="{00000000-0005-0000-0000-0000BC9D0000}"/>
    <cellStyle name="Notas 7 4 7 5" xfId="39024" xr:uid="{00000000-0005-0000-0000-0000BD9D0000}"/>
    <cellStyle name="Notas 7 4 7 6" xfId="39025" xr:uid="{00000000-0005-0000-0000-0000BE9D0000}"/>
    <cellStyle name="Notas 7 4 8" xfId="39026" xr:uid="{00000000-0005-0000-0000-0000BF9D0000}"/>
    <cellStyle name="Notas 7 4 8 2" xfId="39027" xr:uid="{00000000-0005-0000-0000-0000C09D0000}"/>
    <cellStyle name="Notas 7 4 8 3" xfId="39028" xr:uid="{00000000-0005-0000-0000-0000C19D0000}"/>
    <cellStyle name="Notas 7 4 8 4" xfId="39029" xr:uid="{00000000-0005-0000-0000-0000C29D0000}"/>
    <cellStyle name="Notas 7 4 8 5" xfId="39030" xr:uid="{00000000-0005-0000-0000-0000C39D0000}"/>
    <cellStyle name="Notas 7 4 8 6" xfId="39031" xr:uid="{00000000-0005-0000-0000-0000C49D0000}"/>
    <cellStyle name="Notas 7 4 9" xfId="39032" xr:uid="{00000000-0005-0000-0000-0000C59D0000}"/>
    <cellStyle name="Notas 7 4 9 2" xfId="39033" xr:uid="{00000000-0005-0000-0000-0000C69D0000}"/>
    <cellStyle name="Notas 7 4 9 3" xfId="39034" xr:uid="{00000000-0005-0000-0000-0000C79D0000}"/>
    <cellStyle name="Notas 7 4 9 4" xfId="39035" xr:uid="{00000000-0005-0000-0000-0000C89D0000}"/>
    <cellStyle name="Notas 7 4 9 5" xfId="39036" xr:uid="{00000000-0005-0000-0000-0000C99D0000}"/>
    <cellStyle name="Notas 7 4 9 6" xfId="39037" xr:uid="{00000000-0005-0000-0000-0000CA9D0000}"/>
    <cellStyle name="Notas 7 5" xfId="39038" xr:uid="{00000000-0005-0000-0000-0000CB9D0000}"/>
    <cellStyle name="Notas 7 5 2" xfId="39039" xr:uid="{00000000-0005-0000-0000-0000CC9D0000}"/>
    <cellStyle name="Notas 7 5 3" xfId="39040" xr:uid="{00000000-0005-0000-0000-0000CD9D0000}"/>
    <cellStyle name="Notas 7 5 4" xfId="39041" xr:uid="{00000000-0005-0000-0000-0000CE9D0000}"/>
    <cellStyle name="Notas 7 5 5" xfId="39042" xr:uid="{00000000-0005-0000-0000-0000CF9D0000}"/>
    <cellStyle name="Notas 7 5 6" xfId="39043" xr:uid="{00000000-0005-0000-0000-0000D09D0000}"/>
    <cellStyle name="Notas 7 6" xfId="39044" xr:uid="{00000000-0005-0000-0000-0000D19D0000}"/>
    <cellStyle name="Notas 7 6 2" xfId="39045" xr:uid="{00000000-0005-0000-0000-0000D29D0000}"/>
    <cellStyle name="Notas 7 6 3" xfId="39046" xr:uid="{00000000-0005-0000-0000-0000D39D0000}"/>
    <cellStyle name="Notas 7 6 4" xfId="39047" xr:uid="{00000000-0005-0000-0000-0000D49D0000}"/>
    <cellStyle name="Notas 7 6 5" xfId="39048" xr:uid="{00000000-0005-0000-0000-0000D59D0000}"/>
    <cellStyle name="Notas 7 6 6" xfId="39049" xr:uid="{00000000-0005-0000-0000-0000D69D0000}"/>
    <cellStyle name="Notas 7 7" xfId="39050" xr:uid="{00000000-0005-0000-0000-0000D79D0000}"/>
    <cellStyle name="Notas 7 7 2" xfId="39051" xr:uid="{00000000-0005-0000-0000-0000D89D0000}"/>
    <cellStyle name="Notas 7 7 3" xfId="39052" xr:uid="{00000000-0005-0000-0000-0000D99D0000}"/>
    <cellStyle name="Notas 7 7 4" xfId="39053" xr:uid="{00000000-0005-0000-0000-0000DA9D0000}"/>
    <cellStyle name="Notas 7 7 5" xfId="39054" xr:uid="{00000000-0005-0000-0000-0000DB9D0000}"/>
    <cellStyle name="Notas 7 7 6" xfId="39055" xr:uid="{00000000-0005-0000-0000-0000DC9D0000}"/>
    <cellStyle name="Notas 7 8" xfId="39056" xr:uid="{00000000-0005-0000-0000-0000DD9D0000}"/>
    <cellStyle name="Notas 7 8 2" xfId="39057" xr:uid="{00000000-0005-0000-0000-0000DE9D0000}"/>
    <cellStyle name="Notas 7 8 3" xfId="39058" xr:uid="{00000000-0005-0000-0000-0000DF9D0000}"/>
    <cellStyle name="Notas 7 8 4" xfId="39059" xr:uid="{00000000-0005-0000-0000-0000E09D0000}"/>
    <cellStyle name="Notas 7 8 5" xfId="39060" xr:uid="{00000000-0005-0000-0000-0000E19D0000}"/>
    <cellStyle name="Notas 7 8 6" xfId="39061" xr:uid="{00000000-0005-0000-0000-0000E29D0000}"/>
    <cellStyle name="Notas 7 9" xfId="39062" xr:uid="{00000000-0005-0000-0000-0000E39D0000}"/>
    <cellStyle name="Notas 7 9 2" xfId="39063" xr:uid="{00000000-0005-0000-0000-0000E49D0000}"/>
    <cellStyle name="Notas 7 9 3" xfId="39064" xr:uid="{00000000-0005-0000-0000-0000E59D0000}"/>
    <cellStyle name="Notas 7 9 4" xfId="39065" xr:uid="{00000000-0005-0000-0000-0000E69D0000}"/>
    <cellStyle name="Notas 7 9 5" xfId="39066" xr:uid="{00000000-0005-0000-0000-0000E79D0000}"/>
    <cellStyle name="Notas 7 9 6" xfId="39067" xr:uid="{00000000-0005-0000-0000-0000E89D0000}"/>
    <cellStyle name="Notas 70" xfId="39068" xr:uid="{00000000-0005-0000-0000-0000E99D0000}"/>
    <cellStyle name="Notas 70 2" xfId="39069" xr:uid="{00000000-0005-0000-0000-0000EA9D0000}"/>
    <cellStyle name="Notas 70 3" xfId="39070" xr:uid="{00000000-0005-0000-0000-0000EB9D0000}"/>
    <cellStyle name="Notas 70 4" xfId="39071" xr:uid="{00000000-0005-0000-0000-0000EC9D0000}"/>
    <cellStyle name="Notas 70 5" xfId="39072" xr:uid="{00000000-0005-0000-0000-0000ED9D0000}"/>
    <cellStyle name="Notas 70 6" xfId="39073" xr:uid="{00000000-0005-0000-0000-0000EE9D0000}"/>
    <cellStyle name="Notas 71" xfId="39074" xr:uid="{00000000-0005-0000-0000-0000EF9D0000}"/>
    <cellStyle name="Notas 71 2" xfId="39075" xr:uid="{00000000-0005-0000-0000-0000F09D0000}"/>
    <cellStyle name="Notas 71 3" xfId="39076" xr:uid="{00000000-0005-0000-0000-0000F19D0000}"/>
    <cellStyle name="Notas 71 4" xfId="39077" xr:uid="{00000000-0005-0000-0000-0000F29D0000}"/>
    <cellStyle name="Notas 71 5" xfId="39078" xr:uid="{00000000-0005-0000-0000-0000F39D0000}"/>
    <cellStyle name="Notas 71 6" xfId="39079" xr:uid="{00000000-0005-0000-0000-0000F49D0000}"/>
    <cellStyle name="Notas 72" xfId="39080" xr:uid="{00000000-0005-0000-0000-0000F59D0000}"/>
    <cellStyle name="Notas 72 2" xfId="39081" xr:uid="{00000000-0005-0000-0000-0000F69D0000}"/>
    <cellStyle name="Notas 72 3" xfId="39082" xr:uid="{00000000-0005-0000-0000-0000F79D0000}"/>
    <cellStyle name="Notas 72 4" xfId="39083" xr:uid="{00000000-0005-0000-0000-0000F89D0000}"/>
    <cellStyle name="Notas 72 5" xfId="39084" xr:uid="{00000000-0005-0000-0000-0000F99D0000}"/>
    <cellStyle name="Notas 72 6" xfId="39085" xr:uid="{00000000-0005-0000-0000-0000FA9D0000}"/>
    <cellStyle name="Notas 73" xfId="39086" xr:uid="{00000000-0005-0000-0000-0000FB9D0000}"/>
    <cellStyle name="Notas 73 2" xfId="39087" xr:uid="{00000000-0005-0000-0000-0000FC9D0000}"/>
    <cellStyle name="Notas 73 3" xfId="39088" xr:uid="{00000000-0005-0000-0000-0000FD9D0000}"/>
    <cellStyle name="Notas 73 4" xfId="39089" xr:uid="{00000000-0005-0000-0000-0000FE9D0000}"/>
    <cellStyle name="Notas 73 5" xfId="39090" xr:uid="{00000000-0005-0000-0000-0000FF9D0000}"/>
    <cellStyle name="Notas 73 6" xfId="39091" xr:uid="{00000000-0005-0000-0000-0000009E0000}"/>
    <cellStyle name="Notas 74" xfId="39092" xr:uid="{00000000-0005-0000-0000-0000019E0000}"/>
    <cellStyle name="Notas 74 2" xfId="39093" xr:uid="{00000000-0005-0000-0000-0000029E0000}"/>
    <cellStyle name="Notas 74 3" xfId="39094" xr:uid="{00000000-0005-0000-0000-0000039E0000}"/>
    <cellStyle name="Notas 74 4" xfId="39095" xr:uid="{00000000-0005-0000-0000-0000049E0000}"/>
    <cellStyle name="Notas 74 5" xfId="39096" xr:uid="{00000000-0005-0000-0000-0000059E0000}"/>
    <cellStyle name="Notas 74 6" xfId="39097" xr:uid="{00000000-0005-0000-0000-0000069E0000}"/>
    <cellStyle name="Notas 75" xfId="39098" xr:uid="{00000000-0005-0000-0000-0000079E0000}"/>
    <cellStyle name="Notas 75 2" xfId="39099" xr:uid="{00000000-0005-0000-0000-0000089E0000}"/>
    <cellStyle name="Notas 75 3" xfId="39100" xr:uid="{00000000-0005-0000-0000-0000099E0000}"/>
    <cellStyle name="Notas 75 4" xfId="39101" xr:uid="{00000000-0005-0000-0000-00000A9E0000}"/>
    <cellStyle name="Notas 75 5" xfId="39102" xr:uid="{00000000-0005-0000-0000-00000B9E0000}"/>
    <cellStyle name="Notas 75 6" xfId="39103" xr:uid="{00000000-0005-0000-0000-00000C9E0000}"/>
    <cellStyle name="Notas 76" xfId="39104" xr:uid="{00000000-0005-0000-0000-00000D9E0000}"/>
    <cellStyle name="Notas 76 2" xfId="39105" xr:uid="{00000000-0005-0000-0000-00000E9E0000}"/>
    <cellStyle name="Notas 76 3" xfId="39106" xr:uid="{00000000-0005-0000-0000-00000F9E0000}"/>
    <cellStyle name="Notas 76 4" xfId="39107" xr:uid="{00000000-0005-0000-0000-0000109E0000}"/>
    <cellStyle name="Notas 76 5" xfId="39108" xr:uid="{00000000-0005-0000-0000-0000119E0000}"/>
    <cellStyle name="Notas 76 6" xfId="39109" xr:uid="{00000000-0005-0000-0000-0000129E0000}"/>
    <cellStyle name="Notas 77" xfId="39110" xr:uid="{00000000-0005-0000-0000-0000139E0000}"/>
    <cellStyle name="Notas 78" xfId="39111" xr:uid="{00000000-0005-0000-0000-0000149E0000}"/>
    <cellStyle name="Notas 79" xfId="39112" xr:uid="{00000000-0005-0000-0000-0000159E0000}"/>
    <cellStyle name="Notas 8" xfId="2119" xr:uid="{00000000-0005-0000-0000-0000169E0000}"/>
    <cellStyle name="Notas 8 10" xfId="39113" xr:uid="{00000000-0005-0000-0000-0000179E0000}"/>
    <cellStyle name="Notas 8 10 2" xfId="39114" xr:uid="{00000000-0005-0000-0000-0000189E0000}"/>
    <cellStyle name="Notas 8 10 3" xfId="39115" xr:uid="{00000000-0005-0000-0000-0000199E0000}"/>
    <cellStyle name="Notas 8 10 4" xfId="39116" xr:uid="{00000000-0005-0000-0000-00001A9E0000}"/>
    <cellStyle name="Notas 8 10 5" xfId="39117" xr:uid="{00000000-0005-0000-0000-00001B9E0000}"/>
    <cellStyle name="Notas 8 10 6" xfId="39118" xr:uid="{00000000-0005-0000-0000-00001C9E0000}"/>
    <cellStyle name="Notas 8 11" xfId="39119" xr:uid="{00000000-0005-0000-0000-00001D9E0000}"/>
    <cellStyle name="Notas 8 11 2" xfId="39120" xr:uid="{00000000-0005-0000-0000-00001E9E0000}"/>
    <cellStyle name="Notas 8 11 3" xfId="39121" xr:uid="{00000000-0005-0000-0000-00001F9E0000}"/>
    <cellStyle name="Notas 8 11 4" xfId="39122" xr:uid="{00000000-0005-0000-0000-0000209E0000}"/>
    <cellStyle name="Notas 8 11 5" xfId="39123" xr:uid="{00000000-0005-0000-0000-0000219E0000}"/>
    <cellStyle name="Notas 8 11 6" xfId="39124" xr:uid="{00000000-0005-0000-0000-0000229E0000}"/>
    <cellStyle name="Notas 8 12" xfId="39125" xr:uid="{00000000-0005-0000-0000-0000239E0000}"/>
    <cellStyle name="Notas 8 12 2" xfId="39126" xr:uid="{00000000-0005-0000-0000-0000249E0000}"/>
    <cellStyle name="Notas 8 12 3" xfId="39127" xr:uid="{00000000-0005-0000-0000-0000259E0000}"/>
    <cellStyle name="Notas 8 12 4" xfId="39128" xr:uid="{00000000-0005-0000-0000-0000269E0000}"/>
    <cellStyle name="Notas 8 12 5" xfId="39129" xr:uid="{00000000-0005-0000-0000-0000279E0000}"/>
    <cellStyle name="Notas 8 12 6" xfId="39130" xr:uid="{00000000-0005-0000-0000-0000289E0000}"/>
    <cellStyle name="Notas 8 13" xfId="39131" xr:uid="{00000000-0005-0000-0000-0000299E0000}"/>
    <cellStyle name="Notas 8 14" xfId="39132" xr:uid="{00000000-0005-0000-0000-00002A9E0000}"/>
    <cellStyle name="Notas 8 15" xfId="39133" xr:uid="{00000000-0005-0000-0000-00002B9E0000}"/>
    <cellStyle name="Notas 8 16" xfId="39134" xr:uid="{00000000-0005-0000-0000-00002C9E0000}"/>
    <cellStyle name="Notas 8 17" xfId="39135" xr:uid="{00000000-0005-0000-0000-00002D9E0000}"/>
    <cellStyle name="Notas 8 18" xfId="42142" xr:uid="{00000000-0005-0000-0000-00002E9E0000}"/>
    <cellStyle name="Notas 8 2" xfId="39136" xr:uid="{00000000-0005-0000-0000-00002F9E0000}"/>
    <cellStyle name="Notas 8 2 10" xfId="39137" xr:uid="{00000000-0005-0000-0000-0000309E0000}"/>
    <cellStyle name="Notas 8 2 11" xfId="39138" xr:uid="{00000000-0005-0000-0000-0000319E0000}"/>
    <cellStyle name="Notas 8 2 12" xfId="39139" xr:uid="{00000000-0005-0000-0000-0000329E0000}"/>
    <cellStyle name="Notas 8 2 13" xfId="39140" xr:uid="{00000000-0005-0000-0000-0000339E0000}"/>
    <cellStyle name="Notas 8 2 14" xfId="39141" xr:uid="{00000000-0005-0000-0000-0000349E0000}"/>
    <cellStyle name="Notas 8 2 2" xfId="39142" xr:uid="{00000000-0005-0000-0000-0000359E0000}"/>
    <cellStyle name="Notas 8 2 2 2" xfId="39143" xr:uid="{00000000-0005-0000-0000-0000369E0000}"/>
    <cellStyle name="Notas 8 2 2 3" xfId="39144" xr:uid="{00000000-0005-0000-0000-0000379E0000}"/>
    <cellStyle name="Notas 8 2 2 4" xfId="39145" xr:uid="{00000000-0005-0000-0000-0000389E0000}"/>
    <cellStyle name="Notas 8 2 2 5" xfId="39146" xr:uid="{00000000-0005-0000-0000-0000399E0000}"/>
    <cellStyle name="Notas 8 2 2 6" xfId="39147" xr:uid="{00000000-0005-0000-0000-00003A9E0000}"/>
    <cellStyle name="Notas 8 2 3" xfId="39148" xr:uid="{00000000-0005-0000-0000-00003B9E0000}"/>
    <cellStyle name="Notas 8 2 3 2" xfId="39149" xr:uid="{00000000-0005-0000-0000-00003C9E0000}"/>
    <cellStyle name="Notas 8 2 3 3" xfId="39150" xr:uid="{00000000-0005-0000-0000-00003D9E0000}"/>
    <cellStyle name="Notas 8 2 3 4" xfId="39151" xr:uid="{00000000-0005-0000-0000-00003E9E0000}"/>
    <cellStyle name="Notas 8 2 3 5" xfId="39152" xr:uid="{00000000-0005-0000-0000-00003F9E0000}"/>
    <cellStyle name="Notas 8 2 3 6" xfId="39153" xr:uid="{00000000-0005-0000-0000-0000409E0000}"/>
    <cellStyle name="Notas 8 2 4" xfId="39154" xr:uid="{00000000-0005-0000-0000-0000419E0000}"/>
    <cellStyle name="Notas 8 2 4 2" xfId="39155" xr:uid="{00000000-0005-0000-0000-0000429E0000}"/>
    <cellStyle name="Notas 8 2 4 3" xfId="39156" xr:uid="{00000000-0005-0000-0000-0000439E0000}"/>
    <cellStyle name="Notas 8 2 4 4" xfId="39157" xr:uid="{00000000-0005-0000-0000-0000449E0000}"/>
    <cellStyle name="Notas 8 2 4 5" xfId="39158" xr:uid="{00000000-0005-0000-0000-0000459E0000}"/>
    <cellStyle name="Notas 8 2 4 6" xfId="39159" xr:uid="{00000000-0005-0000-0000-0000469E0000}"/>
    <cellStyle name="Notas 8 2 5" xfId="39160" xr:uid="{00000000-0005-0000-0000-0000479E0000}"/>
    <cellStyle name="Notas 8 2 5 2" xfId="39161" xr:uid="{00000000-0005-0000-0000-0000489E0000}"/>
    <cellStyle name="Notas 8 2 5 3" xfId="39162" xr:uid="{00000000-0005-0000-0000-0000499E0000}"/>
    <cellStyle name="Notas 8 2 5 4" xfId="39163" xr:uid="{00000000-0005-0000-0000-00004A9E0000}"/>
    <cellStyle name="Notas 8 2 5 5" xfId="39164" xr:uid="{00000000-0005-0000-0000-00004B9E0000}"/>
    <cellStyle name="Notas 8 2 5 6" xfId="39165" xr:uid="{00000000-0005-0000-0000-00004C9E0000}"/>
    <cellStyle name="Notas 8 2 6" xfId="39166" xr:uid="{00000000-0005-0000-0000-00004D9E0000}"/>
    <cellStyle name="Notas 8 2 6 2" xfId="39167" xr:uid="{00000000-0005-0000-0000-00004E9E0000}"/>
    <cellStyle name="Notas 8 2 6 3" xfId="39168" xr:uid="{00000000-0005-0000-0000-00004F9E0000}"/>
    <cellStyle name="Notas 8 2 6 4" xfId="39169" xr:uid="{00000000-0005-0000-0000-0000509E0000}"/>
    <cellStyle name="Notas 8 2 6 5" xfId="39170" xr:uid="{00000000-0005-0000-0000-0000519E0000}"/>
    <cellStyle name="Notas 8 2 6 6" xfId="39171" xr:uid="{00000000-0005-0000-0000-0000529E0000}"/>
    <cellStyle name="Notas 8 2 7" xfId="39172" xr:uid="{00000000-0005-0000-0000-0000539E0000}"/>
    <cellStyle name="Notas 8 2 7 2" xfId="39173" xr:uid="{00000000-0005-0000-0000-0000549E0000}"/>
    <cellStyle name="Notas 8 2 7 3" xfId="39174" xr:uid="{00000000-0005-0000-0000-0000559E0000}"/>
    <cellStyle name="Notas 8 2 7 4" xfId="39175" xr:uid="{00000000-0005-0000-0000-0000569E0000}"/>
    <cellStyle name="Notas 8 2 7 5" xfId="39176" xr:uid="{00000000-0005-0000-0000-0000579E0000}"/>
    <cellStyle name="Notas 8 2 7 6" xfId="39177" xr:uid="{00000000-0005-0000-0000-0000589E0000}"/>
    <cellStyle name="Notas 8 2 8" xfId="39178" xr:uid="{00000000-0005-0000-0000-0000599E0000}"/>
    <cellStyle name="Notas 8 2 8 2" xfId="39179" xr:uid="{00000000-0005-0000-0000-00005A9E0000}"/>
    <cellStyle name="Notas 8 2 8 3" xfId="39180" xr:uid="{00000000-0005-0000-0000-00005B9E0000}"/>
    <cellStyle name="Notas 8 2 8 4" xfId="39181" xr:uid="{00000000-0005-0000-0000-00005C9E0000}"/>
    <cellStyle name="Notas 8 2 8 5" xfId="39182" xr:uid="{00000000-0005-0000-0000-00005D9E0000}"/>
    <cellStyle name="Notas 8 2 8 6" xfId="39183" xr:uid="{00000000-0005-0000-0000-00005E9E0000}"/>
    <cellStyle name="Notas 8 2 9" xfId="39184" xr:uid="{00000000-0005-0000-0000-00005F9E0000}"/>
    <cellStyle name="Notas 8 2 9 2" xfId="39185" xr:uid="{00000000-0005-0000-0000-0000609E0000}"/>
    <cellStyle name="Notas 8 2 9 3" xfId="39186" xr:uid="{00000000-0005-0000-0000-0000619E0000}"/>
    <cellStyle name="Notas 8 2 9 4" xfId="39187" xr:uid="{00000000-0005-0000-0000-0000629E0000}"/>
    <cellStyle name="Notas 8 2 9 5" xfId="39188" xr:uid="{00000000-0005-0000-0000-0000639E0000}"/>
    <cellStyle name="Notas 8 2 9 6" xfId="39189" xr:uid="{00000000-0005-0000-0000-0000649E0000}"/>
    <cellStyle name="Notas 8 3" xfId="39190" xr:uid="{00000000-0005-0000-0000-0000659E0000}"/>
    <cellStyle name="Notas 8 3 10" xfId="39191" xr:uid="{00000000-0005-0000-0000-0000669E0000}"/>
    <cellStyle name="Notas 8 3 11" xfId="39192" xr:uid="{00000000-0005-0000-0000-0000679E0000}"/>
    <cellStyle name="Notas 8 3 12" xfId="39193" xr:uid="{00000000-0005-0000-0000-0000689E0000}"/>
    <cellStyle name="Notas 8 3 13" xfId="39194" xr:uid="{00000000-0005-0000-0000-0000699E0000}"/>
    <cellStyle name="Notas 8 3 14" xfId="39195" xr:uid="{00000000-0005-0000-0000-00006A9E0000}"/>
    <cellStyle name="Notas 8 3 2" xfId="39196" xr:uid="{00000000-0005-0000-0000-00006B9E0000}"/>
    <cellStyle name="Notas 8 3 2 2" xfId="39197" xr:uid="{00000000-0005-0000-0000-00006C9E0000}"/>
    <cellStyle name="Notas 8 3 2 3" xfId="39198" xr:uid="{00000000-0005-0000-0000-00006D9E0000}"/>
    <cellStyle name="Notas 8 3 2 4" xfId="39199" xr:uid="{00000000-0005-0000-0000-00006E9E0000}"/>
    <cellStyle name="Notas 8 3 2 5" xfId="39200" xr:uid="{00000000-0005-0000-0000-00006F9E0000}"/>
    <cellStyle name="Notas 8 3 2 6" xfId="39201" xr:uid="{00000000-0005-0000-0000-0000709E0000}"/>
    <cellStyle name="Notas 8 3 3" xfId="39202" xr:uid="{00000000-0005-0000-0000-0000719E0000}"/>
    <cellStyle name="Notas 8 3 3 2" xfId="39203" xr:uid="{00000000-0005-0000-0000-0000729E0000}"/>
    <cellStyle name="Notas 8 3 3 3" xfId="39204" xr:uid="{00000000-0005-0000-0000-0000739E0000}"/>
    <cellStyle name="Notas 8 3 3 4" xfId="39205" xr:uid="{00000000-0005-0000-0000-0000749E0000}"/>
    <cellStyle name="Notas 8 3 3 5" xfId="39206" xr:uid="{00000000-0005-0000-0000-0000759E0000}"/>
    <cellStyle name="Notas 8 3 3 6" xfId="39207" xr:uid="{00000000-0005-0000-0000-0000769E0000}"/>
    <cellStyle name="Notas 8 3 4" xfId="39208" xr:uid="{00000000-0005-0000-0000-0000779E0000}"/>
    <cellStyle name="Notas 8 3 4 2" xfId="39209" xr:uid="{00000000-0005-0000-0000-0000789E0000}"/>
    <cellStyle name="Notas 8 3 4 3" xfId="39210" xr:uid="{00000000-0005-0000-0000-0000799E0000}"/>
    <cellStyle name="Notas 8 3 4 4" xfId="39211" xr:uid="{00000000-0005-0000-0000-00007A9E0000}"/>
    <cellStyle name="Notas 8 3 4 5" xfId="39212" xr:uid="{00000000-0005-0000-0000-00007B9E0000}"/>
    <cellStyle name="Notas 8 3 4 6" xfId="39213" xr:uid="{00000000-0005-0000-0000-00007C9E0000}"/>
    <cellStyle name="Notas 8 3 5" xfId="39214" xr:uid="{00000000-0005-0000-0000-00007D9E0000}"/>
    <cellStyle name="Notas 8 3 5 2" xfId="39215" xr:uid="{00000000-0005-0000-0000-00007E9E0000}"/>
    <cellStyle name="Notas 8 3 5 3" xfId="39216" xr:uid="{00000000-0005-0000-0000-00007F9E0000}"/>
    <cellStyle name="Notas 8 3 5 4" xfId="39217" xr:uid="{00000000-0005-0000-0000-0000809E0000}"/>
    <cellStyle name="Notas 8 3 5 5" xfId="39218" xr:uid="{00000000-0005-0000-0000-0000819E0000}"/>
    <cellStyle name="Notas 8 3 5 6" xfId="39219" xr:uid="{00000000-0005-0000-0000-0000829E0000}"/>
    <cellStyle name="Notas 8 3 6" xfId="39220" xr:uid="{00000000-0005-0000-0000-0000839E0000}"/>
    <cellStyle name="Notas 8 3 6 2" xfId="39221" xr:uid="{00000000-0005-0000-0000-0000849E0000}"/>
    <cellStyle name="Notas 8 3 6 3" xfId="39222" xr:uid="{00000000-0005-0000-0000-0000859E0000}"/>
    <cellStyle name="Notas 8 3 6 4" xfId="39223" xr:uid="{00000000-0005-0000-0000-0000869E0000}"/>
    <cellStyle name="Notas 8 3 6 5" xfId="39224" xr:uid="{00000000-0005-0000-0000-0000879E0000}"/>
    <cellStyle name="Notas 8 3 6 6" xfId="39225" xr:uid="{00000000-0005-0000-0000-0000889E0000}"/>
    <cellStyle name="Notas 8 3 7" xfId="39226" xr:uid="{00000000-0005-0000-0000-0000899E0000}"/>
    <cellStyle name="Notas 8 3 7 2" xfId="39227" xr:uid="{00000000-0005-0000-0000-00008A9E0000}"/>
    <cellStyle name="Notas 8 3 7 3" xfId="39228" xr:uid="{00000000-0005-0000-0000-00008B9E0000}"/>
    <cellStyle name="Notas 8 3 7 4" xfId="39229" xr:uid="{00000000-0005-0000-0000-00008C9E0000}"/>
    <cellStyle name="Notas 8 3 7 5" xfId="39230" xr:uid="{00000000-0005-0000-0000-00008D9E0000}"/>
    <cellStyle name="Notas 8 3 7 6" xfId="39231" xr:uid="{00000000-0005-0000-0000-00008E9E0000}"/>
    <cellStyle name="Notas 8 3 8" xfId="39232" xr:uid="{00000000-0005-0000-0000-00008F9E0000}"/>
    <cellStyle name="Notas 8 3 8 2" xfId="39233" xr:uid="{00000000-0005-0000-0000-0000909E0000}"/>
    <cellStyle name="Notas 8 3 8 3" xfId="39234" xr:uid="{00000000-0005-0000-0000-0000919E0000}"/>
    <cellStyle name="Notas 8 3 8 4" xfId="39235" xr:uid="{00000000-0005-0000-0000-0000929E0000}"/>
    <cellStyle name="Notas 8 3 8 5" xfId="39236" xr:uid="{00000000-0005-0000-0000-0000939E0000}"/>
    <cellStyle name="Notas 8 3 8 6" xfId="39237" xr:uid="{00000000-0005-0000-0000-0000949E0000}"/>
    <cellStyle name="Notas 8 3 9" xfId="39238" xr:uid="{00000000-0005-0000-0000-0000959E0000}"/>
    <cellStyle name="Notas 8 3 9 2" xfId="39239" xr:uid="{00000000-0005-0000-0000-0000969E0000}"/>
    <cellStyle name="Notas 8 3 9 3" xfId="39240" xr:uid="{00000000-0005-0000-0000-0000979E0000}"/>
    <cellStyle name="Notas 8 3 9 4" xfId="39241" xr:uid="{00000000-0005-0000-0000-0000989E0000}"/>
    <cellStyle name="Notas 8 3 9 5" xfId="39242" xr:uid="{00000000-0005-0000-0000-0000999E0000}"/>
    <cellStyle name="Notas 8 3 9 6" xfId="39243" xr:uid="{00000000-0005-0000-0000-00009A9E0000}"/>
    <cellStyle name="Notas 8 4" xfId="39244" xr:uid="{00000000-0005-0000-0000-00009B9E0000}"/>
    <cellStyle name="Notas 8 4 10" xfId="39245" xr:uid="{00000000-0005-0000-0000-00009C9E0000}"/>
    <cellStyle name="Notas 8 4 11" xfId="39246" xr:uid="{00000000-0005-0000-0000-00009D9E0000}"/>
    <cellStyle name="Notas 8 4 12" xfId="39247" xr:uid="{00000000-0005-0000-0000-00009E9E0000}"/>
    <cellStyle name="Notas 8 4 13" xfId="39248" xr:uid="{00000000-0005-0000-0000-00009F9E0000}"/>
    <cellStyle name="Notas 8 4 14" xfId="39249" xr:uid="{00000000-0005-0000-0000-0000A09E0000}"/>
    <cellStyle name="Notas 8 4 2" xfId="39250" xr:uid="{00000000-0005-0000-0000-0000A19E0000}"/>
    <cellStyle name="Notas 8 4 2 2" xfId="39251" xr:uid="{00000000-0005-0000-0000-0000A29E0000}"/>
    <cellStyle name="Notas 8 4 2 3" xfId="39252" xr:uid="{00000000-0005-0000-0000-0000A39E0000}"/>
    <cellStyle name="Notas 8 4 2 4" xfId="39253" xr:uid="{00000000-0005-0000-0000-0000A49E0000}"/>
    <cellStyle name="Notas 8 4 2 5" xfId="39254" xr:uid="{00000000-0005-0000-0000-0000A59E0000}"/>
    <cellStyle name="Notas 8 4 2 6" xfId="39255" xr:uid="{00000000-0005-0000-0000-0000A69E0000}"/>
    <cellStyle name="Notas 8 4 3" xfId="39256" xr:uid="{00000000-0005-0000-0000-0000A79E0000}"/>
    <cellStyle name="Notas 8 4 3 2" xfId="39257" xr:uid="{00000000-0005-0000-0000-0000A89E0000}"/>
    <cellStyle name="Notas 8 4 3 3" xfId="39258" xr:uid="{00000000-0005-0000-0000-0000A99E0000}"/>
    <cellStyle name="Notas 8 4 3 4" xfId="39259" xr:uid="{00000000-0005-0000-0000-0000AA9E0000}"/>
    <cellStyle name="Notas 8 4 3 5" xfId="39260" xr:uid="{00000000-0005-0000-0000-0000AB9E0000}"/>
    <cellStyle name="Notas 8 4 3 6" xfId="39261" xr:uid="{00000000-0005-0000-0000-0000AC9E0000}"/>
    <cellStyle name="Notas 8 4 4" xfId="39262" xr:uid="{00000000-0005-0000-0000-0000AD9E0000}"/>
    <cellStyle name="Notas 8 4 4 2" xfId="39263" xr:uid="{00000000-0005-0000-0000-0000AE9E0000}"/>
    <cellStyle name="Notas 8 4 4 3" xfId="39264" xr:uid="{00000000-0005-0000-0000-0000AF9E0000}"/>
    <cellStyle name="Notas 8 4 4 4" xfId="39265" xr:uid="{00000000-0005-0000-0000-0000B09E0000}"/>
    <cellStyle name="Notas 8 4 4 5" xfId="39266" xr:uid="{00000000-0005-0000-0000-0000B19E0000}"/>
    <cellStyle name="Notas 8 4 4 6" xfId="39267" xr:uid="{00000000-0005-0000-0000-0000B29E0000}"/>
    <cellStyle name="Notas 8 4 5" xfId="39268" xr:uid="{00000000-0005-0000-0000-0000B39E0000}"/>
    <cellStyle name="Notas 8 4 5 2" xfId="39269" xr:uid="{00000000-0005-0000-0000-0000B49E0000}"/>
    <cellStyle name="Notas 8 4 5 3" xfId="39270" xr:uid="{00000000-0005-0000-0000-0000B59E0000}"/>
    <cellStyle name="Notas 8 4 5 4" xfId="39271" xr:uid="{00000000-0005-0000-0000-0000B69E0000}"/>
    <cellStyle name="Notas 8 4 5 5" xfId="39272" xr:uid="{00000000-0005-0000-0000-0000B79E0000}"/>
    <cellStyle name="Notas 8 4 5 6" xfId="39273" xr:uid="{00000000-0005-0000-0000-0000B89E0000}"/>
    <cellStyle name="Notas 8 4 6" xfId="39274" xr:uid="{00000000-0005-0000-0000-0000B99E0000}"/>
    <cellStyle name="Notas 8 4 6 2" xfId="39275" xr:uid="{00000000-0005-0000-0000-0000BA9E0000}"/>
    <cellStyle name="Notas 8 4 6 3" xfId="39276" xr:uid="{00000000-0005-0000-0000-0000BB9E0000}"/>
    <cellStyle name="Notas 8 4 6 4" xfId="39277" xr:uid="{00000000-0005-0000-0000-0000BC9E0000}"/>
    <cellStyle name="Notas 8 4 6 5" xfId="39278" xr:uid="{00000000-0005-0000-0000-0000BD9E0000}"/>
    <cellStyle name="Notas 8 4 6 6" xfId="39279" xr:uid="{00000000-0005-0000-0000-0000BE9E0000}"/>
    <cellStyle name="Notas 8 4 7" xfId="39280" xr:uid="{00000000-0005-0000-0000-0000BF9E0000}"/>
    <cellStyle name="Notas 8 4 7 2" xfId="39281" xr:uid="{00000000-0005-0000-0000-0000C09E0000}"/>
    <cellStyle name="Notas 8 4 7 3" xfId="39282" xr:uid="{00000000-0005-0000-0000-0000C19E0000}"/>
    <cellStyle name="Notas 8 4 7 4" xfId="39283" xr:uid="{00000000-0005-0000-0000-0000C29E0000}"/>
    <cellStyle name="Notas 8 4 7 5" xfId="39284" xr:uid="{00000000-0005-0000-0000-0000C39E0000}"/>
    <cellStyle name="Notas 8 4 7 6" xfId="39285" xr:uid="{00000000-0005-0000-0000-0000C49E0000}"/>
    <cellStyle name="Notas 8 4 8" xfId="39286" xr:uid="{00000000-0005-0000-0000-0000C59E0000}"/>
    <cellStyle name="Notas 8 4 8 2" xfId="39287" xr:uid="{00000000-0005-0000-0000-0000C69E0000}"/>
    <cellStyle name="Notas 8 4 8 3" xfId="39288" xr:uid="{00000000-0005-0000-0000-0000C79E0000}"/>
    <cellStyle name="Notas 8 4 8 4" xfId="39289" xr:uid="{00000000-0005-0000-0000-0000C89E0000}"/>
    <cellStyle name="Notas 8 4 8 5" xfId="39290" xr:uid="{00000000-0005-0000-0000-0000C99E0000}"/>
    <cellStyle name="Notas 8 4 8 6" xfId="39291" xr:uid="{00000000-0005-0000-0000-0000CA9E0000}"/>
    <cellStyle name="Notas 8 4 9" xfId="39292" xr:uid="{00000000-0005-0000-0000-0000CB9E0000}"/>
    <cellStyle name="Notas 8 4 9 2" xfId="39293" xr:uid="{00000000-0005-0000-0000-0000CC9E0000}"/>
    <cellStyle name="Notas 8 4 9 3" xfId="39294" xr:uid="{00000000-0005-0000-0000-0000CD9E0000}"/>
    <cellStyle name="Notas 8 4 9 4" xfId="39295" xr:uid="{00000000-0005-0000-0000-0000CE9E0000}"/>
    <cellStyle name="Notas 8 4 9 5" xfId="39296" xr:uid="{00000000-0005-0000-0000-0000CF9E0000}"/>
    <cellStyle name="Notas 8 4 9 6" xfId="39297" xr:uid="{00000000-0005-0000-0000-0000D09E0000}"/>
    <cellStyle name="Notas 8 5" xfId="39298" xr:uid="{00000000-0005-0000-0000-0000D19E0000}"/>
    <cellStyle name="Notas 8 5 2" xfId="39299" xr:uid="{00000000-0005-0000-0000-0000D29E0000}"/>
    <cellStyle name="Notas 8 5 3" xfId="39300" xr:uid="{00000000-0005-0000-0000-0000D39E0000}"/>
    <cellStyle name="Notas 8 5 4" xfId="39301" xr:uid="{00000000-0005-0000-0000-0000D49E0000}"/>
    <cellStyle name="Notas 8 5 5" xfId="39302" xr:uid="{00000000-0005-0000-0000-0000D59E0000}"/>
    <cellStyle name="Notas 8 5 6" xfId="39303" xr:uid="{00000000-0005-0000-0000-0000D69E0000}"/>
    <cellStyle name="Notas 8 6" xfId="39304" xr:uid="{00000000-0005-0000-0000-0000D79E0000}"/>
    <cellStyle name="Notas 8 6 2" xfId="39305" xr:uid="{00000000-0005-0000-0000-0000D89E0000}"/>
    <cellStyle name="Notas 8 6 3" xfId="39306" xr:uid="{00000000-0005-0000-0000-0000D99E0000}"/>
    <cellStyle name="Notas 8 6 4" xfId="39307" xr:uid="{00000000-0005-0000-0000-0000DA9E0000}"/>
    <cellStyle name="Notas 8 6 5" xfId="39308" xr:uid="{00000000-0005-0000-0000-0000DB9E0000}"/>
    <cellStyle name="Notas 8 6 6" xfId="39309" xr:uid="{00000000-0005-0000-0000-0000DC9E0000}"/>
    <cellStyle name="Notas 8 7" xfId="39310" xr:uid="{00000000-0005-0000-0000-0000DD9E0000}"/>
    <cellStyle name="Notas 8 7 2" xfId="39311" xr:uid="{00000000-0005-0000-0000-0000DE9E0000}"/>
    <cellStyle name="Notas 8 7 3" xfId="39312" xr:uid="{00000000-0005-0000-0000-0000DF9E0000}"/>
    <cellStyle name="Notas 8 7 4" xfId="39313" xr:uid="{00000000-0005-0000-0000-0000E09E0000}"/>
    <cellStyle name="Notas 8 7 5" xfId="39314" xr:uid="{00000000-0005-0000-0000-0000E19E0000}"/>
    <cellStyle name="Notas 8 7 6" xfId="39315" xr:uid="{00000000-0005-0000-0000-0000E29E0000}"/>
    <cellStyle name="Notas 8 8" xfId="39316" xr:uid="{00000000-0005-0000-0000-0000E39E0000}"/>
    <cellStyle name="Notas 8 8 2" xfId="39317" xr:uid="{00000000-0005-0000-0000-0000E49E0000}"/>
    <cellStyle name="Notas 8 8 3" xfId="39318" xr:uid="{00000000-0005-0000-0000-0000E59E0000}"/>
    <cellStyle name="Notas 8 8 4" xfId="39319" xr:uid="{00000000-0005-0000-0000-0000E69E0000}"/>
    <cellStyle name="Notas 8 8 5" xfId="39320" xr:uid="{00000000-0005-0000-0000-0000E79E0000}"/>
    <cellStyle name="Notas 8 8 6" xfId="39321" xr:uid="{00000000-0005-0000-0000-0000E89E0000}"/>
    <cellStyle name="Notas 8 9" xfId="39322" xr:uid="{00000000-0005-0000-0000-0000E99E0000}"/>
    <cellStyle name="Notas 8 9 2" xfId="39323" xr:uid="{00000000-0005-0000-0000-0000EA9E0000}"/>
    <cellStyle name="Notas 8 9 3" xfId="39324" xr:uid="{00000000-0005-0000-0000-0000EB9E0000}"/>
    <cellStyle name="Notas 8 9 4" xfId="39325" xr:uid="{00000000-0005-0000-0000-0000EC9E0000}"/>
    <cellStyle name="Notas 8 9 5" xfId="39326" xr:uid="{00000000-0005-0000-0000-0000ED9E0000}"/>
    <cellStyle name="Notas 8 9 6" xfId="39327" xr:uid="{00000000-0005-0000-0000-0000EE9E0000}"/>
    <cellStyle name="Notas 80" xfId="39328" xr:uid="{00000000-0005-0000-0000-0000EF9E0000}"/>
    <cellStyle name="Notas 81" xfId="39329" xr:uid="{00000000-0005-0000-0000-0000F09E0000}"/>
    <cellStyle name="Notas 9" xfId="2120" xr:uid="{00000000-0005-0000-0000-0000F19E0000}"/>
    <cellStyle name="Notas 9 10" xfId="39330" xr:uid="{00000000-0005-0000-0000-0000F29E0000}"/>
    <cellStyle name="Notas 9 10 2" xfId="39331" xr:uid="{00000000-0005-0000-0000-0000F39E0000}"/>
    <cellStyle name="Notas 9 10 3" xfId="39332" xr:uid="{00000000-0005-0000-0000-0000F49E0000}"/>
    <cellStyle name="Notas 9 10 4" xfId="39333" xr:uid="{00000000-0005-0000-0000-0000F59E0000}"/>
    <cellStyle name="Notas 9 10 5" xfId="39334" xr:uid="{00000000-0005-0000-0000-0000F69E0000}"/>
    <cellStyle name="Notas 9 10 6" xfId="39335" xr:uid="{00000000-0005-0000-0000-0000F79E0000}"/>
    <cellStyle name="Notas 9 11" xfId="39336" xr:uid="{00000000-0005-0000-0000-0000F89E0000}"/>
    <cellStyle name="Notas 9 11 2" xfId="39337" xr:uid="{00000000-0005-0000-0000-0000F99E0000}"/>
    <cellStyle name="Notas 9 11 3" xfId="39338" xr:uid="{00000000-0005-0000-0000-0000FA9E0000}"/>
    <cellStyle name="Notas 9 11 4" xfId="39339" xr:uid="{00000000-0005-0000-0000-0000FB9E0000}"/>
    <cellStyle name="Notas 9 11 5" xfId="39340" xr:uid="{00000000-0005-0000-0000-0000FC9E0000}"/>
    <cellStyle name="Notas 9 11 6" xfId="39341" xr:uid="{00000000-0005-0000-0000-0000FD9E0000}"/>
    <cellStyle name="Notas 9 12" xfId="39342" xr:uid="{00000000-0005-0000-0000-0000FE9E0000}"/>
    <cellStyle name="Notas 9 12 2" xfId="39343" xr:uid="{00000000-0005-0000-0000-0000FF9E0000}"/>
    <cellStyle name="Notas 9 12 3" xfId="39344" xr:uid="{00000000-0005-0000-0000-0000009F0000}"/>
    <cellStyle name="Notas 9 12 4" xfId="39345" xr:uid="{00000000-0005-0000-0000-0000019F0000}"/>
    <cellStyle name="Notas 9 12 5" xfId="39346" xr:uid="{00000000-0005-0000-0000-0000029F0000}"/>
    <cellStyle name="Notas 9 12 6" xfId="39347" xr:uid="{00000000-0005-0000-0000-0000039F0000}"/>
    <cellStyle name="Notas 9 13" xfId="39348" xr:uid="{00000000-0005-0000-0000-0000049F0000}"/>
    <cellStyle name="Notas 9 14" xfId="39349" xr:uid="{00000000-0005-0000-0000-0000059F0000}"/>
    <cellStyle name="Notas 9 15" xfId="39350" xr:uid="{00000000-0005-0000-0000-0000069F0000}"/>
    <cellStyle name="Notas 9 16" xfId="39351" xr:uid="{00000000-0005-0000-0000-0000079F0000}"/>
    <cellStyle name="Notas 9 17" xfId="39352" xr:uid="{00000000-0005-0000-0000-0000089F0000}"/>
    <cellStyle name="Notas 9 18" xfId="42143" xr:uid="{00000000-0005-0000-0000-0000099F0000}"/>
    <cellStyle name="Notas 9 2" xfId="2121" xr:uid="{00000000-0005-0000-0000-00000A9F0000}"/>
    <cellStyle name="Notas 9 2 10" xfId="39353" xr:uid="{00000000-0005-0000-0000-00000B9F0000}"/>
    <cellStyle name="Notas 9 2 11" xfId="39354" xr:uid="{00000000-0005-0000-0000-00000C9F0000}"/>
    <cellStyle name="Notas 9 2 12" xfId="39355" xr:uid="{00000000-0005-0000-0000-00000D9F0000}"/>
    <cellStyle name="Notas 9 2 13" xfId="39356" xr:uid="{00000000-0005-0000-0000-00000E9F0000}"/>
    <cellStyle name="Notas 9 2 14" xfId="39357" xr:uid="{00000000-0005-0000-0000-00000F9F0000}"/>
    <cellStyle name="Notas 9 2 2" xfId="39358" xr:uid="{00000000-0005-0000-0000-0000109F0000}"/>
    <cellStyle name="Notas 9 2 2 2" xfId="39359" xr:uid="{00000000-0005-0000-0000-0000119F0000}"/>
    <cellStyle name="Notas 9 2 2 3" xfId="39360" xr:uid="{00000000-0005-0000-0000-0000129F0000}"/>
    <cellStyle name="Notas 9 2 2 4" xfId="39361" xr:uid="{00000000-0005-0000-0000-0000139F0000}"/>
    <cellStyle name="Notas 9 2 2 5" xfId="39362" xr:uid="{00000000-0005-0000-0000-0000149F0000}"/>
    <cellStyle name="Notas 9 2 2 6" xfId="39363" xr:uid="{00000000-0005-0000-0000-0000159F0000}"/>
    <cellStyle name="Notas 9 2 3" xfId="39364" xr:uid="{00000000-0005-0000-0000-0000169F0000}"/>
    <cellStyle name="Notas 9 2 3 2" xfId="39365" xr:uid="{00000000-0005-0000-0000-0000179F0000}"/>
    <cellStyle name="Notas 9 2 3 3" xfId="39366" xr:uid="{00000000-0005-0000-0000-0000189F0000}"/>
    <cellStyle name="Notas 9 2 3 4" xfId="39367" xr:uid="{00000000-0005-0000-0000-0000199F0000}"/>
    <cellStyle name="Notas 9 2 3 5" xfId="39368" xr:uid="{00000000-0005-0000-0000-00001A9F0000}"/>
    <cellStyle name="Notas 9 2 3 6" xfId="39369" xr:uid="{00000000-0005-0000-0000-00001B9F0000}"/>
    <cellStyle name="Notas 9 2 4" xfId="39370" xr:uid="{00000000-0005-0000-0000-00001C9F0000}"/>
    <cellStyle name="Notas 9 2 4 2" xfId="39371" xr:uid="{00000000-0005-0000-0000-00001D9F0000}"/>
    <cellStyle name="Notas 9 2 4 3" xfId="39372" xr:uid="{00000000-0005-0000-0000-00001E9F0000}"/>
    <cellStyle name="Notas 9 2 4 4" xfId="39373" xr:uid="{00000000-0005-0000-0000-00001F9F0000}"/>
    <cellStyle name="Notas 9 2 4 5" xfId="39374" xr:uid="{00000000-0005-0000-0000-0000209F0000}"/>
    <cellStyle name="Notas 9 2 4 6" xfId="39375" xr:uid="{00000000-0005-0000-0000-0000219F0000}"/>
    <cellStyle name="Notas 9 2 5" xfId="39376" xr:uid="{00000000-0005-0000-0000-0000229F0000}"/>
    <cellStyle name="Notas 9 2 5 2" xfId="39377" xr:uid="{00000000-0005-0000-0000-0000239F0000}"/>
    <cellStyle name="Notas 9 2 5 3" xfId="39378" xr:uid="{00000000-0005-0000-0000-0000249F0000}"/>
    <cellStyle name="Notas 9 2 5 4" xfId="39379" xr:uid="{00000000-0005-0000-0000-0000259F0000}"/>
    <cellStyle name="Notas 9 2 5 5" xfId="39380" xr:uid="{00000000-0005-0000-0000-0000269F0000}"/>
    <cellStyle name="Notas 9 2 5 6" xfId="39381" xr:uid="{00000000-0005-0000-0000-0000279F0000}"/>
    <cellStyle name="Notas 9 2 6" xfId="39382" xr:uid="{00000000-0005-0000-0000-0000289F0000}"/>
    <cellStyle name="Notas 9 2 6 2" xfId="39383" xr:uid="{00000000-0005-0000-0000-0000299F0000}"/>
    <cellStyle name="Notas 9 2 6 3" xfId="39384" xr:uid="{00000000-0005-0000-0000-00002A9F0000}"/>
    <cellStyle name="Notas 9 2 6 4" xfId="39385" xr:uid="{00000000-0005-0000-0000-00002B9F0000}"/>
    <cellStyle name="Notas 9 2 6 5" xfId="39386" xr:uid="{00000000-0005-0000-0000-00002C9F0000}"/>
    <cellStyle name="Notas 9 2 6 6" xfId="39387" xr:uid="{00000000-0005-0000-0000-00002D9F0000}"/>
    <cellStyle name="Notas 9 2 7" xfId="39388" xr:uid="{00000000-0005-0000-0000-00002E9F0000}"/>
    <cellStyle name="Notas 9 2 7 2" xfId="39389" xr:uid="{00000000-0005-0000-0000-00002F9F0000}"/>
    <cellStyle name="Notas 9 2 7 3" xfId="39390" xr:uid="{00000000-0005-0000-0000-0000309F0000}"/>
    <cellStyle name="Notas 9 2 7 4" xfId="39391" xr:uid="{00000000-0005-0000-0000-0000319F0000}"/>
    <cellStyle name="Notas 9 2 7 5" xfId="39392" xr:uid="{00000000-0005-0000-0000-0000329F0000}"/>
    <cellStyle name="Notas 9 2 7 6" xfId="39393" xr:uid="{00000000-0005-0000-0000-0000339F0000}"/>
    <cellStyle name="Notas 9 2 8" xfId="39394" xr:uid="{00000000-0005-0000-0000-0000349F0000}"/>
    <cellStyle name="Notas 9 2 8 2" xfId="39395" xr:uid="{00000000-0005-0000-0000-0000359F0000}"/>
    <cellStyle name="Notas 9 2 8 3" xfId="39396" xr:uid="{00000000-0005-0000-0000-0000369F0000}"/>
    <cellStyle name="Notas 9 2 8 4" xfId="39397" xr:uid="{00000000-0005-0000-0000-0000379F0000}"/>
    <cellStyle name="Notas 9 2 8 5" xfId="39398" xr:uid="{00000000-0005-0000-0000-0000389F0000}"/>
    <cellStyle name="Notas 9 2 8 6" xfId="39399" xr:uid="{00000000-0005-0000-0000-0000399F0000}"/>
    <cellStyle name="Notas 9 2 9" xfId="39400" xr:uid="{00000000-0005-0000-0000-00003A9F0000}"/>
    <cellStyle name="Notas 9 2 9 2" xfId="39401" xr:uid="{00000000-0005-0000-0000-00003B9F0000}"/>
    <cellStyle name="Notas 9 2 9 3" xfId="39402" xr:uid="{00000000-0005-0000-0000-00003C9F0000}"/>
    <cellStyle name="Notas 9 2 9 4" xfId="39403" xr:uid="{00000000-0005-0000-0000-00003D9F0000}"/>
    <cellStyle name="Notas 9 2 9 5" xfId="39404" xr:uid="{00000000-0005-0000-0000-00003E9F0000}"/>
    <cellStyle name="Notas 9 2 9 6" xfId="39405" xr:uid="{00000000-0005-0000-0000-00003F9F0000}"/>
    <cellStyle name="Notas 9 3" xfId="2122" xr:uid="{00000000-0005-0000-0000-0000409F0000}"/>
    <cellStyle name="Notas 9 3 10" xfId="39406" xr:uid="{00000000-0005-0000-0000-0000419F0000}"/>
    <cellStyle name="Notas 9 3 11" xfId="39407" xr:uid="{00000000-0005-0000-0000-0000429F0000}"/>
    <cellStyle name="Notas 9 3 12" xfId="39408" xr:uid="{00000000-0005-0000-0000-0000439F0000}"/>
    <cellStyle name="Notas 9 3 13" xfId="39409" xr:uid="{00000000-0005-0000-0000-0000449F0000}"/>
    <cellStyle name="Notas 9 3 14" xfId="39410" xr:uid="{00000000-0005-0000-0000-0000459F0000}"/>
    <cellStyle name="Notas 9 3 2" xfId="39411" xr:uid="{00000000-0005-0000-0000-0000469F0000}"/>
    <cellStyle name="Notas 9 3 2 2" xfId="39412" xr:uid="{00000000-0005-0000-0000-0000479F0000}"/>
    <cellStyle name="Notas 9 3 2 3" xfId="39413" xr:uid="{00000000-0005-0000-0000-0000489F0000}"/>
    <cellStyle name="Notas 9 3 2 4" xfId="39414" xr:uid="{00000000-0005-0000-0000-0000499F0000}"/>
    <cellStyle name="Notas 9 3 2 5" xfId="39415" xr:uid="{00000000-0005-0000-0000-00004A9F0000}"/>
    <cellStyle name="Notas 9 3 2 6" xfId="39416" xr:uid="{00000000-0005-0000-0000-00004B9F0000}"/>
    <cellStyle name="Notas 9 3 3" xfId="39417" xr:uid="{00000000-0005-0000-0000-00004C9F0000}"/>
    <cellStyle name="Notas 9 3 3 2" xfId="39418" xr:uid="{00000000-0005-0000-0000-00004D9F0000}"/>
    <cellStyle name="Notas 9 3 3 3" xfId="39419" xr:uid="{00000000-0005-0000-0000-00004E9F0000}"/>
    <cellStyle name="Notas 9 3 3 4" xfId="39420" xr:uid="{00000000-0005-0000-0000-00004F9F0000}"/>
    <cellStyle name="Notas 9 3 3 5" xfId="39421" xr:uid="{00000000-0005-0000-0000-0000509F0000}"/>
    <cellStyle name="Notas 9 3 3 6" xfId="39422" xr:uid="{00000000-0005-0000-0000-0000519F0000}"/>
    <cellStyle name="Notas 9 3 4" xfId="39423" xr:uid="{00000000-0005-0000-0000-0000529F0000}"/>
    <cellStyle name="Notas 9 3 4 2" xfId="39424" xr:uid="{00000000-0005-0000-0000-0000539F0000}"/>
    <cellStyle name="Notas 9 3 4 3" xfId="39425" xr:uid="{00000000-0005-0000-0000-0000549F0000}"/>
    <cellStyle name="Notas 9 3 4 4" xfId="39426" xr:uid="{00000000-0005-0000-0000-0000559F0000}"/>
    <cellStyle name="Notas 9 3 4 5" xfId="39427" xr:uid="{00000000-0005-0000-0000-0000569F0000}"/>
    <cellStyle name="Notas 9 3 4 6" xfId="39428" xr:uid="{00000000-0005-0000-0000-0000579F0000}"/>
    <cellStyle name="Notas 9 3 5" xfId="39429" xr:uid="{00000000-0005-0000-0000-0000589F0000}"/>
    <cellStyle name="Notas 9 3 5 2" xfId="39430" xr:uid="{00000000-0005-0000-0000-0000599F0000}"/>
    <cellStyle name="Notas 9 3 5 3" xfId="39431" xr:uid="{00000000-0005-0000-0000-00005A9F0000}"/>
    <cellStyle name="Notas 9 3 5 4" xfId="39432" xr:uid="{00000000-0005-0000-0000-00005B9F0000}"/>
    <cellStyle name="Notas 9 3 5 5" xfId="39433" xr:uid="{00000000-0005-0000-0000-00005C9F0000}"/>
    <cellStyle name="Notas 9 3 5 6" xfId="39434" xr:uid="{00000000-0005-0000-0000-00005D9F0000}"/>
    <cellStyle name="Notas 9 3 6" xfId="39435" xr:uid="{00000000-0005-0000-0000-00005E9F0000}"/>
    <cellStyle name="Notas 9 3 6 2" xfId="39436" xr:uid="{00000000-0005-0000-0000-00005F9F0000}"/>
    <cellStyle name="Notas 9 3 6 3" xfId="39437" xr:uid="{00000000-0005-0000-0000-0000609F0000}"/>
    <cellStyle name="Notas 9 3 6 4" xfId="39438" xr:uid="{00000000-0005-0000-0000-0000619F0000}"/>
    <cellStyle name="Notas 9 3 6 5" xfId="39439" xr:uid="{00000000-0005-0000-0000-0000629F0000}"/>
    <cellStyle name="Notas 9 3 6 6" xfId="39440" xr:uid="{00000000-0005-0000-0000-0000639F0000}"/>
    <cellStyle name="Notas 9 3 7" xfId="39441" xr:uid="{00000000-0005-0000-0000-0000649F0000}"/>
    <cellStyle name="Notas 9 3 7 2" xfId="39442" xr:uid="{00000000-0005-0000-0000-0000659F0000}"/>
    <cellStyle name="Notas 9 3 7 3" xfId="39443" xr:uid="{00000000-0005-0000-0000-0000669F0000}"/>
    <cellStyle name="Notas 9 3 7 4" xfId="39444" xr:uid="{00000000-0005-0000-0000-0000679F0000}"/>
    <cellStyle name="Notas 9 3 7 5" xfId="39445" xr:uid="{00000000-0005-0000-0000-0000689F0000}"/>
    <cellStyle name="Notas 9 3 7 6" xfId="39446" xr:uid="{00000000-0005-0000-0000-0000699F0000}"/>
    <cellStyle name="Notas 9 3 8" xfId="39447" xr:uid="{00000000-0005-0000-0000-00006A9F0000}"/>
    <cellStyle name="Notas 9 3 8 2" xfId="39448" xr:uid="{00000000-0005-0000-0000-00006B9F0000}"/>
    <cellStyle name="Notas 9 3 8 3" xfId="39449" xr:uid="{00000000-0005-0000-0000-00006C9F0000}"/>
    <cellStyle name="Notas 9 3 8 4" xfId="39450" xr:uid="{00000000-0005-0000-0000-00006D9F0000}"/>
    <cellStyle name="Notas 9 3 8 5" xfId="39451" xr:uid="{00000000-0005-0000-0000-00006E9F0000}"/>
    <cellStyle name="Notas 9 3 8 6" xfId="39452" xr:uid="{00000000-0005-0000-0000-00006F9F0000}"/>
    <cellStyle name="Notas 9 3 9" xfId="39453" xr:uid="{00000000-0005-0000-0000-0000709F0000}"/>
    <cellStyle name="Notas 9 3 9 2" xfId="39454" xr:uid="{00000000-0005-0000-0000-0000719F0000}"/>
    <cellStyle name="Notas 9 3 9 3" xfId="39455" xr:uid="{00000000-0005-0000-0000-0000729F0000}"/>
    <cellStyle name="Notas 9 3 9 4" xfId="39456" xr:uid="{00000000-0005-0000-0000-0000739F0000}"/>
    <cellStyle name="Notas 9 3 9 5" xfId="39457" xr:uid="{00000000-0005-0000-0000-0000749F0000}"/>
    <cellStyle name="Notas 9 3 9 6" xfId="39458" xr:uid="{00000000-0005-0000-0000-0000759F0000}"/>
    <cellStyle name="Notas 9 4" xfId="2123" xr:uid="{00000000-0005-0000-0000-0000769F0000}"/>
    <cellStyle name="Notas 9 4 10" xfId="39459" xr:uid="{00000000-0005-0000-0000-0000779F0000}"/>
    <cellStyle name="Notas 9 4 11" xfId="39460" xr:uid="{00000000-0005-0000-0000-0000789F0000}"/>
    <cellStyle name="Notas 9 4 12" xfId="39461" xr:uid="{00000000-0005-0000-0000-0000799F0000}"/>
    <cellStyle name="Notas 9 4 13" xfId="39462" xr:uid="{00000000-0005-0000-0000-00007A9F0000}"/>
    <cellStyle name="Notas 9 4 14" xfId="39463" xr:uid="{00000000-0005-0000-0000-00007B9F0000}"/>
    <cellStyle name="Notas 9 4 2" xfId="39464" xr:uid="{00000000-0005-0000-0000-00007C9F0000}"/>
    <cellStyle name="Notas 9 4 2 2" xfId="39465" xr:uid="{00000000-0005-0000-0000-00007D9F0000}"/>
    <cellStyle name="Notas 9 4 2 3" xfId="39466" xr:uid="{00000000-0005-0000-0000-00007E9F0000}"/>
    <cellStyle name="Notas 9 4 2 4" xfId="39467" xr:uid="{00000000-0005-0000-0000-00007F9F0000}"/>
    <cellStyle name="Notas 9 4 2 5" xfId="39468" xr:uid="{00000000-0005-0000-0000-0000809F0000}"/>
    <cellStyle name="Notas 9 4 2 6" xfId="39469" xr:uid="{00000000-0005-0000-0000-0000819F0000}"/>
    <cellStyle name="Notas 9 4 3" xfId="39470" xr:uid="{00000000-0005-0000-0000-0000829F0000}"/>
    <cellStyle name="Notas 9 4 3 2" xfId="39471" xr:uid="{00000000-0005-0000-0000-0000839F0000}"/>
    <cellStyle name="Notas 9 4 3 3" xfId="39472" xr:uid="{00000000-0005-0000-0000-0000849F0000}"/>
    <cellStyle name="Notas 9 4 3 4" xfId="39473" xr:uid="{00000000-0005-0000-0000-0000859F0000}"/>
    <cellStyle name="Notas 9 4 3 5" xfId="39474" xr:uid="{00000000-0005-0000-0000-0000869F0000}"/>
    <cellStyle name="Notas 9 4 3 6" xfId="39475" xr:uid="{00000000-0005-0000-0000-0000879F0000}"/>
    <cellStyle name="Notas 9 4 4" xfId="39476" xr:uid="{00000000-0005-0000-0000-0000889F0000}"/>
    <cellStyle name="Notas 9 4 4 2" xfId="39477" xr:uid="{00000000-0005-0000-0000-0000899F0000}"/>
    <cellStyle name="Notas 9 4 4 3" xfId="39478" xr:uid="{00000000-0005-0000-0000-00008A9F0000}"/>
    <cellStyle name="Notas 9 4 4 4" xfId="39479" xr:uid="{00000000-0005-0000-0000-00008B9F0000}"/>
    <cellStyle name="Notas 9 4 4 5" xfId="39480" xr:uid="{00000000-0005-0000-0000-00008C9F0000}"/>
    <cellStyle name="Notas 9 4 4 6" xfId="39481" xr:uid="{00000000-0005-0000-0000-00008D9F0000}"/>
    <cellStyle name="Notas 9 4 5" xfId="39482" xr:uid="{00000000-0005-0000-0000-00008E9F0000}"/>
    <cellStyle name="Notas 9 4 5 2" xfId="39483" xr:uid="{00000000-0005-0000-0000-00008F9F0000}"/>
    <cellStyle name="Notas 9 4 5 3" xfId="39484" xr:uid="{00000000-0005-0000-0000-0000909F0000}"/>
    <cellStyle name="Notas 9 4 5 4" xfId="39485" xr:uid="{00000000-0005-0000-0000-0000919F0000}"/>
    <cellStyle name="Notas 9 4 5 5" xfId="39486" xr:uid="{00000000-0005-0000-0000-0000929F0000}"/>
    <cellStyle name="Notas 9 4 5 6" xfId="39487" xr:uid="{00000000-0005-0000-0000-0000939F0000}"/>
    <cellStyle name="Notas 9 4 6" xfId="39488" xr:uid="{00000000-0005-0000-0000-0000949F0000}"/>
    <cellStyle name="Notas 9 4 6 2" xfId="39489" xr:uid="{00000000-0005-0000-0000-0000959F0000}"/>
    <cellStyle name="Notas 9 4 6 3" xfId="39490" xr:uid="{00000000-0005-0000-0000-0000969F0000}"/>
    <cellStyle name="Notas 9 4 6 4" xfId="39491" xr:uid="{00000000-0005-0000-0000-0000979F0000}"/>
    <cellStyle name="Notas 9 4 6 5" xfId="39492" xr:uid="{00000000-0005-0000-0000-0000989F0000}"/>
    <cellStyle name="Notas 9 4 6 6" xfId="39493" xr:uid="{00000000-0005-0000-0000-0000999F0000}"/>
    <cellStyle name="Notas 9 4 7" xfId="39494" xr:uid="{00000000-0005-0000-0000-00009A9F0000}"/>
    <cellStyle name="Notas 9 4 7 2" xfId="39495" xr:uid="{00000000-0005-0000-0000-00009B9F0000}"/>
    <cellStyle name="Notas 9 4 7 3" xfId="39496" xr:uid="{00000000-0005-0000-0000-00009C9F0000}"/>
    <cellStyle name="Notas 9 4 7 4" xfId="39497" xr:uid="{00000000-0005-0000-0000-00009D9F0000}"/>
    <cellStyle name="Notas 9 4 7 5" xfId="39498" xr:uid="{00000000-0005-0000-0000-00009E9F0000}"/>
    <cellStyle name="Notas 9 4 7 6" xfId="39499" xr:uid="{00000000-0005-0000-0000-00009F9F0000}"/>
    <cellStyle name="Notas 9 4 8" xfId="39500" xr:uid="{00000000-0005-0000-0000-0000A09F0000}"/>
    <cellStyle name="Notas 9 4 8 2" xfId="39501" xr:uid="{00000000-0005-0000-0000-0000A19F0000}"/>
    <cellStyle name="Notas 9 4 8 3" xfId="39502" xr:uid="{00000000-0005-0000-0000-0000A29F0000}"/>
    <cellStyle name="Notas 9 4 8 4" xfId="39503" xr:uid="{00000000-0005-0000-0000-0000A39F0000}"/>
    <cellStyle name="Notas 9 4 8 5" xfId="39504" xr:uid="{00000000-0005-0000-0000-0000A49F0000}"/>
    <cellStyle name="Notas 9 4 8 6" xfId="39505" xr:uid="{00000000-0005-0000-0000-0000A59F0000}"/>
    <cellStyle name="Notas 9 4 9" xfId="39506" xr:uid="{00000000-0005-0000-0000-0000A69F0000}"/>
    <cellStyle name="Notas 9 4 9 2" xfId="39507" xr:uid="{00000000-0005-0000-0000-0000A79F0000}"/>
    <cellStyle name="Notas 9 4 9 3" xfId="39508" xr:uid="{00000000-0005-0000-0000-0000A89F0000}"/>
    <cellStyle name="Notas 9 4 9 4" xfId="39509" xr:uid="{00000000-0005-0000-0000-0000A99F0000}"/>
    <cellStyle name="Notas 9 4 9 5" xfId="39510" xr:uid="{00000000-0005-0000-0000-0000AA9F0000}"/>
    <cellStyle name="Notas 9 4 9 6" xfId="39511" xr:uid="{00000000-0005-0000-0000-0000AB9F0000}"/>
    <cellStyle name="Notas 9 5" xfId="39512" xr:uid="{00000000-0005-0000-0000-0000AC9F0000}"/>
    <cellStyle name="Notas 9 5 2" xfId="39513" xr:uid="{00000000-0005-0000-0000-0000AD9F0000}"/>
    <cellStyle name="Notas 9 5 3" xfId="39514" xr:uid="{00000000-0005-0000-0000-0000AE9F0000}"/>
    <cellStyle name="Notas 9 5 4" xfId="39515" xr:uid="{00000000-0005-0000-0000-0000AF9F0000}"/>
    <cellStyle name="Notas 9 5 5" xfId="39516" xr:uid="{00000000-0005-0000-0000-0000B09F0000}"/>
    <cellStyle name="Notas 9 5 6" xfId="39517" xr:uid="{00000000-0005-0000-0000-0000B19F0000}"/>
    <cellStyle name="Notas 9 6" xfId="39518" xr:uid="{00000000-0005-0000-0000-0000B29F0000}"/>
    <cellStyle name="Notas 9 6 2" xfId="39519" xr:uid="{00000000-0005-0000-0000-0000B39F0000}"/>
    <cellStyle name="Notas 9 6 3" xfId="39520" xr:uid="{00000000-0005-0000-0000-0000B49F0000}"/>
    <cellStyle name="Notas 9 6 4" xfId="39521" xr:uid="{00000000-0005-0000-0000-0000B59F0000}"/>
    <cellStyle name="Notas 9 6 5" xfId="39522" xr:uid="{00000000-0005-0000-0000-0000B69F0000}"/>
    <cellStyle name="Notas 9 6 6" xfId="39523" xr:uid="{00000000-0005-0000-0000-0000B79F0000}"/>
    <cellStyle name="Notas 9 7" xfId="39524" xr:uid="{00000000-0005-0000-0000-0000B89F0000}"/>
    <cellStyle name="Notas 9 7 2" xfId="39525" xr:uid="{00000000-0005-0000-0000-0000B99F0000}"/>
    <cellStyle name="Notas 9 7 3" xfId="39526" xr:uid="{00000000-0005-0000-0000-0000BA9F0000}"/>
    <cellStyle name="Notas 9 7 4" xfId="39527" xr:uid="{00000000-0005-0000-0000-0000BB9F0000}"/>
    <cellStyle name="Notas 9 7 5" xfId="39528" xr:uid="{00000000-0005-0000-0000-0000BC9F0000}"/>
    <cellStyle name="Notas 9 7 6" xfId="39529" xr:uid="{00000000-0005-0000-0000-0000BD9F0000}"/>
    <cellStyle name="Notas 9 8" xfId="39530" xr:uid="{00000000-0005-0000-0000-0000BE9F0000}"/>
    <cellStyle name="Notas 9 8 2" xfId="39531" xr:uid="{00000000-0005-0000-0000-0000BF9F0000}"/>
    <cellStyle name="Notas 9 8 3" xfId="39532" xr:uid="{00000000-0005-0000-0000-0000C09F0000}"/>
    <cellStyle name="Notas 9 8 4" xfId="39533" xr:uid="{00000000-0005-0000-0000-0000C19F0000}"/>
    <cellStyle name="Notas 9 8 5" xfId="39534" xr:uid="{00000000-0005-0000-0000-0000C29F0000}"/>
    <cellStyle name="Notas 9 8 6" xfId="39535" xr:uid="{00000000-0005-0000-0000-0000C39F0000}"/>
    <cellStyle name="Notas 9 9" xfId="39536" xr:uid="{00000000-0005-0000-0000-0000C49F0000}"/>
    <cellStyle name="Notas 9 9 2" xfId="39537" xr:uid="{00000000-0005-0000-0000-0000C59F0000}"/>
    <cellStyle name="Notas 9 9 3" xfId="39538" xr:uid="{00000000-0005-0000-0000-0000C69F0000}"/>
    <cellStyle name="Notas 9 9 4" xfId="39539" xr:uid="{00000000-0005-0000-0000-0000C79F0000}"/>
    <cellStyle name="Notas 9 9 5" xfId="39540" xr:uid="{00000000-0005-0000-0000-0000C89F0000}"/>
    <cellStyle name="Notas 9 9 6" xfId="39541" xr:uid="{00000000-0005-0000-0000-0000C99F0000}"/>
    <cellStyle name="Note" xfId="2124" xr:uid="{00000000-0005-0000-0000-0000CA9F0000}"/>
    <cellStyle name="Note 10" xfId="39542" xr:uid="{00000000-0005-0000-0000-0000CB9F0000}"/>
    <cellStyle name="Note 11" xfId="39543" xr:uid="{00000000-0005-0000-0000-0000CC9F0000}"/>
    <cellStyle name="Note 12" xfId="39544" xr:uid="{00000000-0005-0000-0000-0000CD9F0000}"/>
    <cellStyle name="Note 13" xfId="39545" xr:uid="{00000000-0005-0000-0000-0000CE9F0000}"/>
    <cellStyle name="Note 14" xfId="39546" xr:uid="{00000000-0005-0000-0000-0000CF9F0000}"/>
    <cellStyle name="Note 2" xfId="2974" xr:uid="{00000000-0005-0000-0000-0000D09F0000}"/>
    <cellStyle name="Note 2 2" xfId="39547" xr:uid="{00000000-0005-0000-0000-0000D19F0000}"/>
    <cellStyle name="Note 2 3" xfId="39548" xr:uid="{00000000-0005-0000-0000-0000D29F0000}"/>
    <cellStyle name="Note 2 4" xfId="42144" xr:uid="{00000000-0005-0000-0000-0000D39F0000}"/>
    <cellStyle name="Note 2 5" xfId="42145" xr:uid="{00000000-0005-0000-0000-0000D49F0000}"/>
    <cellStyle name="Note 3" xfId="2975" xr:uid="{00000000-0005-0000-0000-0000D59F0000}"/>
    <cellStyle name="Note 3 2" xfId="42146" xr:uid="{00000000-0005-0000-0000-0000D69F0000}"/>
    <cellStyle name="Note 3 3" xfId="42147" xr:uid="{00000000-0005-0000-0000-0000D79F0000}"/>
    <cellStyle name="Note 3 4" xfId="42148" xr:uid="{00000000-0005-0000-0000-0000D89F0000}"/>
    <cellStyle name="Note 3 5" xfId="42149" xr:uid="{00000000-0005-0000-0000-0000D99F0000}"/>
    <cellStyle name="Note 4" xfId="39549" xr:uid="{00000000-0005-0000-0000-0000DA9F0000}"/>
    <cellStyle name="Note 5" xfId="39550" xr:uid="{00000000-0005-0000-0000-0000DB9F0000}"/>
    <cellStyle name="Note 6" xfId="39551" xr:uid="{00000000-0005-0000-0000-0000DC9F0000}"/>
    <cellStyle name="Note 7" xfId="39552" xr:uid="{00000000-0005-0000-0000-0000DD9F0000}"/>
    <cellStyle name="Note 8" xfId="39553" xr:uid="{00000000-0005-0000-0000-0000DE9F0000}"/>
    <cellStyle name="Note 9" xfId="39554" xr:uid="{00000000-0005-0000-0000-0000DF9F0000}"/>
    <cellStyle name="NumMIN" xfId="44" xr:uid="{00000000-0005-0000-0000-0000E09F0000}"/>
    <cellStyle name="NumMIN 2" xfId="2976" xr:uid="{00000000-0005-0000-0000-0000E19F0000}"/>
    <cellStyle name="NumMIN 3" xfId="2977" xr:uid="{00000000-0005-0000-0000-0000E29F0000}"/>
    <cellStyle name="NumMIN 4" xfId="39555" xr:uid="{00000000-0005-0000-0000-0000E39F0000}"/>
    <cellStyle name="NumMIN_sueldoDASA" xfId="39556" xr:uid="{00000000-0005-0000-0000-0000E49F0000}"/>
    <cellStyle name="Output" xfId="2125" xr:uid="{00000000-0005-0000-0000-0000E59F0000}"/>
    <cellStyle name="Output 2" xfId="2978" xr:uid="{00000000-0005-0000-0000-0000E69F0000}"/>
    <cellStyle name="Output 2 2" xfId="39557" xr:uid="{00000000-0005-0000-0000-0000E79F0000}"/>
    <cellStyle name="Output 2 3" xfId="39558" xr:uid="{00000000-0005-0000-0000-0000E89F0000}"/>
    <cellStyle name="Output 2 4" xfId="42150" xr:uid="{00000000-0005-0000-0000-0000E99F0000}"/>
    <cellStyle name="Output 2 5" xfId="42151" xr:uid="{00000000-0005-0000-0000-0000EA9F0000}"/>
    <cellStyle name="Output 3" xfId="2979" xr:uid="{00000000-0005-0000-0000-0000EB9F0000}"/>
    <cellStyle name="Output 3 2" xfId="42152" xr:uid="{00000000-0005-0000-0000-0000EC9F0000}"/>
    <cellStyle name="Output 3 3" xfId="42153" xr:uid="{00000000-0005-0000-0000-0000ED9F0000}"/>
    <cellStyle name="Output 3 4" xfId="42154" xr:uid="{00000000-0005-0000-0000-0000EE9F0000}"/>
    <cellStyle name="Output 3 5" xfId="42155" xr:uid="{00000000-0005-0000-0000-0000EF9F0000}"/>
    <cellStyle name="Output 4" xfId="39559" xr:uid="{00000000-0005-0000-0000-0000F09F0000}"/>
    <cellStyle name="Output 4 2" xfId="42156" xr:uid="{00000000-0005-0000-0000-0000F19F0000}"/>
    <cellStyle name="Output 4 3" xfId="42157" xr:uid="{00000000-0005-0000-0000-0000F29F0000}"/>
    <cellStyle name="Output 4 4" xfId="42158" xr:uid="{00000000-0005-0000-0000-0000F39F0000}"/>
    <cellStyle name="Output 4 5" xfId="42159" xr:uid="{00000000-0005-0000-0000-0000F49F0000}"/>
    <cellStyle name="Output 5" xfId="42160" xr:uid="{00000000-0005-0000-0000-0000F59F0000}"/>
    <cellStyle name="Output 5 2" xfId="42161" xr:uid="{00000000-0005-0000-0000-0000F69F0000}"/>
    <cellStyle name="Output 5 3" xfId="42162" xr:uid="{00000000-0005-0000-0000-0000F79F0000}"/>
    <cellStyle name="Output 5 4" xfId="42163" xr:uid="{00000000-0005-0000-0000-0000F89F0000}"/>
    <cellStyle name="Output 5 5" xfId="42164" xr:uid="{00000000-0005-0000-0000-0000F99F0000}"/>
    <cellStyle name="Output 6" xfId="42165" xr:uid="{00000000-0005-0000-0000-0000FA9F0000}"/>
    <cellStyle name="Output 6 2" xfId="42166" xr:uid="{00000000-0005-0000-0000-0000FB9F0000}"/>
    <cellStyle name="Output 6 3" xfId="42167" xr:uid="{00000000-0005-0000-0000-0000FC9F0000}"/>
    <cellStyle name="Output 6 4" xfId="42168" xr:uid="{00000000-0005-0000-0000-0000FD9F0000}"/>
    <cellStyle name="Output 6 5" xfId="42169" xr:uid="{00000000-0005-0000-0000-0000FE9F0000}"/>
    <cellStyle name="Output 7" xfId="42170" xr:uid="{00000000-0005-0000-0000-0000FF9F0000}"/>
    <cellStyle name="Percent" xfId="45" xr:uid="{00000000-0005-0000-0000-000000A00000}"/>
    <cellStyle name="Percent [2]" xfId="46" xr:uid="{00000000-0005-0000-0000-000001A00000}"/>
    <cellStyle name="Percent [2] 10" xfId="39560" xr:uid="{00000000-0005-0000-0000-000002A00000}"/>
    <cellStyle name="Percent [2] 11" xfId="39561" xr:uid="{00000000-0005-0000-0000-000003A00000}"/>
    <cellStyle name="Percent [2] 12" xfId="39562" xr:uid="{00000000-0005-0000-0000-000004A00000}"/>
    <cellStyle name="Percent [2] 13" xfId="39563" xr:uid="{00000000-0005-0000-0000-000005A00000}"/>
    <cellStyle name="Percent [2] 14" xfId="39564" xr:uid="{00000000-0005-0000-0000-000006A00000}"/>
    <cellStyle name="Percent [2] 15" xfId="39565" xr:uid="{00000000-0005-0000-0000-000007A00000}"/>
    <cellStyle name="Percent [2] 16" xfId="39566" xr:uid="{00000000-0005-0000-0000-000008A00000}"/>
    <cellStyle name="Percent [2] 17" xfId="39567" xr:uid="{00000000-0005-0000-0000-000009A00000}"/>
    <cellStyle name="Percent [2] 18" xfId="39568" xr:uid="{00000000-0005-0000-0000-00000AA00000}"/>
    <cellStyle name="Percent [2] 19" xfId="39569" xr:uid="{00000000-0005-0000-0000-00000BA00000}"/>
    <cellStyle name="Percent [2] 2" xfId="2980" xr:uid="{00000000-0005-0000-0000-00000CA00000}"/>
    <cellStyle name="Percent [2] 2 2" xfId="39570" xr:uid="{00000000-0005-0000-0000-00000DA00000}"/>
    <cellStyle name="Percent [2] 2 3" xfId="39571" xr:uid="{00000000-0005-0000-0000-00000EA00000}"/>
    <cellStyle name="Percent [2] 2 4" xfId="39572" xr:uid="{00000000-0005-0000-0000-00000FA00000}"/>
    <cellStyle name="Percent [2] 2 5" xfId="39573" xr:uid="{00000000-0005-0000-0000-000010A00000}"/>
    <cellStyle name="Percent [2] 2 6" xfId="39574" xr:uid="{00000000-0005-0000-0000-000011A00000}"/>
    <cellStyle name="Percent [2] 20" xfId="39575" xr:uid="{00000000-0005-0000-0000-000012A00000}"/>
    <cellStyle name="Percent [2] 21" xfId="39576" xr:uid="{00000000-0005-0000-0000-000013A00000}"/>
    <cellStyle name="Percent [2] 3" xfId="39577" xr:uid="{00000000-0005-0000-0000-000014A00000}"/>
    <cellStyle name="Percent [2] 3 2" xfId="39578" xr:uid="{00000000-0005-0000-0000-000015A00000}"/>
    <cellStyle name="Percent [2] 4" xfId="39579" xr:uid="{00000000-0005-0000-0000-000016A00000}"/>
    <cellStyle name="Percent [2] 4 2" xfId="39580" xr:uid="{00000000-0005-0000-0000-000017A00000}"/>
    <cellStyle name="Percent [2] 5" xfId="39581" xr:uid="{00000000-0005-0000-0000-000018A00000}"/>
    <cellStyle name="Percent [2] 5 2" xfId="39582" xr:uid="{00000000-0005-0000-0000-000019A00000}"/>
    <cellStyle name="Percent [2] 6" xfId="39583" xr:uid="{00000000-0005-0000-0000-00001AA00000}"/>
    <cellStyle name="Percent [2] 6 2" xfId="39584" xr:uid="{00000000-0005-0000-0000-00001BA00000}"/>
    <cellStyle name="Percent [2] 7" xfId="39585" xr:uid="{00000000-0005-0000-0000-00001CA00000}"/>
    <cellStyle name="Percent [2] 7 2" xfId="39586" xr:uid="{00000000-0005-0000-0000-00001DA00000}"/>
    <cellStyle name="Percent [2] 8" xfId="39587" xr:uid="{00000000-0005-0000-0000-00001EA00000}"/>
    <cellStyle name="Percent [2] 9" xfId="39588" xr:uid="{00000000-0005-0000-0000-00001FA00000}"/>
    <cellStyle name="Percent 10" xfId="42171" xr:uid="{00000000-0005-0000-0000-000020A00000}"/>
    <cellStyle name="Percent 11" xfId="42172" xr:uid="{00000000-0005-0000-0000-000021A00000}"/>
    <cellStyle name="Percent 12" xfId="43761" xr:uid="{F1226E78-C864-47F2-937C-D161254AFE36}"/>
    <cellStyle name="Percent 2" xfId="39589" xr:uid="{00000000-0005-0000-0000-000022A00000}"/>
    <cellStyle name="Percent 2 2" xfId="43789" xr:uid="{F536890A-DBB4-4906-98F0-BA53BD531F73}"/>
    <cellStyle name="Percent 3" xfId="2705" xr:uid="{00000000-0005-0000-0000-000023A00000}"/>
    <cellStyle name="Percent 4" xfId="39590" xr:uid="{00000000-0005-0000-0000-000024A00000}"/>
    <cellStyle name="Percent 5" xfId="39591" xr:uid="{00000000-0005-0000-0000-000025A00000}"/>
    <cellStyle name="Percent 6" xfId="39592" xr:uid="{00000000-0005-0000-0000-000026A00000}"/>
    <cellStyle name="Percent 7" xfId="39593" xr:uid="{00000000-0005-0000-0000-000027A00000}"/>
    <cellStyle name="Percent 8" xfId="39594" xr:uid="{00000000-0005-0000-0000-000028A00000}"/>
    <cellStyle name="Percent 9" xfId="39595" xr:uid="{00000000-0005-0000-0000-000029A00000}"/>
    <cellStyle name="Percent_(MCH) PT ER al 31-08-08 CORREGIDO 2" xfId="39596" xr:uid="{00000000-0005-0000-0000-00002AA00000}"/>
    <cellStyle name="Porcentaje" xfId="43735" xr:uid="{00000000-0005-0000-0000-00002BA00000}"/>
    <cellStyle name="Porcentaje 2" xfId="2669" xr:uid="{00000000-0005-0000-0000-00002CA00000}"/>
    <cellStyle name="Porcentaje 2 2" xfId="42173" xr:uid="{00000000-0005-0000-0000-00002DA00000}"/>
    <cellStyle name="Porcentaje 3" xfId="2715" xr:uid="{00000000-0005-0000-0000-00002EA00000}"/>
    <cellStyle name="Porcentaje 3 2" xfId="42174" xr:uid="{00000000-0005-0000-0000-00002FA00000}"/>
    <cellStyle name="Porcentaje 3 2 2" xfId="43771" xr:uid="{5307E8DE-72E8-4544-99A7-E9B106D6F52E}"/>
    <cellStyle name="Porcentaje 4" xfId="2987" xr:uid="{00000000-0005-0000-0000-000030A00000}"/>
    <cellStyle name="Porcentaje 5" xfId="42175" xr:uid="{00000000-0005-0000-0000-000031A00000}"/>
    <cellStyle name="Porcentaje 6" xfId="42176" xr:uid="{00000000-0005-0000-0000-000032A00000}"/>
    <cellStyle name="Porcentaje 7" xfId="43785" xr:uid="{14A7FB53-3E52-45D2-8892-D4A0E5D17704}"/>
    <cellStyle name="Porcentual 10" xfId="2531" xr:uid="{00000000-0005-0000-0000-000033A00000}"/>
    <cellStyle name="Porcentual 10 2" xfId="2717" xr:uid="{00000000-0005-0000-0000-000034A00000}"/>
    <cellStyle name="Porcentual 10 3" xfId="42177" xr:uid="{00000000-0005-0000-0000-000035A00000}"/>
    <cellStyle name="Porcentual 11" xfId="2720" xr:uid="{00000000-0005-0000-0000-000036A00000}"/>
    <cellStyle name="Porcentual 11 2" xfId="39597" xr:uid="{00000000-0005-0000-0000-000037A00000}"/>
    <cellStyle name="Porcentual 11 3" xfId="39598" xr:uid="{00000000-0005-0000-0000-000038A00000}"/>
    <cellStyle name="Porcentual 12" xfId="2791" xr:uid="{00000000-0005-0000-0000-000039A00000}"/>
    <cellStyle name="Porcentual 12 2" xfId="39599" xr:uid="{00000000-0005-0000-0000-00003AA00000}"/>
    <cellStyle name="Porcentual 13" xfId="2668" xr:uid="{00000000-0005-0000-0000-00003BA00000}"/>
    <cellStyle name="Porcentual 13 2" xfId="39600" xr:uid="{00000000-0005-0000-0000-00003CA00000}"/>
    <cellStyle name="Porcentual 14" xfId="2986" xr:uid="{00000000-0005-0000-0000-00003DA00000}"/>
    <cellStyle name="Porcentual 15" xfId="39601" xr:uid="{00000000-0005-0000-0000-00003EA00000}"/>
    <cellStyle name="Porcentual 16" xfId="39602" xr:uid="{00000000-0005-0000-0000-00003FA00000}"/>
    <cellStyle name="Porcentual 17" xfId="39603" xr:uid="{00000000-0005-0000-0000-000040A00000}"/>
    <cellStyle name="Porcentual 17 2" xfId="42178" xr:uid="{00000000-0005-0000-0000-000041A00000}"/>
    <cellStyle name="Porcentual 17 3" xfId="42179" xr:uid="{00000000-0005-0000-0000-000042A00000}"/>
    <cellStyle name="Porcentual 18" xfId="39604" xr:uid="{00000000-0005-0000-0000-000043A00000}"/>
    <cellStyle name="Porcentual 19" xfId="40358" xr:uid="{00000000-0005-0000-0000-000044A00000}"/>
    <cellStyle name="Porcentual 2" xfId="62" xr:uid="{00000000-0005-0000-0000-000045A00000}"/>
    <cellStyle name="Porcentual 2 10" xfId="39605" xr:uid="{00000000-0005-0000-0000-000046A00000}"/>
    <cellStyle name="Porcentual 2 10 2" xfId="39606" xr:uid="{00000000-0005-0000-0000-000047A00000}"/>
    <cellStyle name="Porcentual 2 11" xfId="39607" xr:uid="{00000000-0005-0000-0000-000048A00000}"/>
    <cellStyle name="Porcentual 2 11 2" xfId="39608" xr:uid="{00000000-0005-0000-0000-000049A00000}"/>
    <cellStyle name="Porcentual 2 12" xfId="39609" xr:uid="{00000000-0005-0000-0000-00004AA00000}"/>
    <cellStyle name="Porcentual 2 12 2" xfId="39610" xr:uid="{00000000-0005-0000-0000-00004BA00000}"/>
    <cellStyle name="Porcentual 2 13" xfId="39611" xr:uid="{00000000-0005-0000-0000-00004CA00000}"/>
    <cellStyle name="Porcentual 2 13 2" xfId="39612" xr:uid="{00000000-0005-0000-0000-00004DA00000}"/>
    <cellStyle name="Porcentual 2 14" xfId="39613" xr:uid="{00000000-0005-0000-0000-00004EA00000}"/>
    <cellStyle name="Porcentual 2 14 2" xfId="39614" xr:uid="{00000000-0005-0000-0000-00004FA00000}"/>
    <cellStyle name="Porcentual 2 15" xfId="39615" xr:uid="{00000000-0005-0000-0000-000050A00000}"/>
    <cellStyle name="Porcentual 2 16" xfId="39616" xr:uid="{00000000-0005-0000-0000-000051A00000}"/>
    <cellStyle name="Porcentual 2 17" xfId="39617" xr:uid="{00000000-0005-0000-0000-000052A00000}"/>
    <cellStyle name="Porcentual 2 18" xfId="39618" xr:uid="{00000000-0005-0000-0000-000053A00000}"/>
    <cellStyle name="Porcentual 2 19" xfId="39619" xr:uid="{00000000-0005-0000-0000-000054A00000}"/>
    <cellStyle name="Porcentual 2 2" xfId="2126" xr:uid="{00000000-0005-0000-0000-000055A00000}"/>
    <cellStyle name="Porcentual 2 2 10" xfId="39620" xr:uid="{00000000-0005-0000-0000-000056A00000}"/>
    <cellStyle name="Porcentual 2 2 10 2" xfId="39621" xr:uid="{00000000-0005-0000-0000-000057A00000}"/>
    <cellStyle name="Porcentual 2 2 10 3" xfId="39622" xr:uid="{00000000-0005-0000-0000-000058A00000}"/>
    <cellStyle name="Porcentual 2 2 10 4" xfId="39623" xr:uid="{00000000-0005-0000-0000-000059A00000}"/>
    <cellStyle name="Porcentual 2 2 10 5" xfId="39624" xr:uid="{00000000-0005-0000-0000-00005AA00000}"/>
    <cellStyle name="Porcentual 2 2 10 6" xfId="39625" xr:uid="{00000000-0005-0000-0000-00005BA00000}"/>
    <cellStyle name="Porcentual 2 2 10 7" xfId="39626" xr:uid="{00000000-0005-0000-0000-00005CA00000}"/>
    <cellStyle name="Porcentual 2 2 10 8" xfId="39627" xr:uid="{00000000-0005-0000-0000-00005DA00000}"/>
    <cellStyle name="Porcentual 2 2 11" xfId="39628" xr:uid="{00000000-0005-0000-0000-00005EA00000}"/>
    <cellStyle name="Porcentual 2 2 12" xfId="39629" xr:uid="{00000000-0005-0000-0000-00005FA00000}"/>
    <cellStyle name="Porcentual 2 2 13" xfId="39630" xr:uid="{00000000-0005-0000-0000-000060A00000}"/>
    <cellStyle name="Porcentual 2 2 14" xfId="39631" xr:uid="{00000000-0005-0000-0000-000061A00000}"/>
    <cellStyle name="Porcentual 2 2 15" xfId="39632" xr:uid="{00000000-0005-0000-0000-000062A00000}"/>
    <cellStyle name="Porcentual 2 2 16" xfId="39633" xr:uid="{00000000-0005-0000-0000-000063A00000}"/>
    <cellStyle name="Porcentual 2 2 17" xfId="39634" xr:uid="{00000000-0005-0000-0000-000064A00000}"/>
    <cellStyle name="Porcentual 2 2 18" xfId="39635" xr:uid="{00000000-0005-0000-0000-000065A00000}"/>
    <cellStyle name="Porcentual 2 2 19" xfId="39636" xr:uid="{00000000-0005-0000-0000-000066A00000}"/>
    <cellStyle name="Porcentual 2 2 2" xfId="2706" xr:uid="{00000000-0005-0000-0000-000067A00000}"/>
    <cellStyle name="Porcentual 2 2 2 10" xfId="39637" xr:uid="{00000000-0005-0000-0000-000068A00000}"/>
    <cellStyle name="Porcentual 2 2 2 11" xfId="39638" xr:uid="{00000000-0005-0000-0000-000069A00000}"/>
    <cellStyle name="Porcentual 2 2 2 12" xfId="39639" xr:uid="{00000000-0005-0000-0000-00006AA00000}"/>
    <cellStyle name="Porcentual 2 2 2 13" xfId="39640" xr:uid="{00000000-0005-0000-0000-00006BA00000}"/>
    <cellStyle name="Porcentual 2 2 2 14" xfId="42180" xr:uid="{00000000-0005-0000-0000-00006CA00000}"/>
    <cellStyle name="Porcentual 2 2 2 2" xfId="39641" xr:uid="{00000000-0005-0000-0000-00006DA00000}"/>
    <cellStyle name="Porcentual 2 2 2 2 10" xfId="39642" xr:uid="{00000000-0005-0000-0000-00006EA00000}"/>
    <cellStyle name="Porcentual 2 2 2 2 11" xfId="39643" xr:uid="{00000000-0005-0000-0000-00006FA00000}"/>
    <cellStyle name="Porcentual 2 2 2 2 12" xfId="39644" xr:uid="{00000000-0005-0000-0000-000070A00000}"/>
    <cellStyle name="Porcentual 2 2 2 2 13" xfId="39645" xr:uid="{00000000-0005-0000-0000-000071A00000}"/>
    <cellStyle name="Porcentual 2 2 2 2 2" xfId="39646" xr:uid="{00000000-0005-0000-0000-000072A00000}"/>
    <cellStyle name="Porcentual 2 2 2 2 2 2" xfId="39647" xr:uid="{00000000-0005-0000-0000-000073A00000}"/>
    <cellStyle name="Porcentual 2 2 2 2 2 3" xfId="39648" xr:uid="{00000000-0005-0000-0000-000074A00000}"/>
    <cellStyle name="Porcentual 2 2 2 2 3" xfId="39649" xr:uid="{00000000-0005-0000-0000-000075A00000}"/>
    <cellStyle name="Porcentual 2 2 2 2 3 2" xfId="39650" xr:uid="{00000000-0005-0000-0000-000076A00000}"/>
    <cellStyle name="Porcentual 2 2 2 2 4" xfId="39651" xr:uid="{00000000-0005-0000-0000-000077A00000}"/>
    <cellStyle name="Porcentual 2 2 2 2 5" xfId="39652" xr:uid="{00000000-0005-0000-0000-000078A00000}"/>
    <cellStyle name="Porcentual 2 2 2 2 5 2" xfId="39653" xr:uid="{00000000-0005-0000-0000-000079A00000}"/>
    <cellStyle name="Porcentual 2 2 2 2 6" xfId="39654" xr:uid="{00000000-0005-0000-0000-00007AA00000}"/>
    <cellStyle name="Porcentual 2 2 2 2 7" xfId="39655" xr:uid="{00000000-0005-0000-0000-00007BA00000}"/>
    <cellStyle name="Porcentual 2 2 2 2 8" xfId="39656" xr:uid="{00000000-0005-0000-0000-00007CA00000}"/>
    <cellStyle name="Porcentual 2 2 2 2 9" xfId="39657" xr:uid="{00000000-0005-0000-0000-00007DA00000}"/>
    <cellStyle name="Porcentual 2 2 2 3" xfId="39658" xr:uid="{00000000-0005-0000-0000-00007EA00000}"/>
    <cellStyle name="Porcentual 2 2 2 3 2" xfId="39659" xr:uid="{00000000-0005-0000-0000-00007FA00000}"/>
    <cellStyle name="Porcentual 2 2 2 4" xfId="39660" xr:uid="{00000000-0005-0000-0000-000080A00000}"/>
    <cellStyle name="Porcentual 2 2 2 4 2" xfId="39661" xr:uid="{00000000-0005-0000-0000-000081A00000}"/>
    <cellStyle name="Porcentual 2 2 2 5" xfId="39662" xr:uid="{00000000-0005-0000-0000-000082A00000}"/>
    <cellStyle name="Porcentual 2 2 2 5 2" xfId="39663" xr:uid="{00000000-0005-0000-0000-000083A00000}"/>
    <cellStyle name="Porcentual 2 2 2 6" xfId="39664" xr:uid="{00000000-0005-0000-0000-000084A00000}"/>
    <cellStyle name="Porcentual 2 2 2 7" xfId="39665" xr:uid="{00000000-0005-0000-0000-000085A00000}"/>
    <cellStyle name="Porcentual 2 2 2 8" xfId="39666" xr:uid="{00000000-0005-0000-0000-000086A00000}"/>
    <cellStyle name="Porcentual 2 2 2 9" xfId="39667" xr:uid="{00000000-0005-0000-0000-000087A00000}"/>
    <cellStyle name="Porcentual 2 2 20" xfId="39668" xr:uid="{00000000-0005-0000-0000-000088A00000}"/>
    <cellStyle name="Porcentual 2 2 21" xfId="39669" xr:uid="{00000000-0005-0000-0000-000089A00000}"/>
    <cellStyle name="Porcentual 2 2 22" xfId="39670" xr:uid="{00000000-0005-0000-0000-00008AA00000}"/>
    <cellStyle name="Porcentual 2 2 23" xfId="39671" xr:uid="{00000000-0005-0000-0000-00008BA00000}"/>
    <cellStyle name="Porcentual 2 2 24" xfId="39672" xr:uid="{00000000-0005-0000-0000-00008CA00000}"/>
    <cellStyle name="Porcentual 2 2 25" xfId="39673" xr:uid="{00000000-0005-0000-0000-00008DA00000}"/>
    <cellStyle name="Porcentual 2 2 26" xfId="39674" xr:uid="{00000000-0005-0000-0000-00008EA00000}"/>
    <cellStyle name="Porcentual 2 2 27" xfId="39675" xr:uid="{00000000-0005-0000-0000-00008FA00000}"/>
    <cellStyle name="Porcentual 2 2 28" xfId="39676" xr:uid="{00000000-0005-0000-0000-000090A00000}"/>
    <cellStyle name="Porcentual 2 2 29" xfId="39677" xr:uid="{00000000-0005-0000-0000-000091A00000}"/>
    <cellStyle name="Porcentual 2 2 3" xfId="39678" xr:uid="{00000000-0005-0000-0000-000092A00000}"/>
    <cellStyle name="Porcentual 2 2 3 2" xfId="39679" xr:uid="{00000000-0005-0000-0000-000093A00000}"/>
    <cellStyle name="Porcentual 2 2 30" xfId="39680" xr:uid="{00000000-0005-0000-0000-000094A00000}"/>
    <cellStyle name="Porcentual 2 2 31" xfId="39681" xr:uid="{00000000-0005-0000-0000-000095A00000}"/>
    <cellStyle name="Porcentual 2 2 32" xfId="39682" xr:uid="{00000000-0005-0000-0000-000096A00000}"/>
    <cellStyle name="Porcentual 2 2 33" xfId="39683" xr:uid="{00000000-0005-0000-0000-000097A00000}"/>
    <cellStyle name="Porcentual 2 2 4" xfId="39684" xr:uid="{00000000-0005-0000-0000-000098A00000}"/>
    <cellStyle name="Porcentual 2 2 4 2" xfId="39685" xr:uid="{00000000-0005-0000-0000-000099A00000}"/>
    <cellStyle name="Porcentual 2 2 5" xfId="39686" xr:uid="{00000000-0005-0000-0000-00009AA00000}"/>
    <cellStyle name="Porcentual 2 2 5 2" xfId="39687" xr:uid="{00000000-0005-0000-0000-00009BA00000}"/>
    <cellStyle name="Porcentual 2 2 5 3" xfId="39688" xr:uid="{00000000-0005-0000-0000-00009CA00000}"/>
    <cellStyle name="Porcentual 2 2 5 4" xfId="39689" xr:uid="{00000000-0005-0000-0000-00009DA00000}"/>
    <cellStyle name="Porcentual 2 2 5 5" xfId="39690" xr:uid="{00000000-0005-0000-0000-00009EA00000}"/>
    <cellStyle name="Porcentual 2 2 6" xfId="39691" xr:uid="{00000000-0005-0000-0000-00009FA00000}"/>
    <cellStyle name="Porcentual 2 2 7" xfId="39692" xr:uid="{00000000-0005-0000-0000-0000A0A00000}"/>
    <cellStyle name="Porcentual 2 2 7 2" xfId="39693" xr:uid="{00000000-0005-0000-0000-0000A1A00000}"/>
    <cellStyle name="Porcentual 2 2 8" xfId="39694" xr:uid="{00000000-0005-0000-0000-0000A2A00000}"/>
    <cellStyle name="Porcentual 2 2 9" xfId="39695" xr:uid="{00000000-0005-0000-0000-0000A3A00000}"/>
    <cellStyle name="Porcentual 2 20" xfId="39696" xr:uid="{00000000-0005-0000-0000-0000A4A00000}"/>
    <cellStyle name="Porcentual 2 21" xfId="39697" xr:uid="{00000000-0005-0000-0000-0000A5A00000}"/>
    <cellStyle name="Porcentual 2 22" xfId="39698" xr:uid="{00000000-0005-0000-0000-0000A6A00000}"/>
    <cellStyle name="Porcentual 2 23" xfId="39699" xr:uid="{00000000-0005-0000-0000-0000A7A00000}"/>
    <cellStyle name="Porcentual 2 24" xfId="39700" xr:uid="{00000000-0005-0000-0000-0000A8A00000}"/>
    <cellStyle name="Porcentual 2 25" xfId="39701" xr:uid="{00000000-0005-0000-0000-0000A9A00000}"/>
    <cellStyle name="Porcentual 2 26" xfId="39702" xr:uid="{00000000-0005-0000-0000-0000AAA00000}"/>
    <cellStyle name="Porcentual 2 27" xfId="39703" xr:uid="{00000000-0005-0000-0000-0000ABA00000}"/>
    <cellStyle name="Porcentual 2 3" xfId="2707" xr:uid="{00000000-0005-0000-0000-0000ACA00000}"/>
    <cellStyle name="Porcentual 2 3 2" xfId="39704" xr:uid="{00000000-0005-0000-0000-0000ADA00000}"/>
    <cellStyle name="Porcentual 2 3 2 2" xfId="39705" xr:uid="{00000000-0005-0000-0000-0000AEA00000}"/>
    <cellStyle name="Porcentual 2 3 2 3" xfId="39706" xr:uid="{00000000-0005-0000-0000-0000AFA00000}"/>
    <cellStyle name="Porcentual 2 3 2 4" xfId="39707" xr:uid="{00000000-0005-0000-0000-0000B0A00000}"/>
    <cellStyle name="Porcentual 2 3 3" xfId="39708" xr:uid="{00000000-0005-0000-0000-0000B1A00000}"/>
    <cellStyle name="Porcentual 2 3 4" xfId="39709" xr:uid="{00000000-0005-0000-0000-0000B2A00000}"/>
    <cellStyle name="Porcentual 2 3 5" xfId="39710" xr:uid="{00000000-0005-0000-0000-0000B3A00000}"/>
    <cellStyle name="Porcentual 2 3 6" xfId="39711" xr:uid="{00000000-0005-0000-0000-0000B4A00000}"/>
    <cellStyle name="Porcentual 2 4" xfId="2757" xr:uid="{00000000-0005-0000-0000-0000B5A00000}"/>
    <cellStyle name="Porcentual 2 4 2" xfId="39712" xr:uid="{00000000-0005-0000-0000-0000B6A00000}"/>
    <cellStyle name="Porcentual 2 5" xfId="2981" xr:uid="{00000000-0005-0000-0000-0000B7A00000}"/>
    <cellStyle name="Porcentual 2 5 2" xfId="39713" xr:uid="{00000000-0005-0000-0000-0000B8A00000}"/>
    <cellStyle name="Porcentual 2 6" xfId="39714" xr:uid="{00000000-0005-0000-0000-0000B9A00000}"/>
    <cellStyle name="Porcentual 2 6 2" xfId="39715" xr:uid="{00000000-0005-0000-0000-0000BAA00000}"/>
    <cellStyle name="Porcentual 2 7" xfId="39716" xr:uid="{00000000-0005-0000-0000-0000BBA00000}"/>
    <cellStyle name="Porcentual 2 7 2" xfId="39717" xr:uid="{00000000-0005-0000-0000-0000BCA00000}"/>
    <cellStyle name="Porcentual 2 8" xfId="39718" xr:uid="{00000000-0005-0000-0000-0000BDA00000}"/>
    <cellStyle name="Porcentual 2 8 2" xfId="39719" xr:uid="{00000000-0005-0000-0000-0000BEA00000}"/>
    <cellStyle name="Porcentual 2 9" xfId="39720" xr:uid="{00000000-0005-0000-0000-0000BFA00000}"/>
    <cellStyle name="Porcentual 2 9 2" xfId="39721" xr:uid="{00000000-0005-0000-0000-0000C0A00000}"/>
    <cellStyle name="Porcentual 20" xfId="42181" xr:uid="{00000000-0005-0000-0000-0000C1A00000}"/>
    <cellStyle name="Porcentual 3" xfId="229" xr:uid="{00000000-0005-0000-0000-0000C2A00000}"/>
    <cellStyle name="Porcentual 3 10" xfId="39722" xr:uid="{00000000-0005-0000-0000-0000C3A00000}"/>
    <cellStyle name="Porcentual 3 11" xfId="39723" xr:uid="{00000000-0005-0000-0000-0000C4A00000}"/>
    <cellStyle name="Porcentual 3 12" xfId="39724" xr:uid="{00000000-0005-0000-0000-0000C5A00000}"/>
    <cellStyle name="Porcentual 3 13" xfId="39725" xr:uid="{00000000-0005-0000-0000-0000C6A00000}"/>
    <cellStyle name="Porcentual 3 14" xfId="39726" xr:uid="{00000000-0005-0000-0000-0000C7A00000}"/>
    <cellStyle name="Porcentual 3 15" xfId="39727" xr:uid="{00000000-0005-0000-0000-0000C8A00000}"/>
    <cellStyle name="Porcentual 3 16" xfId="39728" xr:uid="{00000000-0005-0000-0000-0000C9A00000}"/>
    <cellStyle name="Porcentual 3 17" xfId="39729" xr:uid="{00000000-0005-0000-0000-0000CAA00000}"/>
    <cellStyle name="Porcentual 3 18" xfId="39730" xr:uid="{00000000-0005-0000-0000-0000CBA00000}"/>
    <cellStyle name="Porcentual 3 19" xfId="39731" xr:uid="{00000000-0005-0000-0000-0000CCA00000}"/>
    <cellStyle name="Porcentual 3 2" xfId="2127" xr:uid="{00000000-0005-0000-0000-0000CDA00000}"/>
    <cellStyle name="Porcentual 3 2 2" xfId="39732" xr:uid="{00000000-0005-0000-0000-0000CEA00000}"/>
    <cellStyle name="Porcentual 3 20" xfId="39733" xr:uid="{00000000-0005-0000-0000-0000CFA00000}"/>
    <cellStyle name="Porcentual 3 21" xfId="39734" xr:uid="{00000000-0005-0000-0000-0000D0A00000}"/>
    <cellStyle name="Porcentual 3 22" xfId="39735" xr:uid="{00000000-0005-0000-0000-0000D1A00000}"/>
    <cellStyle name="Porcentual 3 23" xfId="39736" xr:uid="{00000000-0005-0000-0000-0000D2A00000}"/>
    <cellStyle name="Porcentual 3 24" xfId="39737" xr:uid="{00000000-0005-0000-0000-0000D3A00000}"/>
    <cellStyle name="Porcentual 3 25" xfId="39738" xr:uid="{00000000-0005-0000-0000-0000D4A00000}"/>
    <cellStyle name="Porcentual 3 26" xfId="39739" xr:uid="{00000000-0005-0000-0000-0000D5A00000}"/>
    <cellStyle name="Porcentual 3 27" xfId="39740" xr:uid="{00000000-0005-0000-0000-0000D6A00000}"/>
    <cellStyle name="Porcentual 3 28" xfId="39741" xr:uid="{00000000-0005-0000-0000-0000D7A00000}"/>
    <cellStyle name="Porcentual 3 29" xfId="39742" xr:uid="{00000000-0005-0000-0000-0000D8A00000}"/>
    <cellStyle name="Porcentual 3 3" xfId="39743" xr:uid="{00000000-0005-0000-0000-0000D9A00000}"/>
    <cellStyle name="Porcentual 3 3 2" xfId="39744" xr:uid="{00000000-0005-0000-0000-0000DAA00000}"/>
    <cellStyle name="Porcentual 3 30" xfId="39745" xr:uid="{00000000-0005-0000-0000-0000DBA00000}"/>
    <cellStyle name="Porcentual 3 31" xfId="39746" xr:uid="{00000000-0005-0000-0000-0000DCA00000}"/>
    <cellStyle name="Porcentual 3 32" xfId="39747" xr:uid="{00000000-0005-0000-0000-0000DDA00000}"/>
    <cellStyle name="Porcentual 3 33" xfId="39748" xr:uid="{00000000-0005-0000-0000-0000DEA00000}"/>
    <cellStyle name="Porcentual 3 34" xfId="42182" xr:uid="{00000000-0005-0000-0000-0000DFA00000}"/>
    <cellStyle name="Porcentual 3 4" xfId="39749" xr:uid="{00000000-0005-0000-0000-0000E0A00000}"/>
    <cellStyle name="Porcentual 3 4 2" xfId="39750" xr:uid="{00000000-0005-0000-0000-0000E1A00000}"/>
    <cellStyle name="Porcentual 3 5" xfId="39751" xr:uid="{00000000-0005-0000-0000-0000E2A00000}"/>
    <cellStyle name="Porcentual 3 5 2" xfId="39752" xr:uid="{00000000-0005-0000-0000-0000E3A00000}"/>
    <cellStyle name="Porcentual 3 6" xfId="39753" xr:uid="{00000000-0005-0000-0000-0000E4A00000}"/>
    <cellStyle name="Porcentual 3 7" xfId="39754" xr:uid="{00000000-0005-0000-0000-0000E5A00000}"/>
    <cellStyle name="Porcentual 3 8" xfId="39755" xr:uid="{00000000-0005-0000-0000-0000E6A00000}"/>
    <cellStyle name="Porcentual 3 9" xfId="39756" xr:uid="{00000000-0005-0000-0000-0000E7A00000}"/>
    <cellStyle name="Porcentual 4" xfId="2128" xr:uid="{00000000-0005-0000-0000-0000E8A00000}"/>
    <cellStyle name="Porcentual 4 10" xfId="39757" xr:uid="{00000000-0005-0000-0000-0000E9A00000}"/>
    <cellStyle name="Porcentual 4 11" xfId="39758" xr:uid="{00000000-0005-0000-0000-0000EAA00000}"/>
    <cellStyle name="Porcentual 4 12" xfId="39759" xr:uid="{00000000-0005-0000-0000-0000EBA00000}"/>
    <cellStyle name="Porcentual 4 13" xfId="39760" xr:uid="{00000000-0005-0000-0000-0000ECA00000}"/>
    <cellStyle name="Porcentual 4 14" xfId="39761" xr:uid="{00000000-0005-0000-0000-0000EDA00000}"/>
    <cellStyle name="Porcentual 4 15" xfId="39762" xr:uid="{00000000-0005-0000-0000-0000EEA00000}"/>
    <cellStyle name="Porcentual 4 16" xfId="39763" xr:uid="{00000000-0005-0000-0000-0000EFA00000}"/>
    <cellStyle name="Porcentual 4 17" xfId="39764" xr:uid="{00000000-0005-0000-0000-0000F0A00000}"/>
    <cellStyle name="Porcentual 4 18" xfId="39765" xr:uid="{00000000-0005-0000-0000-0000F1A00000}"/>
    <cellStyle name="Porcentual 4 19" xfId="39766" xr:uid="{00000000-0005-0000-0000-0000F2A00000}"/>
    <cellStyle name="Porcentual 4 2" xfId="2129" xr:uid="{00000000-0005-0000-0000-0000F3A00000}"/>
    <cellStyle name="Porcentual 4 2 2" xfId="39767" xr:uid="{00000000-0005-0000-0000-0000F4A00000}"/>
    <cellStyle name="Porcentual 4 2 3" xfId="39768" xr:uid="{00000000-0005-0000-0000-0000F5A00000}"/>
    <cellStyle name="Porcentual 4 20" xfId="39769" xr:uid="{00000000-0005-0000-0000-0000F6A00000}"/>
    <cellStyle name="Porcentual 4 21" xfId="39770" xr:uid="{00000000-0005-0000-0000-0000F7A00000}"/>
    <cellStyle name="Porcentual 4 22" xfId="39771" xr:uid="{00000000-0005-0000-0000-0000F8A00000}"/>
    <cellStyle name="Porcentual 4 23" xfId="39772" xr:uid="{00000000-0005-0000-0000-0000F9A00000}"/>
    <cellStyle name="Porcentual 4 24" xfId="39773" xr:uid="{00000000-0005-0000-0000-0000FAA00000}"/>
    <cellStyle name="Porcentual 4 25" xfId="39774" xr:uid="{00000000-0005-0000-0000-0000FBA00000}"/>
    <cellStyle name="Porcentual 4 26" xfId="39775" xr:uid="{00000000-0005-0000-0000-0000FCA00000}"/>
    <cellStyle name="Porcentual 4 27" xfId="39776" xr:uid="{00000000-0005-0000-0000-0000FDA00000}"/>
    <cellStyle name="Porcentual 4 28" xfId="39777" xr:uid="{00000000-0005-0000-0000-0000FEA00000}"/>
    <cellStyle name="Porcentual 4 29" xfId="39778" xr:uid="{00000000-0005-0000-0000-0000FFA00000}"/>
    <cellStyle name="Porcentual 4 3" xfId="2982" xr:uid="{00000000-0005-0000-0000-000000A10000}"/>
    <cellStyle name="Porcentual 4 3 2" xfId="39779" xr:uid="{00000000-0005-0000-0000-000001A10000}"/>
    <cellStyle name="Porcentual 4 30" xfId="39780" xr:uid="{00000000-0005-0000-0000-000002A10000}"/>
    <cellStyle name="Porcentual 4 31" xfId="39781" xr:uid="{00000000-0005-0000-0000-000003A10000}"/>
    <cellStyle name="Porcentual 4 32" xfId="39782" xr:uid="{00000000-0005-0000-0000-000004A10000}"/>
    <cellStyle name="Porcentual 4 33" xfId="39783" xr:uid="{00000000-0005-0000-0000-000005A10000}"/>
    <cellStyle name="Porcentual 4 34" xfId="39784" xr:uid="{00000000-0005-0000-0000-000006A10000}"/>
    <cellStyle name="Porcentual 4 4" xfId="39785" xr:uid="{00000000-0005-0000-0000-000007A10000}"/>
    <cellStyle name="Porcentual 4 4 2" xfId="39786" xr:uid="{00000000-0005-0000-0000-000008A10000}"/>
    <cellStyle name="Porcentual 4 5" xfId="39787" xr:uid="{00000000-0005-0000-0000-000009A10000}"/>
    <cellStyle name="Porcentual 4 5 2" xfId="39788" xr:uid="{00000000-0005-0000-0000-00000AA10000}"/>
    <cellStyle name="Porcentual 4 6" xfId="39789" xr:uid="{00000000-0005-0000-0000-00000BA10000}"/>
    <cellStyle name="Porcentual 4 6 2" xfId="39790" xr:uid="{00000000-0005-0000-0000-00000CA10000}"/>
    <cellStyle name="Porcentual 4 7" xfId="39791" xr:uid="{00000000-0005-0000-0000-00000DA10000}"/>
    <cellStyle name="Porcentual 4 8" xfId="39792" xr:uid="{00000000-0005-0000-0000-00000EA10000}"/>
    <cellStyle name="Porcentual 4 9" xfId="39793" xr:uid="{00000000-0005-0000-0000-00000FA10000}"/>
    <cellStyle name="Porcentual 5" xfId="2130" xr:uid="{00000000-0005-0000-0000-000010A10000}"/>
    <cellStyle name="Porcentual 5 10" xfId="39794" xr:uid="{00000000-0005-0000-0000-000011A10000}"/>
    <cellStyle name="Porcentual 5 11" xfId="39795" xr:uid="{00000000-0005-0000-0000-000012A10000}"/>
    <cellStyle name="Porcentual 5 12" xfId="39796" xr:uid="{00000000-0005-0000-0000-000013A10000}"/>
    <cellStyle name="Porcentual 5 13" xfId="39797" xr:uid="{00000000-0005-0000-0000-000014A10000}"/>
    <cellStyle name="Porcentual 5 14" xfId="39798" xr:uid="{00000000-0005-0000-0000-000015A10000}"/>
    <cellStyle name="Porcentual 5 15" xfId="39799" xr:uid="{00000000-0005-0000-0000-000016A10000}"/>
    <cellStyle name="Porcentual 5 16" xfId="39800" xr:uid="{00000000-0005-0000-0000-000017A10000}"/>
    <cellStyle name="Porcentual 5 17" xfId="39801" xr:uid="{00000000-0005-0000-0000-000018A10000}"/>
    <cellStyle name="Porcentual 5 18" xfId="39802" xr:uid="{00000000-0005-0000-0000-000019A10000}"/>
    <cellStyle name="Porcentual 5 19" xfId="39803" xr:uid="{00000000-0005-0000-0000-00001AA10000}"/>
    <cellStyle name="Porcentual 5 2" xfId="2983" xr:uid="{00000000-0005-0000-0000-00001BA10000}"/>
    <cellStyle name="Porcentual 5 2 10" xfId="39804" xr:uid="{00000000-0005-0000-0000-00001CA10000}"/>
    <cellStyle name="Porcentual 5 2 11" xfId="39805" xr:uid="{00000000-0005-0000-0000-00001DA10000}"/>
    <cellStyle name="Porcentual 5 2 12" xfId="39806" xr:uid="{00000000-0005-0000-0000-00001EA10000}"/>
    <cellStyle name="Porcentual 5 2 13" xfId="39807" xr:uid="{00000000-0005-0000-0000-00001FA10000}"/>
    <cellStyle name="Porcentual 5 2 14" xfId="39808" xr:uid="{00000000-0005-0000-0000-000020A10000}"/>
    <cellStyle name="Porcentual 5 2 15" xfId="39809" xr:uid="{00000000-0005-0000-0000-000021A10000}"/>
    <cellStyle name="Porcentual 5 2 16" xfId="39810" xr:uid="{00000000-0005-0000-0000-000022A10000}"/>
    <cellStyle name="Porcentual 5 2 17" xfId="39811" xr:uid="{00000000-0005-0000-0000-000023A10000}"/>
    <cellStyle name="Porcentual 5 2 18" xfId="39812" xr:uid="{00000000-0005-0000-0000-000024A10000}"/>
    <cellStyle name="Porcentual 5 2 19" xfId="39813" xr:uid="{00000000-0005-0000-0000-000025A10000}"/>
    <cellStyle name="Porcentual 5 2 2" xfId="39814" xr:uid="{00000000-0005-0000-0000-000026A10000}"/>
    <cellStyle name="Porcentual 5 2 2 2" xfId="39815" xr:uid="{00000000-0005-0000-0000-000027A10000}"/>
    <cellStyle name="Porcentual 5 2 20" xfId="39816" xr:uid="{00000000-0005-0000-0000-000028A10000}"/>
    <cellStyle name="Porcentual 5 2 21" xfId="39817" xr:uid="{00000000-0005-0000-0000-000029A10000}"/>
    <cellStyle name="Porcentual 5 2 22" xfId="39818" xr:uid="{00000000-0005-0000-0000-00002AA10000}"/>
    <cellStyle name="Porcentual 5 2 23" xfId="39819" xr:uid="{00000000-0005-0000-0000-00002BA10000}"/>
    <cellStyle name="Porcentual 5 2 24" xfId="39820" xr:uid="{00000000-0005-0000-0000-00002CA10000}"/>
    <cellStyle name="Porcentual 5 2 25" xfId="39821" xr:uid="{00000000-0005-0000-0000-00002DA10000}"/>
    <cellStyle name="Porcentual 5 2 26" xfId="39822" xr:uid="{00000000-0005-0000-0000-00002EA10000}"/>
    <cellStyle name="Porcentual 5 2 27" xfId="39823" xr:uid="{00000000-0005-0000-0000-00002FA10000}"/>
    <cellStyle name="Porcentual 5 2 28" xfId="39824" xr:uid="{00000000-0005-0000-0000-000030A10000}"/>
    <cellStyle name="Porcentual 5 2 29" xfId="39825" xr:uid="{00000000-0005-0000-0000-000031A10000}"/>
    <cellStyle name="Porcentual 5 2 3" xfId="39826" xr:uid="{00000000-0005-0000-0000-000032A10000}"/>
    <cellStyle name="Porcentual 5 2 3 2" xfId="39827" xr:uid="{00000000-0005-0000-0000-000033A10000}"/>
    <cellStyle name="Porcentual 5 2 30" xfId="39828" xr:uid="{00000000-0005-0000-0000-000034A10000}"/>
    <cellStyle name="Porcentual 5 2 31" xfId="39829" xr:uid="{00000000-0005-0000-0000-000035A10000}"/>
    <cellStyle name="Porcentual 5 2 32" xfId="39830" xr:uid="{00000000-0005-0000-0000-000036A10000}"/>
    <cellStyle name="Porcentual 5 2 33" xfId="39831" xr:uid="{00000000-0005-0000-0000-000037A10000}"/>
    <cellStyle name="Porcentual 5 2 4" xfId="39832" xr:uid="{00000000-0005-0000-0000-000038A10000}"/>
    <cellStyle name="Porcentual 5 2 4 2" xfId="39833" xr:uid="{00000000-0005-0000-0000-000039A10000}"/>
    <cellStyle name="Porcentual 5 2 5" xfId="39834" xr:uid="{00000000-0005-0000-0000-00003AA10000}"/>
    <cellStyle name="Porcentual 5 2 6" xfId="39835" xr:uid="{00000000-0005-0000-0000-00003BA10000}"/>
    <cellStyle name="Porcentual 5 2 7" xfId="39836" xr:uid="{00000000-0005-0000-0000-00003CA10000}"/>
    <cellStyle name="Porcentual 5 2 8" xfId="39837" xr:uid="{00000000-0005-0000-0000-00003DA10000}"/>
    <cellStyle name="Porcentual 5 2 9" xfId="39838" xr:uid="{00000000-0005-0000-0000-00003EA10000}"/>
    <cellStyle name="Porcentual 5 20" xfId="39839" xr:uid="{00000000-0005-0000-0000-00003FA10000}"/>
    <cellStyle name="Porcentual 5 21" xfId="39840" xr:uid="{00000000-0005-0000-0000-000040A10000}"/>
    <cellStyle name="Porcentual 5 22" xfId="39841" xr:uid="{00000000-0005-0000-0000-000041A10000}"/>
    <cellStyle name="Porcentual 5 23" xfId="39842" xr:uid="{00000000-0005-0000-0000-000042A10000}"/>
    <cellStyle name="Porcentual 5 24" xfId="39843" xr:uid="{00000000-0005-0000-0000-000043A10000}"/>
    <cellStyle name="Porcentual 5 25" xfId="39844" xr:uid="{00000000-0005-0000-0000-000044A10000}"/>
    <cellStyle name="Porcentual 5 26" xfId="39845" xr:uid="{00000000-0005-0000-0000-000045A10000}"/>
    <cellStyle name="Porcentual 5 27" xfId="39846" xr:uid="{00000000-0005-0000-0000-000046A10000}"/>
    <cellStyle name="Porcentual 5 28" xfId="39847" xr:uid="{00000000-0005-0000-0000-000047A10000}"/>
    <cellStyle name="Porcentual 5 29" xfId="39848" xr:uid="{00000000-0005-0000-0000-000048A10000}"/>
    <cellStyle name="Porcentual 5 3" xfId="39849" xr:uid="{00000000-0005-0000-0000-000049A10000}"/>
    <cellStyle name="Porcentual 5 3 2" xfId="39850" xr:uid="{00000000-0005-0000-0000-00004AA10000}"/>
    <cellStyle name="Porcentual 5 30" xfId="39851" xr:uid="{00000000-0005-0000-0000-00004BA10000}"/>
    <cellStyle name="Porcentual 5 31" xfId="39852" xr:uid="{00000000-0005-0000-0000-00004CA10000}"/>
    <cellStyle name="Porcentual 5 32" xfId="39853" xr:uid="{00000000-0005-0000-0000-00004DA10000}"/>
    <cellStyle name="Porcentual 5 33" xfId="39854" xr:uid="{00000000-0005-0000-0000-00004EA10000}"/>
    <cellStyle name="Porcentual 5 34" xfId="39855" xr:uid="{00000000-0005-0000-0000-00004FA10000}"/>
    <cellStyle name="Porcentual 5 35" xfId="42183" xr:uid="{00000000-0005-0000-0000-000050A10000}"/>
    <cellStyle name="Porcentual 5 4" xfId="39856" xr:uid="{00000000-0005-0000-0000-000051A10000}"/>
    <cellStyle name="Porcentual 5 4 2" xfId="39857" xr:uid="{00000000-0005-0000-0000-000052A10000}"/>
    <cellStyle name="Porcentual 5 5" xfId="39858" xr:uid="{00000000-0005-0000-0000-000053A10000}"/>
    <cellStyle name="Porcentual 5 5 2" xfId="39859" xr:uid="{00000000-0005-0000-0000-000054A10000}"/>
    <cellStyle name="Porcentual 5 6" xfId="39860" xr:uid="{00000000-0005-0000-0000-000055A10000}"/>
    <cellStyle name="Porcentual 5 6 2" xfId="39861" xr:uid="{00000000-0005-0000-0000-000056A10000}"/>
    <cellStyle name="Porcentual 5 7" xfId="39862" xr:uid="{00000000-0005-0000-0000-000057A10000}"/>
    <cellStyle name="Porcentual 5 7 2" xfId="39863" xr:uid="{00000000-0005-0000-0000-000058A10000}"/>
    <cellStyle name="Porcentual 5 8" xfId="39864" xr:uid="{00000000-0005-0000-0000-000059A10000}"/>
    <cellStyle name="Porcentual 5 9" xfId="39865" xr:uid="{00000000-0005-0000-0000-00005AA10000}"/>
    <cellStyle name="Porcentual 6" xfId="2131" xr:uid="{00000000-0005-0000-0000-00005BA10000}"/>
    <cellStyle name="Porcentual 6 2" xfId="39866" xr:uid="{00000000-0005-0000-0000-00005CA10000}"/>
    <cellStyle name="Porcentual 6 2 2" xfId="39867" xr:uid="{00000000-0005-0000-0000-00005DA10000}"/>
    <cellStyle name="Porcentual 6 2 3" xfId="39868" xr:uid="{00000000-0005-0000-0000-00005EA10000}"/>
    <cellStyle name="Porcentual 6 3" xfId="39869" xr:uid="{00000000-0005-0000-0000-00005FA10000}"/>
    <cellStyle name="Porcentual 6 3 2" xfId="39870" xr:uid="{00000000-0005-0000-0000-000060A10000}"/>
    <cellStyle name="Porcentual 6 3 3" xfId="39871" xr:uid="{00000000-0005-0000-0000-000061A10000}"/>
    <cellStyle name="Porcentual 6 4" xfId="39872" xr:uid="{00000000-0005-0000-0000-000062A10000}"/>
    <cellStyle name="Porcentual 6 5" xfId="39873" xr:uid="{00000000-0005-0000-0000-000063A10000}"/>
    <cellStyle name="Porcentual 6 6" xfId="39874" xr:uid="{00000000-0005-0000-0000-000064A10000}"/>
    <cellStyle name="Porcentual 7" xfId="2132" xr:uid="{00000000-0005-0000-0000-000065A10000}"/>
    <cellStyle name="Porcentual 7 2" xfId="39875" xr:uid="{00000000-0005-0000-0000-000066A10000}"/>
    <cellStyle name="Porcentual 7 2 2" xfId="39876" xr:uid="{00000000-0005-0000-0000-000067A10000}"/>
    <cellStyle name="Porcentual 7 2 2 2" xfId="39877" xr:uid="{00000000-0005-0000-0000-000068A10000}"/>
    <cellStyle name="Porcentual 7 2 3" xfId="39878" xr:uid="{00000000-0005-0000-0000-000069A10000}"/>
    <cellStyle name="Porcentual 7 2 4" xfId="39879" xr:uid="{00000000-0005-0000-0000-00006AA10000}"/>
    <cellStyle name="Porcentual 7 3" xfId="39880" xr:uid="{00000000-0005-0000-0000-00006BA10000}"/>
    <cellStyle name="Porcentual 7 3 2" xfId="39881" xr:uid="{00000000-0005-0000-0000-00006CA10000}"/>
    <cellStyle name="Porcentual 7 4" xfId="39882" xr:uid="{00000000-0005-0000-0000-00006DA10000}"/>
    <cellStyle name="Porcentual 7 5" xfId="39883" xr:uid="{00000000-0005-0000-0000-00006EA10000}"/>
    <cellStyle name="Porcentual 7 6" xfId="42184" xr:uid="{00000000-0005-0000-0000-00006FA10000}"/>
    <cellStyle name="Porcentual 8" xfId="2133" xr:uid="{00000000-0005-0000-0000-000070A10000}"/>
    <cellStyle name="Porcentual 8 2" xfId="2708" xr:uid="{00000000-0005-0000-0000-000071A10000}"/>
    <cellStyle name="Porcentual 8 3" xfId="2134" xr:uid="{00000000-0005-0000-0000-000072A10000}"/>
    <cellStyle name="Porcentual 8 4" xfId="39884" xr:uid="{00000000-0005-0000-0000-000073A10000}"/>
    <cellStyle name="Porcentual 9" xfId="148" xr:uid="{00000000-0005-0000-0000-000074A10000}"/>
    <cellStyle name="Porcentual 9 2" xfId="39885" xr:uid="{00000000-0005-0000-0000-000075A10000}"/>
    <cellStyle name="Porcentual 9 3" xfId="39886" xr:uid="{00000000-0005-0000-0000-000076A10000}"/>
    <cellStyle name="Punto0" xfId="230" xr:uid="{00000000-0005-0000-0000-000077A10000}"/>
    <cellStyle name="Punto0 10" xfId="39887" xr:uid="{00000000-0005-0000-0000-000078A10000}"/>
    <cellStyle name="Punto0 11" xfId="39888" xr:uid="{00000000-0005-0000-0000-000079A10000}"/>
    <cellStyle name="Punto0 12" xfId="39889" xr:uid="{00000000-0005-0000-0000-00007AA10000}"/>
    <cellStyle name="Punto0 13" xfId="39890" xr:uid="{00000000-0005-0000-0000-00007BA10000}"/>
    <cellStyle name="Punto0 14" xfId="39891" xr:uid="{00000000-0005-0000-0000-00007CA10000}"/>
    <cellStyle name="Punto0 15" xfId="39892" xr:uid="{00000000-0005-0000-0000-00007DA10000}"/>
    <cellStyle name="Punto0 16" xfId="39893" xr:uid="{00000000-0005-0000-0000-00007EA10000}"/>
    <cellStyle name="Punto0 17" xfId="39894" xr:uid="{00000000-0005-0000-0000-00007FA10000}"/>
    <cellStyle name="Punto0 18" xfId="39895" xr:uid="{00000000-0005-0000-0000-000080A10000}"/>
    <cellStyle name="Punto0 19" xfId="39896" xr:uid="{00000000-0005-0000-0000-000081A10000}"/>
    <cellStyle name="Punto0 2" xfId="39897" xr:uid="{00000000-0005-0000-0000-000082A10000}"/>
    <cellStyle name="Punto0 2 2" xfId="39898" xr:uid="{00000000-0005-0000-0000-000083A10000}"/>
    <cellStyle name="Punto0 2 2 2" xfId="39899" xr:uid="{00000000-0005-0000-0000-000084A10000}"/>
    <cellStyle name="Punto0 2 2 2 2" xfId="39900" xr:uid="{00000000-0005-0000-0000-000085A10000}"/>
    <cellStyle name="Punto0 2 2 3" xfId="39901" xr:uid="{00000000-0005-0000-0000-000086A10000}"/>
    <cellStyle name="Punto0 2 3" xfId="39902" xr:uid="{00000000-0005-0000-0000-000087A10000}"/>
    <cellStyle name="Punto0 2 4" xfId="39903" xr:uid="{00000000-0005-0000-0000-000088A10000}"/>
    <cellStyle name="Punto0 2 5" xfId="39904" xr:uid="{00000000-0005-0000-0000-000089A10000}"/>
    <cellStyle name="Punto0 2 6" xfId="39905" xr:uid="{00000000-0005-0000-0000-00008AA10000}"/>
    <cellStyle name="Punto0 2 7" xfId="39906" xr:uid="{00000000-0005-0000-0000-00008BA10000}"/>
    <cellStyle name="Punto0 20" xfId="39907" xr:uid="{00000000-0005-0000-0000-00008CA10000}"/>
    <cellStyle name="Punto0 21" xfId="39908" xr:uid="{00000000-0005-0000-0000-00008DA10000}"/>
    <cellStyle name="Punto0 3" xfId="39909" xr:uid="{00000000-0005-0000-0000-00008EA10000}"/>
    <cellStyle name="Punto0 3 2" xfId="39910" xr:uid="{00000000-0005-0000-0000-00008FA10000}"/>
    <cellStyle name="Punto0 4" xfId="39911" xr:uid="{00000000-0005-0000-0000-000090A10000}"/>
    <cellStyle name="Punto0 4 2" xfId="39912" xr:uid="{00000000-0005-0000-0000-000091A10000}"/>
    <cellStyle name="Punto0 5" xfId="39913" xr:uid="{00000000-0005-0000-0000-000092A10000}"/>
    <cellStyle name="Punto0 5 2" xfId="39914" xr:uid="{00000000-0005-0000-0000-000093A10000}"/>
    <cellStyle name="Punto0 6" xfId="39915" xr:uid="{00000000-0005-0000-0000-000094A10000}"/>
    <cellStyle name="Punto0 6 2" xfId="39916" xr:uid="{00000000-0005-0000-0000-000095A10000}"/>
    <cellStyle name="Punto0 7" xfId="39917" xr:uid="{00000000-0005-0000-0000-000096A10000}"/>
    <cellStyle name="Punto0 7 2" xfId="39918" xr:uid="{00000000-0005-0000-0000-000097A10000}"/>
    <cellStyle name="Punto0 8" xfId="39919" xr:uid="{00000000-0005-0000-0000-000098A10000}"/>
    <cellStyle name="Punto0 8 2" xfId="39920" xr:uid="{00000000-0005-0000-0000-000099A10000}"/>
    <cellStyle name="Punto0 9" xfId="39921" xr:uid="{00000000-0005-0000-0000-00009AA10000}"/>
    <cellStyle name="Saldos" xfId="47" xr:uid="{00000000-0005-0000-0000-00009BA10000}"/>
    <cellStyle name="Saldos 2" xfId="2984" xr:uid="{00000000-0005-0000-0000-00009CA10000}"/>
    <cellStyle name="Salida 10" xfId="2135" xr:uid="{00000000-0005-0000-0000-00009DA10000}"/>
    <cellStyle name="Salida 10 2" xfId="42185" xr:uid="{00000000-0005-0000-0000-00009EA10000}"/>
    <cellStyle name="Salida 11" xfId="2136" xr:uid="{00000000-0005-0000-0000-00009FA10000}"/>
    <cellStyle name="Salida 11 2" xfId="42186" xr:uid="{00000000-0005-0000-0000-0000A0A10000}"/>
    <cellStyle name="Salida 12" xfId="2137" xr:uid="{00000000-0005-0000-0000-0000A1A10000}"/>
    <cellStyle name="Salida 12 2" xfId="42187" xr:uid="{00000000-0005-0000-0000-0000A2A10000}"/>
    <cellStyle name="Salida 13" xfId="2138" xr:uid="{00000000-0005-0000-0000-0000A3A10000}"/>
    <cellStyle name="Salida 13 2" xfId="42188" xr:uid="{00000000-0005-0000-0000-0000A4A10000}"/>
    <cellStyle name="Salida 14" xfId="2139" xr:uid="{00000000-0005-0000-0000-0000A5A10000}"/>
    <cellStyle name="Salida 14 2" xfId="42189" xr:uid="{00000000-0005-0000-0000-0000A6A10000}"/>
    <cellStyle name="Salida 14 2 2" xfId="42190" xr:uid="{00000000-0005-0000-0000-0000A7A10000}"/>
    <cellStyle name="Salida 14 2 3" xfId="42191" xr:uid="{00000000-0005-0000-0000-0000A8A10000}"/>
    <cellStyle name="Salida 14 2 4" xfId="42192" xr:uid="{00000000-0005-0000-0000-0000A9A10000}"/>
    <cellStyle name="Salida 14 2 5" xfId="42193" xr:uid="{00000000-0005-0000-0000-0000AAA10000}"/>
    <cellStyle name="Salida 14 3" xfId="42194" xr:uid="{00000000-0005-0000-0000-0000ABA10000}"/>
    <cellStyle name="Salida 14 3 2" xfId="42195" xr:uid="{00000000-0005-0000-0000-0000ACA10000}"/>
    <cellStyle name="Salida 14 3 3" xfId="42196" xr:uid="{00000000-0005-0000-0000-0000ADA10000}"/>
    <cellStyle name="Salida 14 3 4" xfId="42197" xr:uid="{00000000-0005-0000-0000-0000AEA10000}"/>
    <cellStyle name="Salida 14 3 5" xfId="42198" xr:uid="{00000000-0005-0000-0000-0000AFA10000}"/>
    <cellStyle name="Salida 14 4" xfId="42199" xr:uid="{00000000-0005-0000-0000-0000B0A10000}"/>
    <cellStyle name="Salida 14 4 2" xfId="42200" xr:uid="{00000000-0005-0000-0000-0000B1A10000}"/>
    <cellStyle name="Salida 14 4 3" xfId="42201" xr:uid="{00000000-0005-0000-0000-0000B2A10000}"/>
    <cellStyle name="Salida 14 4 4" xfId="42202" xr:uid="{00000000-0005-0000-0000-0000B3A10000}"/>
    <cellStyle name="Salida 14 4 5" xfId="42203" xr:uid="{00000000-0005-0000-0000-0000B4A10000}"/>
    <cellStyle name="Salida 14 5" xfId="42204" xr:uid="{00000000-0005-0000-0000-0000B5A10000}"/>
    <cellStyle name="Salida 14 5 2" xfId="42205" xr:uid="{00000000-0005-0000-0000-0000B6A10000}"/>
    <cellStyle name="Salida 14 5 3" xfId="42206" xr:uid="{00000000-0005-0000-0000-0000B7A10000}"/>
    <cellStyle name="Salida 14 5 4" xfId="42207" xr:uid="{00000000-0005-0000-0000-0000B8A10000}"/>
    <cellStyle name="Salida 14 5 5" xfId="42208" xr:uid="{00000000-0005-0000-0000-0000B9A10000}"/>
    <cellStyle name="Salida 14 6" xfId="42209" xr:uid="{00000000-0005-0000-0000-0000BAA10000}"/>
    <cellStyle name="Salida 14 6 2" xfId="42210" xr:uid="{00000000-0005-0000-0000-0000BBA10000}"/>
    <cellStyle name="Salida 14 6 3" xfId="42211" xr:uid="{00000000-0005-0000-0000-0000BCA10000}"/>
    <cellStyle name="Salida 14 6 4" xfId="42212" xr:uid="{00000000-0005-0000-0000-0000BDA10000}"/>
    <cellStyle name="Salida 14 6 5" xfId="42213" xr:uid="{00000000-0005-0000-0000-0000BEA10000}"/>
    <cellStyle name="Salida 14 7" xfId="42214" xr:uid="{00000000-0005-0000-0000-0000BFA10000}"/>
    <cellStyle name="Salida 15" xfId="2140" xr:uid="{00000000-0005-0000-0000-0000C0A10000}"/>
    <cellStyle name="Salida 15 2" xfId="42215" xr:uid="{00000000-0005-0000-0000-0000C1A10000}"/>
    <cellStyle name="Salida 15 2 2" xfId="42216" xr:uid="{00000000-0005-0000-0000-0000C2A10000}"/>
    <cellStyle name="Salida 15 2 3" xfId="42217" xr:uid="{00000000-0005-0000-0000-0000C3A10000}"/>
    <cellStyle name="Salida 15 2 4" xfId="42218" xr:uid="{00000000-0005-0000-0000-0000C4A10000}"/>
    <cellStyle name="Salida 15 2 5" xfId="42219" xr:uid="{00000000-0005-0000-0000-0000C5A10000}"/>
    <cellStyle name="Salida 15 3" xfId="42220" xr:uid="{00000000-0005-0000-0000-0000C6A10000}"/>
    <cellStyle name="Salida 15 3 2" xfId="42221" xr:uid="{00000000-0005-0000-0000-0000C7A10000}"/>
    <cellStyle name="Salida 15 3 3" xfId="42222" xr:uid="{00000000-0005-0000-0000-0000C8A10000}"/>
    <cellStyle name="Salida 15 3 4" xfId="42223" xr:uid="{00000000-0005-0000-0000-0000C9A10000}"/>
    <cellStyle name="Salida 15 3 5" xfId="42224" xr:uid="{00000000-0005-0000-0000-0000CAA10000}"/>
    <cellStyle name="Salida 15 4" xfId="42225" xr:uid="{00000000-0005-0000-0000-0000CBA10000}"/>
    <cellStyle name="Salida 15 4 2" xfId="42226" xr:uid="{00000000-0005-0000-0000-0000CCA10000}"/>
    <cellStyle name="Salida 15 4 3" xfId="42227" xr:uid="{00000000-0005-0000-0000-0000CDA10000}"/>
    <cellStyle name="Salida 15 4 4" xfId="42228" xr:uid="{00000000-0005-0000-0000-0000CEA10000}"/>
    <cellStyle name="Salida 15 4 5" xfId="42229" xr:uid="{00000000-0005-0000-0000-0000CFA10000}"/>
    <cellStyle name="Salida 15 5" xfId="42230" xr:uid="{00000000-0005-0000-0000-0000D0A10000}"/>
    <cellStyle name="Salida 15 5 2" xfId="42231" xr:uid="{00000000-0005-0000-0000-0000D1A10000}"/>
    <cellStyle name="Salida 15 5 3" xfId="42232" xr:uid="{00000000-0005-0000-0000-0000D2A10000}"/>
    <cellStyle name="Salida 15 5 4" xfId="42233" xr:uid="{00000000-0005-0000-0000-0000D3A10000}"/>
    <cellStyle name="Salida 15 5 5" xfId="42234" xr:uid="{00000000-0005-0000-0000-0000D4A10000}"/>
    <cellStyle name="Salida 15 6" xfId="42235" xr:uid="{00000000-0005-0000-0000-0000D5A10000}"/>
    <cellStyle name="Salida 15 6 2" xfId="42236" xr:uid="{00000000-0005-0000-0000-0000D6A10000}"/>
    <cellStyle name="Salida 15 6 3" xfId="42237" xr:uid="{00000000-0005-0000-0000-0000D7A10000}"/>
    <cellStyle name="Salida 15 6 4" xfId="42238" xr:uid="{00000000-0005-0000-0000-0000D8A10000}"/>
    <cellStyle name="Salida 15 6 5" xfId="42239" xr:uid="{00000000-0005-0000-0000-0000D9A10000}"/>
    <cellStyle name="Salida 15 7" xfId="42240" xr:uid="{00000000-0005-0000-0000-0000DAA10000}"/>
    <cellStyle name="Salida 16" xfId="2141" xr:uid="{00000000-0005-0000-0000-0000DBA10000}"/>
    <cellStyle name="Salida 16 2" xfId="42241" xr:uid="{00000000-0005-0000-0000-0000DCA10000}"/>
    <cellStyle name="Salida 16 2 2" xfId="42242" xr:uid="{00000000-0005-0000-0000-0000DDA10000}"/>
    <cellStyle name="Salida 16 2 3" xfId="42243" xr:uid="{00000000-0005-0000-0000-0000DEA10000}"/>
    <cellStyle name="Salida 16 2 4" xfId="42244" xr:uid="{00000000-0005-0000-0000-0000DFA10000}"/>
    <cellStyle name="Salida 16 2 5" xfId="42245" xr:uid="{00000000-0005-0000-0000-0000E0A10000}"/>
    <cellStyle name="Salida 16 3" xfId="42246" xr:uid="{00000000-0005-0000-0000-0000E1A10000}"/>
    <cellStyle name="Salida 16 3 2" xfId="42247" xr:uid="{00000000-0005-0000-0000-0000E2A10000}"/>
    <cellStyle name="Salida 16 3 3" xfId="42248" xr:uid="{00000000-0005-0000-0000-0000E3A10000}"/>
    <cellStyle name="Salida 16 3 4" xfId="42249" xr:uid="{00000000-0005-0000-0000-0000E4A10000}"/>
    <cellStyle name="Salida 16 3 5" xfId="42250" xr:uid="{00000000-0005-0000-0000-0000E5A10000}"/>
    <cellStyle name="Salida 16 4" xfId="42251" xr:uid="{00000000-0005-0000-0000-0000E6A10000}"/>
    <cellStyle name="Salida 16 4 2" xfId="42252" xr:uid="{00000000-0005-0000-0000-0000E7A10000}"/>
    <cellStyle name="Salida 16 4 3" xfId="42253" xr:uid="{00000000-0005-0000-0000-0000E8A10000}"/>
    <cellStyle name="Salida 16 4 4" xfId="42254" xr:uid="{00000000-0005-0000-0000-0000E9A10000}"/>
    <cellStyle name="Salida 16 4 5" xfId="42255" xr:uid="{00000000-0005-0000-0000-0000EAA10000}"/>
    <cellStyle name="Salida 16 5" xfId="42256" xr:uid="{00000000-0005-0000-0000-0000EBA10000}"/>
    <cellStyle name="Salida 16 5 2" xfId="42257" xr:uid="{00000000-0005-0000-0000-0000ECA10000}"/>
    <cellStyle name="Salida 16 5 3" xfId="42258" xr:uid="{00000000-0005-0000-0000-0000EDA10000}"/>
    <cellStyle name="Salida 16 5 4" xfId="42259" xr:uid="{00000000-0005-0000-0000-0000EEA10000}"/>
    <cellStyle name="Salida 16 5 5" xfId="42260" xr:uid="{00000000-0005-0000-0000-0000EFA10000}"/>
    <cellStyle name="Salida 16 6" xfId="42261" xr:uid="{00000000-0005-0000-0000-0000F0A10000}"/>
    <cellStyle name="Salida 16 6 2" xfId="42262" xr:uid="{00000000-0005-0000-0000-0000F1A10000}"/>
    <cellStyle name="Salida 16 6 3" xfId="42263" xr:uid="{00000000-0005-0000-0000-0000F2A10000}"/>
    <cellStyle name="Salida 16 6 4" xfId="42264" xr:uid="{00000000-0005-0000-0000-0000F3A10000}"/>
    <cellStyle name="Salida 16 6 5" xfId="42265" xr:uid="{00000000-0005-0000-0000-0000F4A10000}"/>
    <cellStyle name="Salida 16 7" xfId="42266" xr:uid="{00000000-0005-0000-0000-0000F5A10000}"/>
    <cellStyle name="Salida 17" xfId="2142" xr:uid="{00000000-0005-0000-0000-0000F6A10000}"/>
    <cellStyle name="Salida 17 2" xfId="42267" xr:uid="{00000000-0005-0000-0000-0000F7A10000}"/>
    <cellStyle name="Salida 17 2 2" xfId="42268" xr:uid="{00000000-0005-0000-0000-0000F8A10000}"/>
    <cellStyle name="Salida 17 2 3" xfId="42269" xr:uid="{00000000-0005-0000-0000-0000F9A10000}"/>
    <cellStyle name="Salida 17 2 4" xfId="42270" xr:uid="{00000000-0005-0000-0000-0000FAA10000}"/>
    <cellStyle name="Salida 17 2 5" xfId="42271" xr:uid="{00000000-0005-0000-0000-0000FBA10000}"/>
    <cellStyle name="Salida 17 3" xfId="42272" xr:uid="{00000000-0005-0000-0000-0000FCA10000}"/>
    <cellStyle name="Salida 17 3 2" xfId="42273" xr:uid="{00000000-0005-0000-0000-0000FDA10000}"/>
    <cellStyle name="Salida 17 3 3" xfId="42274" xr:uid="{00000000-0005-0000-0000-0000FEA10000}"/>
    <cellStyle name="Salida 17 3 4" xfId="42275" xr:uid="{00000000-0005-0000-0000-0000FFA10000}"/>
    <cellStyle name="Salida 17 3 5" xfId="42276" xr:uid="{00000000-0005-0000-0000-000000A20000}"/>
    <cellStyle name="Salida 17 4" xfId="42277" xr:uid="{00000000-0005-0000-0000-000001A20000}"/>
    <cellStyle name="Salida 17 4 2" xfId="42278" xr:uid="{00000000-0005-0000-0000-000002A20000}"/>
    <cellStyle name="Salida 17 4 3" xfId="42279" xr:uid="{00000000-0005-0000-0000-000003A20000}"/>
    <cellStyle name="Salida 17 4 4" xfId="42280" xr:uid="{00000000-0005-0000-0000-000004A20000}"/>
    <cellStyle name="Salida 17 4 5" xfId="42281" xr:uid="{00000000-0005-0000-0000-000005A20000}"/>
    <cellStyle name="Salida 17 5" xfId="42282" xr:uid="{00000000-0005-0000-0000-000006A20000}"/>
    <cellStyle name="Salida 17 5 2" xfId="42283" xr:uid="{00000000-0005-0000-0000-000007A20000}"/>
    <cellStyle name="Salida 17 5 3" xfId="42284" xr:uid="{00000000-0005-0000-0000-000008A20000}"/>
    <cellStyle name="Salida 17 5 4" xfId="42285" xr:uid="{00000000-0005-0000-0000-000009A20000}"/>
    <cellStyle name="Salida 17 5 5" xfId="42286" xr:uid="{00000000-0005-0000-0000-00000AA20000}"/>
    <cellStyle name="Salida 17 6" xfId="42287" xr:uid="{00000000-0005-0000-0000-00000BA20000}"/>
    <cellStyle name="Salida 17 6 2" xfId="42288" xr:uid="{00000000-0005-0000-0000-00000CA20000}"/>
    <cellStyle name="Salida 17 6 3" xfId="42289" xr:uid="{00000000-0005-0000-0000-00000DA20000}"/>
    <cellStyle name="Salida 17 6 4" xfId="42290" xr:uid="{00000000-0005-0000-0000-00000EA20000}"/>
    <cellStyle name="Salida 17 6 5" xfId="42291" xr:uid="{00000000-0005-0000-0000-00000FA20000}"/>
    <cellStyle name="Salida 17 7" xfId="42292" xr:uid="{00000000-0005-0000-0000-000010A20000}"/>
    <cellStyle name="Salida 18" xfId="2143" xr:uid="{00000000-0005-0000-0000-000011A20000}"/>
    <cellStyle name="Salida 18 2" xfId="42293" xr:uid="{00000000-0005-0000-0000-000012A20000}"/>
    <cellStyle name="Salida 18 2 2" xfId="42294" xr:uid="{00000000-0005-0000-0000-000013A20000}"/>
    <cellStyle name="Salida 18 2 3" xfId="42295" xr:uid="{00000000-0005-0000-0000-000014A20000}"/>
    <cellStyle name="Salida 18 2 4" xfId="42296" xr:uid="{00000000-0005-0000-0000-000015A20000}"/>
    <cellStyle name="Salida 18 2 5" xfId="42297" xr:uid="{00000000-0005-0000-0000-000016A20000}"/>
    <cellStyle name="Salida 18 3" xfId="42298" xr:uid="{00000000-0005-0000-0000-000017A20000}"/>
    <cellStyle name="Salida 18 3 2" xfId="42299" xr:uid="{00000000-0005-0000-0000-000018A20000}"/>
    <cellStyle name="Salida 18 3 3" xfId="42300" xr:uid="{00000000-0005-0000-0000-000019A20000}"/>
    <cellStyle name="Salida 18 3 4" xfId="42301" xr:uid="{00000000-0005-0000-0000-00001AA20000}"/>
    <cellStyle name="Salida 18 3 5" xfId="42302" xr:uid="{00000000-0005-0000-0000-00001BA20000}"/>
    <cellStyle name="Salida 18 4" xfId="42303" xr:uid="{00000000-0005-0000-0000-00001CA20000}"/>
    <cellStyle name="Salida 18 4 2" xfId="42304" xr:uid="{00000000-0005-0000-0000-00001DA20000}"/>
    <cellStyle name="Salida 18 4 3" xfId="42305" xr:uid="{00000000-0005-0000-0000-00001EA20000}"/>
    <cellStyle name="Salida 18 4 4" xfId="42306" xr:uid="{00000000-0005-0000-0000-00001FA20000}"/>
    <cellStyle name="Salida 18 4 5" xfId="42307" xr:uid="{00000000-0005-0000-0000-000020A20000}"/>
    <cellStyle name="Salida 18 5" xfId="42308" xr:uid="{00000000-0005-0000-0000-000021A20000}"/>
    <cellStyle name="Salida 18 5 2" xfId="42309" xr:uid="{00000000-0005-0000-0000-000022A20000}"/>
    <cellStyle name="Salida 18 5 3" xfId="42310" xr:uid="{00000000-0005-0000-0000-000023A20000}"/>
    <cellStyle name="Salida 18 5 4" xfId="42311" xr:uid="{00000000-0005-0000-0000-000024A20000}"/>
    <cellStyle name="Salida 18 5 5" xfId="42312" xr:uid="{00000000-0005-0000-0000-000025A20000}"/>
    <cellStyle name="Salida 18 6" xfId="42313" xr:uid="{00000000-0005-0000-0000-000026A20000}"/>
    <cellStyle name="Salida 18 6 2" xfId="42314" xr:uid="{00000000-0005-0000-0000-000027A20000}"/>
    <cellStyle name="Salida 18 6 3" xfId="42315" xr:uid="{00000000-0005-0000-0000-000028A20000}"/>
    <cellStyle name="Salida 18 6 4" xfId="42316" xr:uid="{00000000-0005-0000-0000-000029A20000}"/>
    <cellStyle name="Salida 18 6 5" xfId="42317" xr:uid="{00000000-0005-0000-0000-00002AA20000}"/>
    <cellStyle name="Salida 18 7" xfId="42318" xr:uid="{00000000-0005-0000-0000-00002BA20000}"/>
    <cellStyle name="Salida 19" xfId="2144" xr:uid="{00000000-0005-0000-0000-00002CA20000}"/>
    <cellStyle name="Salida 19 2" xfId="42319" xr:uid="{00000000-0005-0000-0000-00002DA20000}"/>
    <cellStyle name="Salida 19 2 2" xfId="42320" xr:uid="{00000000-0005-0000-0000-00002EA20000}"/>
    <cellStyle name="Salida 19 2 3" xfId="42321" xr:uid="{00000000-0005-0000-0000-00002FA20000}"/>
    <cellStyle name="Salida 19 2 4" xfId="42322" xr:uid="{00000000-0005-0000-0000-000030A20000}"/>
    <cellStyle name="Salida 19 2 5" xfId="42323" xr:uid="{00000000-0005-0000-0000-000031A20000}"/>
    <cellStyle name="Salida 19 3" xfId="42324" xr:uid="{00000000-0005-0000-0000-000032A20000}"/>
    <cellStyle name="Salida 19 3 2" xfId="42325" xr:uid="{00000000-0005-0000-0000-000033A20000}"/>
    <cellStyle name="Salida 19 3 3" xfId="42326" xr:uid="{00000000-0005-0000-0000-000034A20000}"/>
    <cellStyle name="Salida 19 3 4" xfId="42327" xr:uid="{00000000-0005-0000-0000-000035A20000}"/>
    <cellStyle name="Salida 19 3 5" xfId="42328" xr:uid="{00000000-0005-0000-0000-000036A20000}"/>
    <cellStyle name="Salida 19 4" xfId="42329" xr:uid="{00000000-0005-0000-0000-000037A20000}"/>
    <cellStyle name="Salida 19 4 2" xfId="42330" xr:uid="{00000000-0005-0000-0000-000038A20000}"/>
    <cellStyle name="Salida 19 4 3" xfId="42331" xr:uid="{00000000-0005-0000-0000-000039A20000}"/>
    <cellStyle name="Salida 19 4 4" xfId="42332" xr:uid="{00000000-0005-0000-0000-00003AA20000}"/>
    <cellStyle name="Salida 19 4 5" xfId="42333" xr:uid="{00000000-0005-0000-0000-00003BA20000}"/>
    <cellStyle name="Salida 19 5" xfId="42334" xr:uid="{00000000-0005-0000-0000-00003CA20000}"/>
    <cellStyle name="Salida 19 5 2" xfId="42335" xr:uid="{00000000-0005-0000-0000-00003DA20000}"/>
    <cellStyle name="Salida 19 5 3" xfId="42336" xr:uid="{00000000-0005-0000-0000-00003EA20000}"/>
    <cellStyle name="Salida 19 5 4" xfId="42337" xr:uid="{00000000-0005-0000-0000-00003FA20000}"/>
    <cellStyle name="Salida 19 5 5" xfId="42338" xr:uid="{00000000-0005-0000-0000-000040A20000}"/>
    <cellStyle name="Salida 19 6" xfId="42339" xr:uid="{00000000-0005-0000-0000-000041A20000}"/>
    <cellStyle name="Salida 19 6 2" xfId="42340" xr:uid="{00000000-0005-0000-0000-000042A20000}"/>
    <cellStyle name="Salida 19 6 3" xfId="42341" xr:uid="{00000000-0005-0000-0000-000043A20000}"/>
    <cellStyle name="Salida 19 6 4" xfId="42342" xr:uid="{00000000-0005-0000-0000-000044A20000}"/>
    <cellStyle name="Salida 19 6 5" xfId="42343" xr:uid="{00000000-0005-0000-0000-000045A20000}"/>
    <cellStyle name="Salida 19 7" xfId="42344" xr:uid="{00000000-0005-0000-0000-000046A20000}"/>
    <cellStyle name="Salida 2" xfId="2145" xr:uid="{00000000-0005-0000-0000-000047A20000}"/>
    <cellStyle name="Salida 2 2" xfId="2146" xr:uid="{00000000-0005-0000-0000-000048A20000}"/>
    <cellStyle name="Salida 2 2 2" xfId="42345" xr:uid="{00000000-0005-0000-0000-000049A20000}"/>
    <cellStyle name="Salida 2 2 2 2" xfId="42346" xr:uid="{00000000-0005-0000-0000-00004AA20000}"/>
    <cellStyle name="Salida 2 2 2 3" xfId="42347" xr:uid="{00000000-0005-0000-0000-00004BA20000}"/>
    <cellStyle name="Salida 2 2 2 4" xfId="42348" xr:uid="{00000000-0005-0000-0000-00004CA20000}"/>
    <cellStyle name="Salida 2 2 2 5" xfId="42349" xr:uid="{00000000-0005-0000-0000-00004DA20000}"/>
    <cellStyle name="Salida 2 2 3" xfId="42350" xr:uid="{00000000-0005-0000-0000-00004EA20000}"/>
    <cellStyle name="Salida 2 2 3 2" xfId="42351" xr:uid="{00000000-0005-0000-0000-00004FA20000}"/>
    <cellStyle name="Salida 2 2 3 3" xfId="42352" xr:uid="{00000000-0005-0000-0000-000050A20000}"/>
    <cellStyle name="Salida 2 2 3 4" xfId="42353" xr:uid="{00000000-0005-0000-0000-000051A20000}"/>
    <cellStyle name="Salida 2 2 3 5" xfId="42354" xr:uid="{00000000-0005-0000-0000-000052A20000}"/>
    <cellStyle name="Salida 2 2 4" xfId="42355" xr:uid="{00000000-0005-0000-0000-000053A20000}"/>
    <cellStyle name="Salida 2 2 4 2" xfId="42356" xr:uid="{00000000-0005-0000-0000-000054A20000}"/>
    <cellStyle name="Salida 2 2 4 3" xfId="42357" xr:uid="{00000000-0005-0000-0000-000055A20000}"/>
    <cellStyle name="Salida 2 2 4 4" xfId="42358" xr:uid="{00000000-0005-0000-0000-000056A20000}"/>
    <cellStyle name="Salida 2 2 4 5" xfId="42359" xr:uid="{00000000-0005-0000-0000-000057A20000}"/>
    <cellStyle name="Salida 2 2 5" xfId="42360" xr:uid="{00000000-0005-0000-0000-000058A20000}"/>
    <cellStyle name="Salida 2 2 5 2" xfId="42361" xr:uid="{00000000-0005-0000-0000-000059A20000}"/>
    <cellStyle name="Salida 2 2 5 3" xfId="42362" xr:uid="{00000000-0005-0000-0000-00005AA20000}"/>
    <cellStyle name="Salida 2 2 5 4" xfId="42363" xr:uid="{00000000-0005-0000-0000-00005BA20000}"/>
    <cellStyle name="Salida 2 2 5 5" xfId="42364" xr:uid="{00000000-0005-0000-0000-00005CA20000}"/>
    <cellStyle name="Salida 2 2 6" xfId="42365" xr:uid="{00000000-0005-0000-0000-00005DA20000}"/>
    <cellStyle name="Salida 2 2 6 2" xfId="42366" xr:uid="{00000000-0005-0000-0000-00005EA20000}"/>
    <cellStyle name="Salida 2 2 6 3" xfId="42367" xr:uid="{00000000-0005-0000-0000-00005FA20000}"/>
    <cellStyle name="Salida 2 2 6 4" xfId="42368" xr:uid="{00000000-0005-0000-0000-000060A20000}"/>
    <cellStyle name="Salida 2 2 6 5" xfId="42369" xr:uid="{00000000-0005-0000-0000-000061A20000}"/>
    <cellStyle name="Salida 2 2 7" xfId="42370" xr:uid="{00000000-0005-0000-0000-000062A20000}"/>
    <cellStyle name="Salida 2 3" xfId="2147" xr:uid="{00000000-0005-0000-0000-000063A20000}"/>
    <cellStyle name="Salida 2 3 2" xfId="42371" xr:uid="{00000000-0005-0000-0000-000064A20000}"/>
    <cellStyle name="Salida 2 3 2 2" xfId="42372" xr:uid="{00000000-0005-0000-0000-000065A20000}"/>
    <cellStyle name="Salida 2 3 2 3" xfId="42373" xr:uid="{00000000-0005-0000-0000-000066A20000}"/>
    <cellStyle name="Salida 2 3 2 4" xfId="42374" xr:uid="{00000000-0005-0000-0000-000067A20000}"/>
    <cellStyle name="Salida 2 3 2 5" xfId="42375" xr:uid="{00000000-0005-0000-0000-000068A20000}"/>
    <cellStyle name="Salida 2 3 3" xfId="42376" xr:uid="{00000000-0005-0000-0000-000069A20000}"/>
    <cellStyle name="Salida 2 3 3 2" xfId="42377" xr:uid="{00000000-0005-0000-0000-00006AA20000}"/>
    <cellStyle name="Salida 2 3 3 3" xfId="42378" xr:uid="{00000000-0005-0000-0000-00006BA20000}"/>
    <cellStyle name="Salida 2 3 3 4" xfId="42379" xr:uid="{00000000-0005-0000-0000-00006CA20000}"/>
    <cellStyle name="Salida 2 3 3 5" xfId="42380" xr:uid="{00000000-0005-0000-0000-00006DA20000}"/>
    <cellStyle name="Salida 2 3 4" xfId="42381" xr:uid="{00000000-0005-0000-0000-00006EA20000}"/>
    <cellStyle name="Salida 2 3 4 2" xfId="42382" xr:uid="{00000000-0005-0000-0000-00006FA20000}"/>
    <cellStyle name="Salida 2 3 4 3" xfId="42383" xr:uid="{00000000-0005-0000-0000-000070A20000}"/>
    <cellStyle name="Salida 2 3 4 4" xfId="42384" xr:uid="{00000000-0005-0000-0000-000071A20000}"/>
    <cellStyle name="Salida 2 3 4 5" xfId="42385" xr:uid="{00000000-0005-0000-0000-000072A20000}"/>
    <cellStyle name="Salida 2 3 5" xfId="42386" xr:uid="{00000000-0005-0000-0000-000073A20000}"/>
    <cellStyle name="Salida 2 3 5 2" xfId="42387" xr:uid="{00000000-0005-0000-0000-000074A20000}"/>
    <cellStyle name="Salida 2 3 5 3" xfId="42388" xr:uid="{00000000-0005-0000-0000-000075A20000}"/>
    <cellStyle name="Salida 2 3 5 4" xfId="42389" xr:uid="{00000000-0005-0000-0000-000076A20000}"/>
    <cellStyle name="Salida 2 3 5 5" xfId="42390" xr:uid="{00000000-0005-0000-0000-000077A20000}"/>
    <cellStyle name="Salida 2 3 6" xfId="42391" xr:uid="{00000000-0005-0000-0000-000078A20000}"/>
    <cellStyle name="Salida 2 3 6 2" xfId="42392" xr:uid="{00000000-0005-0000-0000-000079A20000}"/>
    <cellStyle name="Salida 2 3 6 3" xfId="42393" xr:uid="{00000000-0005-0000-0000-00007AA20000}"/>
    <cellStyle name="Salida 2 3 6 4" xfId="42394" xr:uid="{00000000-0005-0000-0000-00007BA20000}"/>
    <cellStyle name="Salida 2 3 6 5" xfId="42395" xr:uid="{00000000-0005-0000-0000-00007CA20000}"/>
    <cellStyle name="Salida 2 3 7" xfId="42396" xr:uid="{00000000-0005-0000-0000-00007DA20000}"/>
    <cellStyle name="Salida 2 4" xfId="2148" xr:uid="{00000000-0005-0000-0000-00007EA20000}"/>
    <cellStyle name="Salida 2 4 2" xfId="42397" xr:uid="{00000000-0005-0000-0000-00007FA20000}"/>
    <cellStyle name="Salida 2 4 2 2" xfId="42398" xr:uid="{00000000-0005-0000-0000-000080A20000}"/>
    <cellStyle name="Salida 2 4 2 3" xfId="42399" xr:uid="{00000000-0005-0000-0000-000081A20000}"/>
    <cellStyle name="Salida 2 4 2 4" xfId="42400" xr:uid="{00000000-0005-0000-0000-000082A20000}"/>
    <cellStyle name="Salida 2 4 2 5" xfId="42401" xr:uid="{00000000-0005-0000-0000-000083A20000}"/>
    <cellStyle name="Salida 2 4 3" xfId="42402" xr:uid="{00000000-0005-0000-0000-000084A20000}"/>
    <cellStyle name="Salida 2 4 3 2" xfId="42403" xr:uid="{00000000-0005-0000-0000-000085A20000}"/>
    <cellStyle name="Salida 2 4 3 3" xfId="42404" xr:uid="{00000000-0005-0000-0000-000086A20000}"/>
    <cellStyle name="Salida 2 4 3 4" xfId="42405" xr:uid="{00000000-0005-0000-0000-000087A20000}"/>
    <cellStyle name="Salida 2 4 3 5" xfId="42406" xr:uid="{00000000-0005-0000-0000-000088A20000}"/>
    <cellStyle name="Salida 2 4 4" xfId="42407" xr:uid="{00000000-0005-0000-0000-000089A20000}"/>
    <cellStyle name="Salida 2 4 4 2" xfId="42408" xr:uid="{00000000-0005-0000-0000-00008AA20000}"/>
    <cellStyle name="Salida 2 4 4 3" xfId="42409" xr:uid="{00000000-0005-0000-0000-00008BA20000}"/>
    <cellStyle name="Salida 2 4 4 4" xfId="42410" xr:uid="{00000000-0005-0000-0000-00008CA20000}"/>
    <cellStyle name="Salida 2 4 4 5" xfId="42411" xr:uid="{00000000-0005-0000-0000-00008DA20000}"/>
    <cellStyle name="Salida 2 4 5" xfId="42412" xr:uid="{00000000-0005-0000-0000-00008EA20000}"/>
    <cellStyle name="Salida 2 4 5 2" xfId="42413" xr:uid="{00000000-0005-0000-0000-00008FA20000}"/>
    <cellStyle name="Salida 2 4 5 3" xfId="42414" xr:uid="{00000000-0005-0000-0000-000090A20000}"/>
    <cellStyle name="Salida 2 4 5 4" xfId="42415" xr:uid="{00000000-0005-0000-0000-000091A20000}"/>
    <cellStyle name="Salida 2 4 5 5" xfId="42416" xr:uid="{00000000-0005-0000-0000-000092A20000}"/>
    <cellStyle name="Salida 2 4 6" xfId="42417" xr:uid="{00000000-0005-0000-0000-000093A20000}"/>
    <cellStyle name="Salida 2 4 6 2" xfId="42418" xr:uid="{00000000-0005-0000-0000-000094A20000}"/>
    <cellStyle name="Salida 2 4 6 3" xfId="42419" xr:uid="{00000000-0005-0000-0000-000095A20000}"/>
    <cellStyle name="Salida 2 4 6 4" xfId="42420" xr:uid="{00000000-0005-0000-0000-000096A20000}"/>
    <cellStyle name="Salida 2 4 6 5" xfId="42421" xr:uid="{00000000-0005-0000-0000-000097A20000}"/>
    <cellStyle name="Salida 2 4 7" xfId="42422" xr:uid="{00000000-0005-0000-0000-000098A20000}"/>
    <cellStyle name="Salida 2 5" xfId="2149" xr:uid="{00000000-0005-0000-0000-000099A20000}"/>
    <cellStyle name="Salida 2 5 2" xfId="42423" xr:uid="{00000000-0005-0000-0000-00009AA20000}"/>
    <cellStyle name="Salida 2 5 2 2" xfId="42424" xr:uid="{00000000-0005-0000-0000-00009BA20000}"/>
    <cellStyle name="Salida 2 5 2 3" xfId="42425" xr:uid="{00000000-0005-0000-0000-00009CA20000}"/>
    <cellStyle name="Salida 2 5 2 4" xfId="42426" xr:uid="{00000000-0005-0000-0000-00009DA20000}"/>
    <cellStyle name="Salida 2 5 2 5" xfId="42427" xr:uid="{00000000-0005-0000-0000-00009EA20000}"/>
    <cellStyle name="Salida 2 5 3" xfId="42428" xr:uid="{00000000-0005-0000-0000-00009FA20000}"/>
    <cellStyle name="Salida 2 5 3 2" xfId="42429" xr:uid="{00000000-0005-0000-0000-0000A0A20000}"/>
    <cellStyle name="Salida 2 5 3 3" xfId="42430" xr:uid="{00000000-0005-0000-0000-0000A1A20000}"/>
    <cellStyle name="Salida 2 5 3 4" xfId="42431" xr:uid="{00000000-0005-0000-0000-0000A2A20000}"/>
    <cellStyle name="Salida 2 5 3 5" xfId="42432" xr:uid="{00000000-0005-0000-0000-0000A3A20000}"/>
    <cellStyle name="Salida 2 5 4" xfId="42433" xr:uid="{00000000-0005-0000-0000-0000A4A20000}"/>
    <cellStyle name="Salida 2 5 4 2" xfId="42434" xr:uid="{00000000-0005-0000-0000-0000A5A20000}"/>
    <cellStyle name="Salida 2 5 4 3" xfId="42435" xr:uid="{00000000-0005-0000-0000-0000A6A20000}"/>
    <cellStyle name="Salida 2 5 4 4" xfId="42436" xr:uid="{00000000-0005-0000-0000-0000A7A20000}"/>
    <cellStyle name="Salida 2 5 4 5" xfId="42437" xr:uid="{00000000-0005-0000-0000-0000A8A20000}"/>
    <cellStyle name="Salida 2 5 5" xfId="42438" xr:uid="{00000000-0005-0000-0000-0000A9A20000}"/>
    <cellStyle name="Salida 2 5 5 2" xfId="42439" xr:uid="{00000000-0005-0000-0000-0000AAA20000}"/>
    <cellStyle name="Salida 2 5 5 3" xfId="42440" xr:uid="{00000000-0005-0000-0000-0000ABA20000}"/>
    <cellStyle name="Salida 2 5 5 4" xfId="42441" xr:uid="{00000000-0005-0000-0000-0000ACA20000}"/>
    <cellStyle name="Salida 2 5 5 5" xfId="42442" xr:uid="{00000000-0005-0000-0000-0000ADA20000}"/>
    <cellStyle name="Salida 2 5 6" xfId="42443" xr:uid="{00000000-0005-0000-0000-0000AEA20000}"/>
    <cellStyle name="Salida 2 5 6 2" xfId="42444" xr:uid="{00000000-0005-0000-0000-0000AFA20000}"/>
    <cellStyle name="Salida 2 5 6 3" xfId="42445" xr:uid="{00000000-0005-0000-0000-0000B0A20000}"/>
    <cellStyle name="Salida 2 5 6 4" xfId="42446" xr:uid="{00000000-0005-0000-0000-0000B1A20000}"/>
    <cellStyle name="Salida 2 5 6 5" xfId="42447" xr:uid="{00000000-0005-0000-0000-0000B2A20000}"/>
    <cellStyle name="Salida 2 5 7" xfId="42448" xr:uid="{00000000-0005-0000-0000-0000B3A20000}"/>
    <cellStyle name="Salida 20" xfId="2150" xr:uid="{00000000-0005-0000-0000-0000B4A20000}"/>
    <cellStyle name="Salida 20 2" xfId="42449" xr:uid="{00000000-0005-0000-0000-0000B5A20000}"/>
    <cellStyle name="Salida 20 2 2" xfId="42450" xr:uid="{00000000-0005-0000-0000-0000B6A20000}"/>
    <cellStyle name="Salida 20 2 3" xfId="42451" xr:uid="{00000000-0005-0000-0000-0000B7A20000}"/>
    <cellStyle name="Salida 20 2 4" xfId="42452" xr:uid="{00000000-0005-0000-0000-0000B8A20000}"/>
    <cellStyle name="Salida 20 2 5" xfId="42453" xr:uid="{00000000-0005-0000-0000-0000B9A20000}"/>
    <cellStyle name="Salida 20 3" xfId="42454" xr:uid="{00000000-0005-0000-0000-0000BAA20000}"/>
    <cellStyle name="Salida 20 3 2" xfId="42455" xr:uid="{00000000-0005-0000-0000-0000BBA20000}"/>
    <cellStyle name="Salida 20 3 3" xfId="42456" xr:uid="{00000000-0005-0000-0000-0000BCA20000}"/>
    <cellStyle name="Salida 20 3 4" xfId="42457" xr:uid="{00000000-0005-0000-0000-0000BDA20000}"/>
    <cellStyle name="Salida 20 3 5" xfId="42458" xr:uid="{00000000-0005-0000-0000-0000BEA20000}"/>
    <cellStyle name="Salida 20 4" xfId="42459" xr:uid="{00000000-0005-0000-0000-0000BFA20000}"/>
    <cellStyle name="Salida 20 4 2" xfId="42460" xr:uid="{00000000-0005-0000-0000-0000C0A20000}"/>
    <cellStyle name="Salida 20 4 3" xfId="42461" xr:uid="{00000000-0005-0000-0000-0000C1A20000}"/>
    <cellStyle name="Salida 20 4 4" xfId="42462" xr:uid="{00000000-0005-0000-0000-0000C2A20000}"/>
    <cellStyle name="Salida 20 4 5" xfId="42463" xr:uid="{00000000-0005-0000-0000-0000C3A20000}"/>
    <cellStyle name="Salida 20 5" xfId="42464" xr:uid="{00000000-0005-0000-0000-0000C4A20000}"/>
    <cellStyle name="Salida 20 5 2" xfId="42465" xr:uid="{00000000-0005-0000-0000-0000C5A20000}"/>
    <cellStyle name="Salida 20 5 3" xfId="42466" xr:uid="{00000000-0005-0000-0000-0000C6A20000}"/>
    <cellStyle name="Salida 20 5 4" xfId="42467" xr:uid="{00000000-0005-0000-0000-0000C7A20000}"/>
    <cellStyle name="Salida 20 5 5" xfId="42468" xr:uid="{00000000-0005-0000-0000-0000C8A20000}"/>
    <cellStyle name="Salida 20 6" xfId="42469" xr:uid="{00000000-0005-0000-0000-0000C9A20000}"/>
    <cellStyle name="Salida 20 6 2" xfId="42470" xr:uid="{00000000-0005-0000-0000-0000CAA20000}"/>
    <cellStyle name="Salida 20 6 3" xfId="42471" xr:uid="{00000000-0005-0000-0000-0000CBA20000}"/>
    <cellStyle name="Salida 20 6 4" xfId="42472" xr:uid="{00000000-0005-0000-0000-0000CCA20000}"/>
    <cellStyle name="Salida 20 6 5" xfId="42473" xr:uid="{00000000-0005-0000-0000-0000CDA20000}"/>
    <cellStyle name="Salida 20 7" xfId="42474" xr:uid="{00000000-0005-0000-0000-0000CEA20000}"/>
    <cellStyle name="Salida 21" xfId="2151" xr:uid="{00000000-0005-0000-0000-0000CFA20000}"/>
    <cellStyle name="Salida 21 2" xfId="42475" xr:uid="{00000000-0005-0000-0000-0000D0A20000}"/>
    <cellStyle name="Salida 21 2 2" xfId="42476" xr:uid="{00000000-0005-0000-0000-0000D1A20000}"/>
    <cellStyle name="Salida 21 2 3" xfId="42477" xr:uid="{00000000-0005-0000-0000-0000D2A20000}"/>
    <cellStyle name="Salida 21 2 4" xfId="42478" xr:uid="{00000000-0005-0000-0000-0000D3A20000}"/>
    <cellStyle name="Salida 21 2 5" xfId="42479" xr:uid="{00000000-0005-0000-0000-0000D4A20000}"/>
    <cellStyle name="Salida 21 3" xfId="42480" xr:uid="{00000000-0005-0000-0000-0000D5A20000}"/>
    <cellStyle name="Salida 21 3 2" xfId="42481" xr:uid="{00000000-0005-0000-0000-0000D6A20000}"/>
    <cellStyle name="Salida 21 3 3" xfId="42482" xr:uid="{00000000-0005-0000-0000-0000D7A20000}"/>
    <cellStyle name="Salida 21 3 4" xfId="42483" xr:uid="{00000000-0005-0000-0000-0000D8A20000}"/>
    <cellStyle name="Salida 21 3 5" xfId="42484" xr:uid="{00000000-0005-0000-0000-0000D9A20000}"/>
    <cellStyle name="Salida 21 4" xfId="42485" xr:uid="{00000000-0005-0000-0000-0000DAA20000}"/>
    <cellStyle name="Salida 21 4 2" xfId="42486" xr:uid="{00000000-0005-0000-0000-0000DBA20000}"/>
    <cellStyle name="Salida 21 4 3" xfId="42487" xr:uid="{00000000-0005-0000-0000-0000DCA20000}"/>
    <cellStyle name="Salida 21 4 4" xfId="42488" xr:uid="{00000000-0005-0000-0000-0000DDA20000}"/>
    <cellStyle name="Salida 21 4 5" xfId="42489" xr:uid="{00000000-0005-0000-0000-0000DEA20000}"/>
    <cellStyle name="Salida 21 5" xfId="42490" xr:uid="{00000000-0005-0000-0000-0000DFA20000}"/>
    <cellStyle name="Salida 21 5 2" xfId="42491" xr:uid="{00000000-0005-0000-0000-0000E0A20000}"/>
    <cellStyle name="Salida 21 5 3" xfId="42492" xr:uid="{00000000-0005-0000-0000-0000E1A20000}"/>
    <cellStyle name="Salida 21 5 4" xfId="42493" xr:uid="{00000000-0005-0000-0000-0000E2A20000}"/>
    <cellStyle name="Salida 21 5 5" xfId="42494" xr:uid="{00000000-0005-0000-0000-0000E3A20000}"/>
    <cellStyle name="Salida 21 6" xfId="42495" xr:uid="{00000000-0005-0000-0000-0000E4A20000}"/>
    <cellStyle name="Salida 21 6 2" xfId="42496" xr:uid="{00000000-0005-0000-0000-0000E5A20000}"/>
    <cellStyle name="Salida 21 6 3" xfId="42497" xr:uid="{00000000-0005-0000-0000-0000E6A20000}"/>
    <cellStyle name="Salida 21 6 4" xfId="42498" xr:uid="{00000000-0005-0000-0000-0000E7A20000}"/>
    <cellStyle name="Salida 21 6 5" xfId="42499" xr:uid="{00000000-0005-0000-0000-0000E8A20000}"/>
    <cellStyle name="Salida 21 7" xfId="42500" xr:uid="{00000000-0005-0000-0000-0000E9A20000}"/>
    <cellStyle name="Salida 22" xfId="2152" xr:uid="{00000000-0005-0000-0000-0000EAA20000}"/>
    <cellStyle name="Salida 22 2" xfId="42501" xr:uid="{00000000-0005-0000-0000-0000EBA20000}"/>
    <cellStyle name="Salida 22 2 2" xfId="42502" xr:uid="{00000000-0005-0000-0000-0000ECA20000}"/>
    <cellStyle name="Salida 22 2 3" xfId="42503" xr:uid="{00000000-0005-0000-0000-0000EDA20000}"/>
    <cellStyle name="Salida 22 2 4" xfId="42504" xr:uid="{00000000-0005-0000-0000-0000EEA20000}"/>
    <cellStyle name="Salida 22 2 5" xfId="42505" xr:uid="{00000000-0005-0000-0000-0000EFA20000}"/>
    <cellStyle name="Salida 22 3" xfId="42506" xr:uid="{00000000-0005-0000-0000-0000F0A20000}"/>
    <cellStyle name="Salida 22 3 2" xfId="42507" xr:uid="{00000000-0005-0000-0000-0000F1A20000}"/>
    <cellStyle name="Salida 22 3 3" xfId="42508" xr:uid="{00000000-0005-0000-0000-0000F2A20000}"/>
    <cellStyle name="Salida 22 3 4" xfId="42509" xr:uid="{00000000-0005-0000-0000-0000F3A20000}"/>
    <cellStyle name="Salida 22 3 5" xfId="42510" xr:uid="{00000000-0005-0000-0000-0000F4A20000}"/>
    <cellStyle name="Salida 22 4" xfId="42511" xr:uid="{00000000-0005-0000-0000-0000F5A20000}"/>
    <cellStyle name="Salida 22 4 2" xfId="42512" xr:uid="{00000000-0005-0000-0000-0000F6A20000}"/>
    <cellStyle name="Salida 22 4 3" xfId="42513" xr:uid="{00000000-0005-0000-0000-0000F7A20000}"/>
    <cellStyle name="Salida 22 4 4" xfId="42514" xr:uid="{00000000-0005-0000-0000-0000F8A20000}"/>
    <cellStyle name="Salida 22 4 5" xfId="42515" xr:uid="{00000000-0005-0000-0000-0000F9A20000}"/>
    <cellStyle name="Salida 22 5" xfId="42516" xr:uid="{00000000-0005-0000-0000-0000FAA20000}"/>
    <cellStyle name="Salida 22 5 2" xfId="42517" xr:uid="{00000000-0005-0000-0000-0000FBA20000}"/>
    <cellStyle name="Salida 22 5 3" xfId="42518" xr:uid="{00000000-0005-0000-0000-0000FCA20000}"/>
    <cellStyle name="Salida 22 5 4" xfId="42519" xr:uid="{00000000-0005-0000-0000-0000FDA20000}"/>
    <cellStyle name="Salida 22 5 5" xfId="42520" xr:uid="{00000000-0005-0000-0000-0000FEA20000}"/>
    <cellStyle name="Salida 22 6" xfId="42521" xr:uid="{00000000-0005-0000-0000-0000FFA20000}"/>
    <cellStyle name="Salida 22 6 2" xfId="42522" xr:uid="{00000000-0005-0000-0000-000000A30000}"/>
    <cellStyle name="Salida 22 6 3" xfId="42523" xr:uid="{00000000-0005-0000-0000-000001A30000}"/>
    <cellStyle name="Salida 22 6 4" xfId="42524" xr:uid="{00000000-0005-0000-0000-000002A30000}"/>
    <cellStyle name="Salida 22 6 5" xfId="42525" xr:uid="{00000000-0005-0000-0000-000003A30000}"/>
    <cellStyle name="Salida 22 7" xfId="42526" xr:uid="{00000000-0005-0000-0000-000004A30000}"/>
    <cellStyle name="Salida 23" xfId="2153" xr:uid="{00000000-0005-0000-0000-000005A30000}"/>
    <cellStyle name="Salida 23 2" xfId="42527" xr:uid="{00000000-0005-0000-0000-000006A30000}"/>
    <cellStyle name="Salida 23 2 2" xfId="42528" xr:uid="{00000000-0005-0000-0000-000007A30000}"/>
    <cellStyle name="Salida 23 2 3" xfId="42529" xr:uid="{00000000-0005-0000-0000-000008A30000}"/>
    <cellStyle name="Salida 23 2 4" xfId="42530" xr:uid="{00000000-0005-0000-0000-000009A30000}"/>
    <cellStyle name="Salida 23 2 5" xfId="42531" xr:uid="{00000000-0005-0000-0000-00000AA30000}"/>
    <cellStyle name="Salida 23 3" xfId="42532" xr:uid="{00000000-0005-0000-0000-00000BA30000}"/>
    <cellStyle name="Salida 23 3 2" xfId="42533" xr:uid="{00000000-0005-0000-0000-00000CA30000}"/>
    <cellStyle name="Salida 23 3 3" xfId="42534" xr:uid="{00000000-0005-0000-0000-00000DA30000}"/>
    <cellStyle name="Salida 23 3 4" xfId="42535" xr:uid="{00000000-0005-0000-0000-00000EA30000}"/>
    <cellStyle name="Salida 23 3 5" xfId="42536" xr:uid="{00000000-0005-0000-0000-00000FA30000}"/>
    <cellStyle name="Salida 23 4" xfId="42537" xr:uid="{00000000-0005-0000-0000-000010A30000}"/>
    <cellStyle name="Salida 23 4 2" xfId="42538" xr:uid="{00000000-0005-0000-0000-000011A30000}"/>
    <cellStyle name="Salida 23 4 3" xfId="42539" xr:uid="{00000000-0005-0000-0000-000012A30000}"/>
    <cellStyle name="Salida 23 4 4" xfId="42540" xr:uid="{00000000-0005-0000-0000-000013A30000}"/>
    <cellStyle name="Salida 23 4 5" xfId="42541" xr:uid="{00000000-0005-0000-0000-000014A30000}"/>
    <cellStyle name="Salida 23 5" xfId="42542" xr:uid="{00000000-0005-0000-0000-000015A30000}"/>
    <cellStyle name="Salida 23 5 2" xfId="42543" xr:uid="{00000000-0005-0000-0000-000016A30000}"/>
    <cellStyle name="Salida 23 5 3" xfId="42544" xr:uid="{00000000-0005-0000-0000-000017A30000}"/>
    <cellStyle name="Salida 23 5 4" xfId="42545" xr:uid="{00000000-0005-0000-0000-000018A30000}"/>
    <cellStyle name="Salida 23 5 5" xfId="42546" xr:uid="{00000000-0005-0000-0000-000019A30000}"/>
    <cellStyle name="Salida 23 6" xfId="42547" xr:uid="{00000000-0005-0000-0000-00001AA30000}"/>
    <cellStyle name="Salida 23 6 2" xfId="42548" xr:uid="{00000000-0005-0000-0000-00001BA30000}"/>
    <cellStyle name="Salida 23 6 3" xfId="42549" xr:uid="{00000000-0005-0000-0000-00001CA30000}"/>
    <cellStyle name="Salida 23 6 4" xfId="42550" xr:uid="{00000000-0005-0000-0000-00001DA30000}"/>
    <cellStyle name="Salida 23 6 5" xfId="42551" xr:uid="{00000000-0005-0000-0000-00001EA30000}"/>
    <cellStyle name="Salida 23 7" xfId="42552" xr:uid="{00000000-0005-0000-0000-00001FA30000}"/>
    <cellStyle name="Salida 24" xfId="2154" xr:uid="{00000000-0005-0000-0000-000020A30000}"/>
    <cellStyle name="Salida 24 2" xfId="42553" xr:uid="{00000000-0005-0000-0000-000021A30000}"/>
    <cellStyle name="Salida 24 2 2" xfId="42554" xr:uid="{00000000-0005-0000-0000-000022A30000}"/>
    <cellStyle name="Salida 24 2 3" xfId="42555" xr:uid="{00000000-0005-0000-0000-000023A30000}"/>
    <cellStyle name="Salida 24 2 4" xfId="42556" xr:uid="{00000000-0005-0000-0000-000024A30000}"/>
    <cellStyle name="Salida 24 2 5" xfId="42557" xr:uid="{00000000-0005-0000-0000-000025A30000}"/>
    <cellStyle name="Salida 24 3" xfId="42558" xr:uid="{00000000-0005-0000-0000-000026A30000}"/>
    <cellStyle name="Salida 24 3 2" xfId="42559" xr:uid="{00000000-0005-0000-0000-000027A30000}"/>
    <cellStyle name="Salida 24 3 3" xfId="42560" xr:uid="{00000000-0005-0000-0000-000028A30000}"/>
    <cellStyle name="Salida 24 3 4" xfId="42561" xr:uid="{00000000-0005-0000-0000-000029A30000}"/>
    <cellStyle name="Salida 24 3 5" xfId="42562" xr:uid="{00000000-0005-0000-0000-00002AA30000}"/>
    <cellStyle name="Salida 24 4" xfId="42563" xr:uid="{00000000-0005-0000-0000-00002BA30000}"/>
    <cellStyle name="Salida 24 4 2" xfId="42564" xr:uid="{00000000-0005-0000-0000-00002CA30000}"/>
    <cellStyle name="Salida 24 4 3" xfId="42565" xr:uid="{00000000-0005-0000-0000-00002DA30000}"/>
    <cellStyle name="Salida 24 4 4" xfId="42566" xr:uid="{00000000-0005-0000-0000-00002EA30000}"/>
    <cellStyle name="Salida 24 4 5" xfId="42567" xr:uid="{00000000-0005-0000-0000-00002FA30000}"/>
    <cellStyle name="Salida 24 5" xfId="42568" xr:uid="{00000000-0005-0000-0000-000030A30000}"/>
    <cellStyle name="Salida 24 5 2" xfId="42569" xr:uid="{00000000-0005-0000-0000-000031A30000}"/>
    <cellStyle name="Salida 24 5 3" xfId="42570" xr:uid="{00000000-0005-0000-0000-000032A30000}"/>
    <cellStyle name="Salida 24 5 4" xfId="42571" xr:uid="{00000000-0005-0000-0000-000033A30000}"/>
    <cellStyle name="Salida 24 5 5" xfId="42572" xr:uid="{00000000-0005-0000-0000-000034A30000}"/>
    <cellStyle name="Salida 24 6" xfId="42573" xr:uid="{00000000-0005-0000-0000-000035A30000}"/>
    <cellStyle name="Salida 24 6 2" xfId="42574" xr:uid="{00000000-0005-0000-0000-000036A30000}"/>
    <cellStyle name="Salida 24 6 3" xfId="42575" xr:uid="{00000000-0005-0000-0000-000037A30000}"/>
    <cellStyle name="Salida 24 6 4" xfId="42576" xr:uid="{00000000-0005-0000-0000-000038A30000}"/>
    <cellStyle name="Salida 24 6 5" xfId="42577" xr:uid="{00000000-0005-0000-0000-000039A30000}"/>
    <cellStyle name="Salida 24 7" xfId="42578" xr:uid="{00000000-0005-0000-0000-00003AA30000}"/>
    <cellStyle name="Salida 25" xfId="2155" xr:uid="{00000000-0005-0000-0000-00003BA30000}"/>
    <cellStyle name="Salida 25 2" xfId="42579" xr:uid="{00000000-0005-0000-0000-00003CA30000}"/>
    <cellStyle name="Salida 25 2 2" xfId="42580" xr:uid="{00000000-0005-0000-0000-00003DA30000}"/>
    <cellStyle name="Salida 25 2 3" xfId="42581" xr:uid="{00000000-0005-0000-0000-00003EA30000}"/>
    <cellStyle name="Salida 25 2 4" xfId="42582" xr:uid="{00000000-0005-0000-0000-00003FA30000}"/>
    <cellStyle name="Salida 25 2 5" xfId="42583" xr:uid="{00000000-0005-0000-0000-000040A30000}"/>
    <cellStyle name="Salida 25 3" xfId="42584" xr:uid="{00000000-0005-0000-0000-000041A30000}"/>
    <cellStyle name="Salida 25 3 2" xfId="42585" xr:uid="{00000000-0005-0000-0000-000042A30000}"/>
    <cellStyle name="Salida 25 3 3" xfId="42586" xr:uid="{00000000-0005-0000-0000-000043A30000}"/>
    <cellStyle name="Salida 25 3 4" xfId="42587" xr:uid="{00000000-0005-0000-0000-000044A30000}"/>
    <cellStyle name="Salida 25 3 5" xfId="42588" xr:uid="{00000000-0005-0000-0000-000045A30000}"/>
    <cellStyle name="Salida 25 4" xfId="42589" xr:uid="{00000000-0005-0000-0000-000046A30000}"/>
    <cellStyle name="Salida 25 4 2" xfId="42590" xr:uid="{00000000-0005-0000-0000-000047A30000}"/>
    <cellStyle name="Salida 25 4 3" xfId="42591" xr:uid="{00000000-0005-0000-0000-000048A30000}"/>
    <cellStyle name="Salida 25 4 4" xfId="42592" xr:uid="{00000000-0005-0000-0000-000049A30000}"/>
    <cellStyle name="Salida 25 4 5" xfId="42593" xr:uid="{00000000-0005-0000-0000-00004AA30000}"/>
    <cellStyle name="Salida 25 5" xfId="42594" xr:uid="{00000000-0005-0000-0000-00004BA30000}"/>
    <cellStyle name="Salida 25 5 2" xfId="42595" xr:uid="{00000000-0005-0000-0000-00004CA30000}"/>
    <cellStyle name="Salida 25 5 3" xfId="42596" xr:uid="{00000000-0005-0000-0000-00004DA30000}"/>
    <cellStyle name="Salida 25 5 4" xfId="42597" xr:uid="{00000000-0005-0000-0000-00004EA30000}"/>
    <cellStyle name="Salida 25 5 5" xfId="42598" xr:uid="{00000000-0005-0000-0000-00004FA30000}"/>
    <cellStyle name="Salida 25 6" xfId="42599" xr:uid="{00000000-0005-0000-0000-000050A30000}"/>
    <cellStyle name="Salida 25 6 2" xfId="42600" xr:uid="{00000000-0005-0000-0000-000051A30000}"/>
    <cellStyle name="Salida 25 6 3" xfId="42601" xr:uid="{00000000-0005-0000-0000-000052A30000}"/>
    <cellStyle name="Salida 25 6 4" xfId="42602" xr:uid="{00000000-0005-0000-0000-000053A30000}"/>
    <cellStyle name="Salida 25 6 5" xfId="42603" xr:uid="{00000000-0005-0000-0000-000054A30000}"/>
    <cellStyle name="Salida 25 7" xfId="42604" xr:uid="{00000000-0005-0000-0000-000055A30000}"/>
    <cellStyle name="Salida 26" xfId="2156" xr:uid="{00000000-0005-0000-0000-000056A30000}"/>
    <cellStyle name="Salida 26 2" xfId="42605" xr:uid="{00000000-0005-0000-0000-000057A30000}"/>
    <cellStyle name="Salida 26 2 2" xfId="42606" xr:uid="{00000000-0005-0000-0000-000058A30000}"/>
    <cellStyle name="Salida 26 2 3" xfId="42607" xr:uid="{00000000-0005-0000-0000-000059A30000}"/>
    <cellStyle name="Salida 26 2 4" xfId="42608" xr:uid="{00000000-0005-0000-0000-00005AA30000}"/>
    <cellStyle name="Salida 26 2 5" xfId="42609" xr:uid="{00000000-0005-0000-0000-00005BA30000}"/>
    <cellStyle name="Salida 26 3" xfId="42610" xr:uid="{00000000-0005-0000-0000-00005CA30000}"/>
    <cellStyle name="Salida 26 3 2" xfId="42611" xr:uid="{00000000-0005-0000-0000-00005DA30000}"/>
    <cellStyle name="Salida 26 3 3" xfId="42612" xr:uid="{00000000-0005-0000-0000-00005EA30000}"/>
    <cellStyle name="Salida 26 3 4" xfId="42613" xr:uid="{00000000-0005-0000-0000-00005FA30000}"/>
    <cellStyle name="Salida 26 3 5" xfId="42614" xr:uid="{00000000-0005-0000-0000-000060A30000}"/>
    <cellStyle name="Salida 26 4" xfId="42615" xr:uid="{00000000-0005-0000-0000-000061A30000}"/>
    <cellStyle name="Salida 26 4 2" xfId="42616" xr:uid="{00000000-0005-0000-0000-000062A30000}"/>
    <cellStyle name="Salida 26 4 3" xfId="42617" xr:uid="{00000000-0005-0000-0000-000063A30000}"/>
    <cellStyle name="Salida 26 4 4" xfId="42618" xr:uid="{00000000-0005-0000-0000-000064A30000}"/>
    <cellStyle name="Salida 26 4 5" xfId="42619" xr:uid="{00000000-0005-0000-0000-000065A30000}"/>
    <cellStyle name="Salida 26 5" xfId="42620" xr:uid="{00000000-0005-0000-0000-000066A30000}"/>
    <cellStyle name="Salida 26 5 2" xfId="42621" xr:uid="{00000000-0005-0000-0000-000067A30000}"/>
    <cellStyle name="Salida 26 5 3" xfId="42622" xr:uid="{00000000-0005-0000-0000-000068A30000}"/>
    <cellStyle name="Salida 26 5 4" xfId="42623" xr:uid="{00000000-0005-0000-0000-000069A30000}"/>
    <cellStyle name="Salida 26 5 5" xfId="42624" xr:uid="{00000000-0005-0000-0000-00006AA30000}"/>
    <cellStyle name="Salida 26 6" xfId="42625" xr:uid="{00000000-0005-0000-0000-00006BA30000}"/>
    <cellStyle name="Salida 26 6 2" xfId="42626" xr:uid="{00000000-0005-0000-0000-00006CA30000}"/>
    <cellStyle name="Salida 26 6 3" xfId="42627" xr:uid="{00000000-0005-0000-0000-00006DA30000}"/>
    <cellStyle name="Salida 26 6 4" xfId="42628" xr:uid="{00000000-0005-0000-0000-00006EA30000}"/>
    <cellStyle name="Salida 26 6 5" xfId="42629" xr:uid="{00000000-0005-0000-0000-00006FA30000}"/>
    <cellStyle name="Salida 26 7" xfId="42630" xr:uid="{00000000-0005-0000-0000-000070A30000}"/>
    <cellStyle name="Salida 27" xfId="2157" xr:uid="{00000000-0005-0000-0000-000071A30000}"/>
    <cellStyle name="Salida 27 2" xfId="42631" xr:uid="{00000000-0005-0000-0000-000072A30000}"/>
    <cellStyle name="Salida 27 2 2" xfId="42632" xr:uid="{00000000-0005-0000-0000-000073A30000}"/>
    <cellStyle name="Salida 27 2 3" xfId="42633" xr:uid="{00000000-0005-0000-0000-000074A30000}"/>
    <cellStyle name="Salida 27 2 4" xfId="42634" xr:uid="{00000000-0005-0000-0000-000075A30000}"/>
    <cellStyle name="Salida 27 2 5" xfId="42635" xr:uid="{00000000-0005-0000-0000-000076A30000}"/>
    <cellStyle name="Salida 27 3" xfId="42636" xr:uid="{00000000-0005-0000-0000-000077A30000}"/>
    <cellStyle name="Salida 27 3 2" xfId="42637" xr:uid="{00000000-0005-0000-0000-000078A30000}"/>
    <cellStyle name="Salida 27 3 3" xfId="42638" xr:uid="{00000000-0005-0000-0000-000079A30000}"/>
    <cellStyle name="Salida 27 3 4" xfId="42639" xr:uid="{00000000-0005-0000-0000-00007AA30000}"/>
    <cellStyle name="Salida 27 3 5" xfId="42640" xr:uid="{00000000-0005-0000-0000-00007BA30000}"/>
    <cellStyle name="Salida 27 4" xfId="42641" xr:uid="{00000000-0005-0000-0000-00007CA30000}"/>
    <cellStyle name="Salida 27 4 2" xfId="42642" xr:uid="{00000000-0005-0000-0000-00007DA30000}"/>
    <cellStyle name="Salida 27 4 3" xfId="42643" xr:uid="{00000000-0005-0000-0000-00007EA30000}"/>
    <cellStyle name="Salida 27 4 4" xfId="42644" xr:uid="{00000000-0005-0000-0000-00007FA30000}"/>
    <cellStyle name="Salida 27 4 5" xfId="42645" xr:uid="{00000000-0005-0000-0000-000080A30000}"/>
    <cellStyle name="Salida 27 5" xfId="42646" xr:uid="{00000000-0005-0000-0000-000081A30000}"/>
    <cellStyle name="Salida 27 5 2" xfId="42647" xr:uid="{00000000-0005-0000-0000-000082A30000}"/>
    <cellStyle name="Salida 27 5 3" xfId="42648" xr:uid="{00000000-0005-0000-0000-000083A30000}"/>
    <cellStyle name="Salida 27 5 4" xfId="42649" xr:uid="{00000000-0005-0000-0000-000084A30000}"/>
    <cellStyle name="Salida 27 5 5" xfId="42650" xr:uid="{00000000-0005-0000-0000-000085A30000}"/>
    <cellStyle name="Salida 27 6" xfId="42651" xr:uid="{00000000-0005-0000-0000-000086A30000}"/>
    <cellStyle name="Salida 27 6 2" xfId="42652" xr:uid="{00000000-0005-0000-0000-000087A30000}"/>
    <cellStyle name="Salida 27 6 3" xfId="42653" xr:uid="{00000000-0005-0000-0000-000088A30000}"/>
    <cellStyle name="Salida 27 6 4" xfId="42654" xr:uid="{00000000-0005-0000-0000-000089A30000}"/>
    <cellStyle name="Salida 27 6 5" xfId="42655" xr:uid="{00000000-0005-0000-0000-00008AA30000}"/>
    <cellStyle name="Salida 27 7" xfId="42656" xr:uid="{00000000-0005-0000-0000-00008BA30000}"/>
    <cellStyle name="Salida 28" xfId="2158" xr:uid="{00000000-0005-0000-0000-00008CA30000}"/>
    <cellStyle name="Salida 28 2" xfId="42657" xr:uid="{00000000-0005-0000-0000-00008DA30000}"/>
    <cellStyle name="Salida 28 2 2" xfId="42658" xr:uid="{00000000-0005-0000-0000-00008EA30000}"/>
    <cellStyle name="Salida 28 2 3" xfId="42659" xr:uid="{00000000-0005-0000-0000-00008FA30000}"/>
    <cellStyle name="Salida 28 2 4" xfId="42660" xr:uid="{00000000-0005-0000-0000-000090A30000}"/>
    <cellStyle name="Salida 28 2 5" xfId="42661" xr:uid="{00000000-0005-0000-0000-000091A30000}"/>
    <cellStyle name="Salida 28 3" xfId="42662" xr:uid="{00000000-0005-0000-0000-000092A30000}"/>
    <cellStyle name="Salida 28 3 2" xfId="42663" xr:uid="{00000000-0005-0000-0000-000093A30000}"/>
    <cellStyle name="Salida 28 3 3" xfId="42664" xr:uid="{00000000-0005-0000-0000-000094A30000}"/>
    <cellStyle name="Salida 28 3 4" xfId="42665" xr:uid="{00000000-0005-0000-0000-000095A30000}"/>
    <cellStyle name="Salida 28 3 5" xfId="42666" xr:uid="{00000000-0005-0000-0000-000096A30000}"/>
    <cellStyle name="Salida 28 4" xfId="42667" xr:uid="{00000000-0005-0000-0000-000097A30000}"/>
    <cellStyle name="Salida 28 4 2" xfId="42668" xr:uid="{00000000-0005-0000-0000-000098A30000}"/>
    <cellStyle name="Salida 28 4 3" xfId="42669" xr:uid="{00000000-0005-0000-0000-000099A30000}"/>
    <cellStyle name="Salida 28 4 4" xfId="42670" xr:uid="{00000000-0005-0000-0000-00009AA30000}"/>
    <cellStyle name="Salida 28 4 5" xfId="42671" xr:uid="{00000000-0005-0000-0000-00009BA30000}"/>
    <cellStyle name="Salida 28 5" xfId="42672" xr:uid="{00000000-0005-0000-0000-00009CA30000}"/>
    <cellStyle name="Salida 28 5 2" xfId="42673" xr:uid="{00000000-0005-0000-0000-00009DA30000}"/>
    <cellStyle name="Salida 28 5 3" xfId="42674" xr:uid="{00000000-0005-0000-0000-00009EA30000}"/>
    <cellStyle name="Salida 28 5 4" xfId="42675" xr:uid="{00000000-0005-0000-0000-00009FA30000}"/>
    <cellStyle name="Salida 28 5 5" xfId="42676" xr:uid="{00000000-0005-0000-0000-0000A0A30000}"/>
    <cellStyle name="Salida 28 6" xfId="42677" xr:uid="{00000000-0005-0000-0000-0000A1A30000}"/>
    <cellStyle name="Salida 28 6 2" xfId="42678" xr:uid="{00000000-0005-0000-0000-0000A2A30000}"/>
    <cellStyle name="Salida 28 6 3" xfId="42679" xr:uid="{00000000-0005-0000-0000-0000A3A30000}"/>
    <cellStyle name="Salida 28 6 4" xfId="42680" xr:uid="{00000000-0005-0000-0000-0000A4A30000}"/>
    <cellStyle name="Salida 28 6 5" xfId="42681" xr:uid="{00000000-0005-0000-0000-0000A5A30000}"/>
    <cellStyle name="Salida 28 7" xfId="42682" xr:uid="{00000000-0005-0000-0000-0000A6A30000}"/>
    <cellStyle name="Salida 29" xfId="2159" xr:uid="{00000000-0005-0000-0000-0000A7A30000}"/>
    <cellStyle name="Salida 29 2" xfId="42683" xr:uid="{00000000-0005-0000-0000-0000A8A30000}"/>
    <cellStyle name="Salida 29 2 2" xfId="42684" xr:uid="{00000000-0005-0000-0000-0000A9A30000}"/>
    <cellStyle name="Salida 29 2 3" xfId="42685" xr:uid="{00000000-0005-0000-0000-0000AAA30000}"/>
    <cellStyle name="Salida 29 2 4" xfId="42686" xr:uid="{00000000-0005-0000-0000-0000ABA30000}"/>
    <cellStyle name="Salida 29 2 5" xfId="42687" xr:uid="{00000000-0005-0000-0000-0000ACA30000}"/>
    <cellStyle name="Salida 29 3" xfId="42688" xr:uid="{00000000-0005-0000-0000-0000ADA30000}"/>
    <cellStyle name="Salida 29 3 2" xfId="42689" xr:uid="{00000000-0005-0000-0000-0000AEA30000}"/>
    <cellStyle name="Salida 29 3 3" xfId="42690" xr:uid="{00000000-0005-0000-0000-0000AFA30000}"/>
    <cellStyle name="Salida 29 3 4" xfId="42691" xr:uid="{00000000-0005-0000-0000-0000B0A30000}"/>
    <cellStyle name="Salida 29 3 5" xfId="42692" xr:uid="{00000000-0005-0000-0000-0000B1A30000}"/>
    <cellStyle name="Salida 29 4" xfId="42693" xr:uid="{00000000-0005-0000-0000-0000B2A30000}"/>
    <cellStyle name="Salida 29 4 2" xfId="42694" xr:uid="{00000000-0005-0000-0000-0000B3A30000}"/>
    <cellStyle name="Salida 29 4 3" xfId="42695" xr:uid="{00000000-0005-0000-0000-0000B4A30000}"/>
    <cellStyle name="Salida 29 4 4" xfId="42696" xr:uid="{00000000-0005-0000-0000-0000B5A30000}"/>
    <cellStyle name="Salida 29 4 5" xfId="42697" xr:uid="{00000000-0005-0000-0000-0000B6A30000}"/>
    <cellStyle name="Salida 29 5" xfId="42698" xr:uid="{00000000-0005-0000-0000-0000B7A30000}"/>
    <cellStyle name="Salida 29 5 2" xfId="42699" xr:uid="{00000000-0005-0000-0000-0000B8A30000}"/>
    <cellStyle name="Salida 29 5 3" xfId="42700" xr:uid="{00000000-0005-0000-0000-0000B9A30000}"/>
    <cellStyle name="Salida 29 5 4" xfId="42701" xr:uid="{00000000-0005-0000-0000-0000BAA30000}"/>
    <cellStyle name="Salida 29 5 5" xfId="42702" xr:uid="{00000000-0005-0000-0000-0000BBA30000}"/>
    <cellStyle name="Salida 29 6" xfId="42703" xr:uid="{00000000-0005-0000-0000-0000BCA30000}"/>
    <cellStyle name="Salida 29 6 2" xfId="42704" xr:uid="{00000000-0005-0000-0000-0000BDA30000}"/>
    <cellStyle name="Salida 29 6 3" xfId="42705" xr:uid="{00000000-0005-0000-0000-0000BEA30000}"/>
    <cellStyle name="Salida 29 6 4" xfId="42706" xr:uid="{00000000-0005-0000-0000-0000BFA30000}"/>
    <cellStyle name="Salida 29 6 5" xfId="42707" xr:uid="{00000000-0005-0000-0000-0000C0A30000}"/>
    <cellStyle name="Salida 29 7" xfId="42708" xr:uid="{00000000-0005-0000-0000-0000C1A30000}"/>
    <cellStyle name="Salida 3" xfId="2160" xr:uid="{00000000-0005-0000-0000-0000C2A30000}"/>
    <cellStyle name="Salida 3 2" xfId="2161" xr:uid="{00000000-0005-0000-0000-0000C3A30000}"/>
    <cellStyle name="Salida 3 2 2" xfId="42709" xr:uid="{00000000-0005-0000-0000-0000C4A30000}"/>
    <cellStyle name="Salida 3 2 2 2" xfId="42710" xr:uid="{00000000-0005-0000-0000-0000C5A30000}"/>
    <cellStyle name="Salida 3 2 2 3" xfId="42711" xr:uid="{00000000-0005-0000-0000-0000C6A30000}"/>
    <cellStyle name="Salida 3 2 2 4" xfId="42712" xr:uid="{00000000-0005-0000-0000-0000C7A30000}"/>
    <cellStyle name="Salida 3 2 2 5" xfId="42713" xr:uid="{00000000-0005-0000-0000-0000C8A30000}"/>
    <cellStyle name="Salida 3 2 3" xfId="42714" xr:uid="{00000000-0005-0000-0000-0000C9A30000}"/>
    <cellStyle name="Salida 3 2 3 2" xfId="42715" xr:uid="{00000000-0005-0000-0000-0000CAA30000}"/>
    <cellStyle name="Salida 3 2 3 3" xfId="42716" xr:uid="{00000000-0005-0000-0000-0000CBA30000}"/>
    <cellStyle name="Salida 3 2 3 4" xfId="42717" xr:uid="{00000000-0005-0000-0000-0000CCA30000}"/>
    <cellStyle name="Salida 3 2 3 5" xfId="42718" xr:uid="{00000000-0005-0000-0000-0000CDA30000}"/>
    <cellStyle name="Salida 3 2 4" xfId="42719" xr:uid="{00000000-0005-0000-0000-0000CEA30000}"/>
    <cellStyle name="Salida 3 2 4 2" xfId="42720" xr:uid="{00000000-0005-0000-0000-0000CFA30000}"/>
    <cellStyle name="Salida 3 2 4 3" xfId="42721" xr:uid="{00000000-0005-0000-0000-0000D0A30000}"/>
    <cellStyle name="Salida 3 2 4 4" xfId="42722" xr:uid="{00000000-0005-0000-0000-0000D1A30000}"/>
    <cellStyle name="Salida 3 2 4 5" xfId="42723" xr:uid="{00000000-0005-0000-0000-0000D2A30000}"/>
    <cellStyle name="Salida 3 2 5" xfId="42724" xr:uid="{00000000-0005-0000-0000-0000D3A30000}"/>
    <cellStyle name="Salida 3 2 5 2" xfId="42725" xr:uid="{00000000-0005-0000-0000-0000D4A30000}"/>
    <cellStyle name="Salida 3 2 5 3" xfId="42726" xr:uid="{00000000-0005-0000-0000-0000D5A30000}"/>
    <cellStyle name="Salida 3 2 5 4" xfId="42727" xr:uid="{00000000-0005-0000-0000-0000D6A30000}"/>
    <cellStyle name="Salida 3 2 5 5" xfId="42728" xr:uid="{00000000-0005-0000-0000-0000D7A30000}"/>
    <cellStyle name="Salida 3 2 6" xfId="42729" xr:uid="{00000000-0005-0000-0000-0000D8A30000}"/>
    <cellStyle name="Salida 3 2 6 2" xfId="42730" xr:uid="{00000000-0005-0000-0000-0000D9A30000}"/>
    <cellStyle name="Salida 3 2 6 3" xfId="42731" xr:uid="{00000000-0005-0000-0000-0000DAA30000}"/>
    <cellStyle name="Salida 3 2 6 4" xfId="42732" xr:uid="{00000000-0005-0000-0000-0000DBA30000}"/>
    <cellStyle name="Salida 3 2 6 5" xfId="42733" xr:uid="{00000000-0005-0000-0000-0000DCA30000}"/>
    <cellStyle name="Salida 3 2 7" xfId="42734" xr:uid="{00000000-0005-0000-0000-0000DDA30000}"/>
    <cellStyle name="Salida 3 3" xfId="2162" xr:uid="{00000000-0005-0000-0000-0000DEA30000}"/>
    <cellStyle name="Salida 3 3 2" xfId="42735" xr:uid="{00000000-0005-0000-0000-0000DFA30000}"/>
    <cellStyle name="Salida 3 3 2 2" xfId="42736" xr:uid="{00000000-0005-0000-0000-0000E0A30000}"/>
    <cellStyle name="Salida 3 3 2 3" xfId="42737" xr:uid="{00000000-0005-0000-0000-0000E1A30000}"/>
    <cellStyle name="Salida 3 3 2 4" xfId="42738" xr:uid="{00000000-0005-0000-0000-0000E2A30000}"/>
    <cellStyle name="Salida 3 3 2 5" xfId="42739" xr:uid="{00000000-0005-0000-0000-0000E3A30000}"/>
    <cellStyle name="Salida 3 3 3" xfId="42740" xr:uid="{00000000-0005-0000-0000-0000E4A30000}"/>
    <cellStyle name="Salida 3 3 3 2" xfId="42741" xr:uid="{00000000-0005-0000-0000-0000E5A30000}"/>
    <cellStyle name="Salida 3 3 3 3" xfId="42742" xr:uid="{00000000-0005-0000-0000-0000E6A30000}"/>
    <cellStyle name="Salida 3 3 3 4" xfId="42743" xr:uid="{00000000-0005-0000-0000-0000E7A30000}"/>
    <cellStyle name="Salida 3 3 3 5" xfId="42744" xr:uid="{00000000-0005-0000-0000-0000E8A30000}"/>
    <cellStyle name="Salida 3 3 4" xfId="42745" xr:uid="{00000000-0005-0000-0000-0000E9A30000}"/>
    <cellStyle name="Salida 3 3 4 2" xfId="42746" xr:uid="{00000000-0005-0000-0000-0000EAA30000}"/>
    <cellStyle name="Salida 3 3 4 3" xfId="42747" xr:uid="{00000000-0005-0000-0000-0000EBA30000}"/>
    <cellStyle name="Salida 3 3 4 4" xfId="42748" xr:uid="{00000000-0005-0000-0000-0000ECA30000}"/>
    <cellStyle name="Salida 3 3 4 5" xfId="42749" xr:uid="{00000000-0005-0000-0000-0000EDA30000}"/>
    <cellStyle name="Salida 3 3 5" xfId="42750" xr:uid="{00000000-0005-0000-0000-0000EEA30000}"/>
    <cellStyle name="Salida 3 3 5 2" xfId="42751" xr:uid="{00000000-0005-0000-0000-0000EFA30000}"/>
    <cellStyle name="Salida 3 3 5 3" xfId="42752" xr:uid="{00000000-0005-0000-0000-0000F0A30000}"/>
    <cellStyle name="Salida 3 3 5 4" xfId="42753" xr:uid="{00000000-0005-0000-0000-0000F1A30000}"/>
    <cellStyle name="Salida 3 3 5 5" xfId="42754" xr:uid="{00000000-0005-0000-0000-0000F2A30000}"/>
    <cellStyle name="Salida 3 3 6" xfId="42755" xr:uid="{00000000-0005-0000-0000-0000F3A30000}"/>
    <cellStyle name="Salida 3 3 6 2" xfId="42756" xr:uid="{00000000-0005-0000-0000-0000F4A30000}"/>
    <cellStyle name="Salida 3 3 6 3" xfId="42757" xr:uid="{00000000-0005-0000-0000-0000F5A30000}"/>
    <cellStyle name="Salida 3 3 6 4" xfId="42758" xr:uid="{00000000-0005-0000-0000-0000F6A30000}"/>
    <cellStyle name="Salida 3 3 6 5" xfId="42759" xr:uid="{00000000-0005-0000-0000-0000F7A30000}"/>
    <cellStyle name="Salida 3 3 7" xfId="42760" xr:uid="{00000000-0005-0000-0000-0000F8A30000}"/>
    <cellStyle name="Salida 3 4" xfId="39922" xr:uid="{00000000-0005-0000-0000-0000F9A30000}"/>
    <cellStyle name="Salida 30" xfId="2163" xr:uid="{00000000-0005-0000-0000-0000FAA30000}"/>
    <cellStyle name="Salida 30 2" xfId="42761" xr:uid="{00000000-0005-0000-0000-0000FBA30000}"/>
    <cellStyle name="Salida 30 2 2" xfId="42762" xr:uid="{00000000-0005-0000-0000-0000FCA30000}"/>
    <cellStyle name="Salida 30 2 3" xfId="42763" xr:uid="{00000000-0005-0000-0000-0000FDA30000}"/>
    <cellStyle name="Salida 30 2 4" xfId="42764" xr:uid="{00000000-0005-0000-0000-0000FEA30000}"/>
    <cellStyle name="Salida 30 2 5" xfId="42765" xr:uid="{00000000-0005-0000-0000-0000FFA30000}"/>
    <cellStyle name="Salida 30 3" xfId="42766" xr:uid="{00000000-0005-0000-0000-000000A40000}"/>
    <cellStyle name="Salida 30 3 2" xfId="42767" xr:uid="{00000000-0005-0000-0000-000001A40000}"/>
    <cellStyle name="Salida 30 3 3" xfId="42768" xr:uid="{00000000-0005-0000-0000-000002A40000}"/>
    <cellStyle name="Salida 30 3 4" xfId="42769" xr:uid="{00000000-0005-0000-0000-000003A40000}"/>
    <cellStyle name="Salida 30 3 5" xfId="42770" xr:uid="{00000000-0005-0000-0000-000004A40000}"/>
    <cellStyle name="Salida 30 4" xfId="42771" xr:uid="{00000000-0005-0000-0000-000005A40000}"/>
    <cellStyle name="Salida 30 4 2" xfId="42772" xr:uid="{00000000-0005-0000-0000-000006A40000}"/>
    <cellStyle name="Salida 30 4 3" xfId="42773" xr:uid="{00000000-0005-0000-0000-000007A40000}"/>
    <cellStyle name="Salida 30 4 4" xfId="42774" xr:uid="{00000000-0005-0000-0000-000008A40000}"/>
    <cellStyle name="Salida 30 4 5" xfId="42775" xr:uid="{00000000-0005-0000-0000-000009A40000}"/>
    <cellStyle name="Salida 30 5" xfId="42776" xr:uid="{00000000-0005-0000-0000-00000AA40000}"/>
    <cellStyle name="Salida 30 5 2" xfId="42777" xr:uid="{00000000-0005-0000-0000-00000BA40000}"/>
    <cellStyle name="Salida 30 5 3" xfId="42778" xr:uid="{00000000-0005-0000-0000-00000CA40000}"/>
    <cellStyle name="Salida 30 5 4" xfId="42779" xr:uid="{00000000-0005-0000-0000-00000DA40000}"/>
    <cellStyle name="Salida 30 5 5" xfId="42780" xr:uid="{00000000-0005-0000-0000-00000EA40000}"/>
    <cellStyle name="Salida 30 6" xfId="42781" xr:uid="{00000000-0005-0000-0000-00000FA40000}"/>
    <cellStyle name="Salida 30 6 2" xfId="42782" xr:uid="{00000000-0005-0000-0000-000010A40000}"/>
    <cellStyle name="Salida 30 6 3" xfId="42783" xr:uid="{00000000-0005-0000-0000-000011A40000}"/>
    <cellStyle name="Salida 30 6 4" xfId="42784" xr:uid="{00000000-0005-0000-0000-000012A40000}"/>
    <cellStyle name="Salida 30 6 5" xfId="42785" xr:uid="{00000000-0005-0000-0000-000013A40000}"/>
    <cellStyle name="Salida 30 7" xfId="42786" xr:uid="{00000000-0005-0000-0000-000014A40000}"/>
    <cellStyle name="Salida 31" xfId="2164" xr:uid="{00000000-0005-0000-0000-000015A40000}"/>
    <cellStyle name="Salida 31 2" xfId="42787" xr:uid="{00000000-0005-0000-0000-000016A40000}"/>
    <cellStyle name="Salida 31 2 2" xfId="42788" xr:uid="{00000000-0005-0000-0000-000017A40000}"/>
    <cellStyle name="Salida 31 2 3" xfId="42789" xr:uid="{00000000-0005-0000-0000-000018A40000}"/>
    <cellStyle name="Salida 31 2 4" xfId="42790" xr:uid="{00000000-0005-0000-0000-000019A40000}"/>
    <cellStyle name="Salida 31 2 5" xfId="42791" xr:uid="{00000000-0005-0000-0000-00001AA40000}"/>
    <cellStyle name="Salida 31 3" xfId="42792" xr:uid="{00000000-0005-0000-0000-00001BA40000}"/>
    <cellStyle name="Salida 31 3 2" xfId="42793" xr:uid="{00000000-0005-0000-0000-00001CA40000}"/>
    <cellStyle name="Salida 31 3 3" xfId="42794" xr:uid="{00000000-0005-0000-0000-00001DA40000}"/>
    <cellStyle name="Salida 31 3 4" xfId="42795" xr:uid="{00000000-0005-0000-0000-00001EA40000}"/>
    <cellStyle name="Salida 31 3 5" xfId="42796" xr:uid="{00000000-0005-0000-0000-00001FA40000}"/>
    <cellStyle name="Salida 31 4" xfId="42797" xr:uid="{00000000-0005-0000-0000-000020A40000}"/>
    <cellStyle name="Salida 31 4 2" xfId="42798" xr:uid="{00000000-0005-0000-0000-000021A40000}"/>
    <cellStyle name="Salida 31 4 3" xfId="42799" xr:uid="{00000000-0005-0000-0000-000022A40000}"/>
    <cellStyle name="Salida 31 4 4" xfId="42800" xr:uid="{00000000-0005-0000-0000-000023A40000}"/>
    <cellStyle name="Salida 31 4 5" xfId="42801" xr:uid="{00000000-0005-0000-0000-000024A40000}"/>
    <cellStyle name="Salida 31 5" xfId="42802" xr:uid="{00000000-0005-0000-0000-000025A40000}"/>
    <cellStyle name="Salida 31 5 2" xfId="42803" xr:uid="{00000000-0005-0000-0000-000026A40000}"/>
    <cellStyle name="Salida 31 5 3" xfId="42804" xr:uid="{00000000-0005-0000-0000-000027A40000}"/>
    <cellStyle name="Salida 31 5 4" xfId="42805" xr:uid="{00000000-0005-0000-0000-000028A40000}"/>
    <cellStyle name="Salida 31 5 5" xfId="42806" xr:uid="{00000000-0005-0000-0000-000029A40000}"/>
    <cellStyle name="Salida 31 6" xfId="42807" xr:uid="{00000000-0005-0000-0000-00002AA40000}"/>
    <cellStyle name="Salida 31 6 2" xfId="42808" xr:uid="{00000000-0005-0000-0000-00002BA40000}"/>
    <cellStyle name="Salida 31 6 3" xfId="42809" xr:uid="{00000000-0005-0000-0000-00002CA40000}"/>
    <cellStyle name="Salida 31 6 4" xfId="42810" xr:uid="{00000000-0005-0000-0000-00002DA40000}"/>
    <cellStyle name="Salida 31 6 5" xfId="42811" xr:uid="{00000000-0005-0000-0000-00002EA40000}"/>
    <cellStyle name="Salida 31 7" xfId="42812" xr:uid="{00000000-0005-0000-0000-00002FA40000}"/>
    <cellStyle name="Salida 32" xfId="2165" xr:uid="{00000000-0005-0000-0000-000030A40000}"/>
    <cellStyle name="Salida 32 2" xfId="42813" xr:uid="{00000000-0005-0000-0000-000031A40000}"/>
    <cellStyle name="Salida 32 2 2" xfId="42814" xr:uid="{00000000-0005-0000-0000-000032A40000}"/>
    <cellStyle name="Salida 32 2 3" xfId="42815" xr:uid="{00000000-0005-0000-0000-000033A40000}"/>
    <cellStyle name="Salida 32 2 4" xfId="42816" xr:uid="{00000000-0005-0000-0000-000034A40000}"/>
    <cellStyle name="Salida 32 2 5" xfId="42817" xr:uid="{00000000-0005-0000-0000-000035A40000}"/>
    <cellStyle name="Salida 32 3" xfId="42818" xr:uid="{00000000-0005-0000-0000-000036A40000}"/>
    <cellStyle name="Salida 32 3 2" xfId="42819" xr:uid="{00000000-0005-0000-0000-000037A40000}"/>
    <cellStyle name="Salida 32 3 3" xfId="42820" xr:uid="{00000000-0005-0000-0000-000038A40000}"/>
    <cellStyle name="Salida 32 3 4" xfId="42821" xr:uid="{00000000-0005-0000-0000-000039A40000}"/>
    <cellStyle name="Salida 32 3 5" xfId="42822" xr:uid="{00000000-0005-0000-0000-00003AA40000}"/>
    <cellStyle name="Salida 32 4" xfId="42823" xr:uid="{00000000-0005-0000-0000-00003BA40000}"/>
    <cellStyle name="Salida 32 4 2" xfId="42824" xr:uid="{00000000-0005-0000-0000-00003CA40000}"/>
    <cellStyle name="Salida 32 4 3" xfId="42825" xr:uid="{00000000-0005-0000-0000-00003DA40000}"/>
    <cellStyle name="Salida 32 4 4" xfId="42826" xr:uid="{00000000-0005-0000-0000-00003EA40000}"/>
    <cellStyle name="Salida 32 4 5" xfId="42827" xr:uid="{00000000-0005-0000-0000-00003FA40000}"/>
    <cellStyle name="Salida 32 5" xfId="42828" xr:uid="{00000000-0005-0000-0000-000040A40000}"/>
    <cellStyle name="Salida 32 5 2" xfId="42829" xr:uid="{00000000-0005-0000-0000-000041A40000}"/>
    <cellStyle name="Salida 32 5 3" xfId="42830" xr:uid="{00000000-0005-0000-0000-000042A40000}"/>
    <cellStyle name="Salida 32 5 4" xfId="42831" xr:uid="{00000000-0005-0000-0000-000043A40000}"/>
    <cellStyle name="Salida 32 5 5" xfId="42832" xr:uid="{00000000-0005-0000-0000-000044A40000}"/>
    <cellStyle name="Salida 32 6" xfId="42833" xr:uid="{00000000-0005-0000-0000-000045A40000}"/>
    <cellStyle name="Salida 32 6 2" xfId="42834" xr:uid="{00000000-0005-0000-0000-000046A40000}"/>
    <cellStyle name="Salida 32 6 3" xfId="42835" xr:uid="{00000000-0005-0000-0000-000047A40000}"/>
    <cellStyle name="Salida 32 6 4" xfId="42836" xr:uid="{00000000-0005-0000-0000-000048A40000}"/>
    <cellStyle name="Salida 32 6 5" xfId="42837" xr:uid="{00000000-0005-0000-0000-000049A40000}"/>
    <cellStyle name="Salida 32 7" xfId="42838" xr:uid="{00000000-0005-0000-0000-00004AA40000}"/>
    <cellStyle name="Salida 33" xfId="2166" xr:uid="{00000000-0005-0000-0000-00004BA40000}"/>
    <cellStyle name="Salida 33 2" xfId="42839" xr:uid="{00000000-0005-0000-0000-00004CA40000}"/>
    <cellStyle name="Salida 33 2 2" xfId="42840" xr:uid="{00000000-0005-0000-0000-00004DA40000}"/>
    <cellStyle name="Salida 33 2 3" xfId="42841" xr:uid="{00000000-0005-0000-0000-00004EA40000}"/>
    <cellStyle name="Salida 33 2 4" xfId="42842" xr:uid="{00000000-0005-0000-0000-00004FA40000}"/>
    <cellStyle name="Salida 33 2 5" xfId="42843" xr:uid="{00000000-0005-0000-0000-000050A40000}"/>
    <cellStyle name="Salida 33 3" xfId="42844" xr:uid="{00000000-0005-0000-0000-000051A40000}"/>
    <cellStyle name="Salida 33 3 2" xfId="42845" xr:uid="{00000000-0005-0000-0000-000052A40000}"/>
    <cellStyle name="Salida 33 3 3" xfId="42846" xr:uid="{00000000-0005-0000-0000-000053A40000}"/>
    <cellStyle name="Salida 33 3 4" xfId="42847" xr:uid="{00000000-0005-0000-0000-000054A40000}"/>
    <cellStyle name="Salida 33 3 5" xfId="42848" xr:uid="{00000000-0005-0000-0000-000055A40000}"/>
    <cellStyle name="Salida 33 4" xfId="42849" xr:uid="{00000000-0005-0000-0000-000056A40000}"/>
    <cellStyle name="Salida 33 4 2" xfId="42850" xr:uid="{00000000-0005-0000-0000-000057A40000}"/>
    <cellStyle name="Salida 33 4 3" xfId="42851" xr:uid="{00000000-0005-0000-0000-000058A40000}"/>
    <cellStyle name="Salida 33 4 4" xfId="42852" xr:uid="{00000000-0005-0000-0000-000059A40000}"/>
    <cellStyle name="Salida 33 4 5" xfId="42853" xr:uid="{00000000-0005-0000-0000-00005AA40000}"/>
    <cellStyle name="Salida 33 5" xfId="42854" xr:uid="{00000000-0005-0000-0000-00005BA40000}"/>
    <cellStyle name="Salida 33 5 2" xfId="42855" xr:uid="{00000000-0005-0000-0000-00005CA40000}"/>
    <cellStyle name="Salida 33 5 3" xfId="42856" xr:uid="{00000000-0005-0000-0000-00005DA40000}"/>
    <cellStyle name="Salida 33 5 4" xfId="42857" xr:uid="{00000000-0005-0000-0000-00005EA40000}"/>
    <cellStyle name="Salida 33 5 5" xfId="42858" xr:uid="{00000000-0005-0000-0000-00005FA40000}"/>
    <cellStyle name="Salida 33 6" xfId="42859" xr:uid="{00000000-0005-0000-0000-000060A40000}"/>
    <cellStyle name="Salida 33 6 2" xfId="42860" xr:uid="{00000000-0005-0000-0000-000061A40000}"/>
    <cellStyle name="Salida 33 6 3" xfId="42861" xr:uid="{00000000-0005-0000-0000-000062A40000}"/>
    <cellStyle name="Salida 33 6 4" xfId="42862" xr:uid="{00000000-0005-0000-0000-000063A40000}"/>
    <cellStyle name="Salida 33 6 5" xfId="42863" xr:uid="{00000000-0005-0000-0000-000064A40000}"/>
    <cellStyle name="Salida 33 7" xfId="42864" xr:uid="{00000000-0005-0000-0000-000065A40000}"/>
    <cellStyle name="Salida 34" xfId="2167" xr:uid="{00000000-0005-0000-0000-000066A40000}"/>
    <cellStyle name="Salida 34 2" xfId="42865" xr:uid="{00000000-0005-0000-0000-000067A40000}"/>
    <cellStyle name="Salida 34 2 2" xfId="42866" xr:uid="{00000000-0005-0000-0000-000068A40000}"/>
    <cellStyle name="Salida 34 2 3" xfId="42867" xr:uid="{00000000-0005-0000-0000-000069A40000}"/>
    <cellStyle name="Salida 34 2 4" xfId="42868" xr:uid="{00000000-0005-0000-0000-00006AA40000}"/>
    <cellStyle name="Salida 34 2 5" xfId="42869" xr:uid="{00000000-0005-0000-0000-00006BA40000}"/>
    <cellStyle name="Salida 34 3" xfId="42870" xr:uid="{00000000-0005-0000-0000-00006CA40000}"/>
    <cellStyle name="Salida 34 3 2" xfId="42871" xr:uid="{00000000-0005-0000-0000-00006DA40000}"/>
    <cellStyle name="Salida 34 3 3" xfId="42872" xr:uid="{00000000-0005-0000-0000-00006EA40000}"/>
    <cellStyle name="Salida 34 3 4" xfId="42873" xr:uid="{00000000-0005-0000-0000-00006FA40000}"/>
    <cellStyle name="Salida 34 3 5" xfId="42874" xr:uid="{00000000-0005-0000-0000-000070A40000}"/>
    <cellStyle name="Salida 34 4" xfId="42875" xr:uid="{00000000-0005-0000-0000-000071A40000}"/>
    <cellStyle name="Salida 34 4 2" xfId="42876" xr:uid="{00000000-0005-0000-0000-000072A40000}"/>
    <cellStyle name="Salida 34 4 3" xfId="42877" xr:uid="{00000000-0005-0000-0000-000073A40000}"/>
    <cellStyle name="Salida 34 4 4" xfId="42878" xr:uid="{00000000-0005-0000-0000-000074A40000}"/>
    <cellStyle name="Salida 34 4 5" xfId="42879" xr:uid="{00000000-0005-0000-0000-000075A40000}"/>
    <cellStyle name="Salida 34 5" xfId="42880" xr:uid="{00000000-0005-0000-0000-000076A40000}"/>
    <cellStyle name="Salida 34 5 2" xfId="42881" xr:uid="{00000000-0005-0000-0000-000077A40000}"/>
    <cellStyle name="Salida 34 5 3" xfId="42882" xr:uid="{00000000-0005-0000-0000-000078A40000}"/>
    <cellStyle name="Salida 34 5 4" xfId="42883" xr:uid="{00000000-0005-0000-0000-000079A40000}"/>
    <cellStyle name="Salida 34 5 5" xfId="42884" xr:uid="{00000000-0005-0000-0000-00007AA40000}"/>
    <cellStyle name="Salida 34 6" xfId="42885" xr:uid="{00000000-0005-0000-0000-00007BA40000}"/>
    <cellStyle name="Salida 34 6 2" xfId="42886" xr:uid="{00000000-0005-0000-0000-00007CA40000}"/>
    <cellStyle name="Salida 34 6 3" xfId="42887" xr:uid="{00000000-0005-0000-0000-00007DA40000}"/>
    <cellStyle name="Salida 34 6 4" xfId="42888" xr:uid="{00000000-0005-0000-0000-00007EA40000}"/>
    <cellStyle name="Salida 34 6 5" xfId="42889" xr:uid="{00000000-0005-0000-0000-00007FA40000}"/>
    <cellStyle name="Salida 34 7" xfId="42890" xr:uid="{00000000-0005-0000-0000-000080A40000}"/>
    <cellStyle name="Salida 35" xfId="2168" xr:uid="{00000000-0005-0000-0000-000081A40000}"/>
    <cellStyle name="Salida 36" xfId="2169" xr:uid="{00000000-0005-0000-0000-000082A40000}"/>
    <cellStyle name="Salida 37" xfId="2170" xr:uid="{00000000-0005-0000-0000-000083A40000}"/>
    <cellStyle name="Salida 38" xfId="2171" xr:uid="{00000000-0005-0000-0000-000084A40000}"/>
    <cellStyle name="Salida 39" xfId="2172" xr:uid="{00000000-0005-0000-0000-000085A40000}"/>
    <cellStyle name="Salida 4" xfId="2173" xr:uid="{00000000-0005-0000-0000-000086A40000}"/>
    <cellStyle name="Salida 4 2" xfId="2174" xr:uid="{00000000-0005-0000-0000-000087A40000}"/>
    <cellStyle name="Salida 4 2 2" xfId="42891" xr:uid="{00000000-0005-0000-0000-000088A40000}"/>
    <cellStyle name="Salida 4 2 2 2" xfId="42892" xr:uid="{00000000-0005-0000-0000-000089A40000}"/>
    <cellStyle name="Salida 4 2 2 3" xfId="42893" xr:uid="{00000000-0005-0000-0000-00008AA40000}"/>
    <cellStyle name="Salida 4 2 2 4" xfId="42894" xr:uid="{00000000-0005-0000-0000-00008BA40000}"/>
    <cellStyle name="Salida 4 2 2 5" xfId="42895" xr:uid="{00000000-0005-0000-0000-00008CA40000}"/>
    <cellStyle name="Salida 4 2 3" xfId="42896" xr:uid="{00000000-0005-0000-0000-00008DA40000}"/>
    <cellStyle name="Salida 4 2 3 2" xfId="42897" xr:uid="{00000000-0005-0000-0000-00008EA40000}"/>
    <cellStyle name="Salida 4 2 3 3" xfId="42898" xr:uid="{00000000-0005-0000-0000-00008FA40000}"/>
    <cellStyle name="Salida 4 2 3 4" xfId="42899" xr:uid="{00000000-0005-0000-0000-000090A40000}"/>
    <cellStyle name="Salida 4 2 3 5" xfId="42900" xr:uid="{00000000-0005-0000-0000-000091A40000}"/>
    <cellStyle name="Salida 4 2 4" xfId="42901" xr:uid="{00000000-0005-0000-0000-000092A40000}"/>
    <cellStyle name="Salida 4 2 4 2" xfId="42902" xr:uid="{00000000-0005-0000-0000-000093A40000}"/>
    <cellStyle name="Salida 4 2 4 3" xfId="42903" xr:uid="{00000000-0005-0000-0000-000094A40000}"/>
    <cellStyle name="Salida 4 2 4 4" xfId="42904" xr:uid="{00000000-0005-0000-0000-000095A40000}"/>
    <cellStyle name="Salida 4 2 4 5" xfId="42905" xr:uid="{00000000-0005-0000-0000-000096A40000}"/>
    <cellStyle name="Salida 4 2 5" xfId="42906" xr:uid="{00000000-0005-0000-0000-000097A40000}"/>
    <cellStyle name="Salida 4 2 5 2" xfId="42907" xr:uid="{00000000-0005-0000-0000-000098A40000}"/>
    <cellStyle name="Salida 4 2 5 3" xfId="42908" xr:uid="{00000000-0005-0000-0000-000099A40000}"/>
    <cellStyle name="Salida 4 2 5 4" xfId="42909" xr:uid="{00000000-0005-0000-0000-00009AA40000}"/>
    <cellStyle name="Salida 4 2 5 5" xfId="42910" xr:uid="{00000000-0005-0000-0000-00009BA40000}"/>
    <cellStyle name="Salida 4 2 6" xfId="42911" xr:uid="{00000000-0005-0000-0000-00009CA40000}"/>
    <cellStyle name="Salida 4 2 6 2" xfId="42912" xr:uid="{00000000-0005-0000-0000-00009DA40000}"/>
    <cellStyle name="Salida 4 2 6 3" xfId="42913" xr:uid="{00000000-0005-0000-0000-00009EA40000}"/>
    <cellStyle name="Salida 4 2 6 4" xfId="42914" xr:uid="{00000000-0005-0000-0000-00009FA40000}"/>
    <cellStyle name="Salida 4 2 6 5" xfId="42915" xr:uid="{00000000-0005-0000-0000-0000A0A40000}"/>
    <cellStyle name="Salida 4 2 7" xfId="42916" xr:uid="{00000000-0005-0000-0000-0000A1A40000}"/>
    <cellStyle name="Salida 4 3" xfId="2175" xr:uid="{00000000-0005-0000-0000-0000A2A40000}"/>
    <cellStyle name="Salida 4 3 2" xfId="42917" xr:uid="{00000000-0005-0000-0000-0000A3A40000}"/>
    <cellStyle name="Salida 4 3 2 2" xfId="42918" xr:uid="{00000000-0005-0000-0000-0000A4A40000}"/>
    <cellStyle name="Salida 4 3 2 3" xfId="42919" xr:uid="{00000000-0005-0000-0000-0000A5A40000}"/>
    <cellStyle name="Salida 4 3 2 4" xfId="42920" xr:uid="{00000000-0005-0000-0000-0000A6A40000}"/>
    <cellStyle name="Salida 4 3 2 5" xfId="42921" xr:uid="{00000000-0005-0000-0000-0000A7A40000}"/>
    <cellStyle name="Salida 4 3 3" xfId="42922" xr:uid="{00000000-0005-0000-0000-0000A8A40000}"/>
    <cellStyle name="Salida 4 3 3 2" xfId="42923" xr:uid="{00000000-0005-0000-0000-0000A9A40000}"/>
    <cellStyle name="Salida 4 3 3 3" xfId="42924" xr:uid="{00000000-0005-0000-0000-0000AAA40000}"/>
    <cellStyle name="Salida 4 3 3 4" xfId="42925" xr:uid="{00000000-0005-0000-0000-0000ABA40000}"/>
    <cellStyle name="Salida 4 3 3 5" xfId="42926" xr:uid="{00000000-0005-0000-0000-0000ACA40000}"/>
    <cellStyle name="Salida 4 3 4" xfId="42927" xr:uid="{00000000-0005-0000-0000-0000ADA40000}"/>
    <cellStyle name="Salida 4 3 4 2" xfId="42928" xr:uid="{00000000-0005-0000-0000-0000AEA40000}"/>
    <cellStyle name="Salida 4 3 4 3" xfId="42929" xr:uid="{00000000-0005-0000-0000-0000AFA40000}"/>
    <cellStyle name="Salida 4 3 4 4" xfId="42930" xr:uid="{00000000-0005-0000-0000-0000B0A40000}"/>
    <cellStyle name="Salida 4 3 4 5" xfId="42931" xr:uid="{00000000-0005-0000-0000-0000B1A40000}"/>
    <cellStyle name="Salida 4 3 5" xfId="42932" xr:uid="{00000000-0005-0000-0000-0000B2A40000}"/>
    <cellStyle name="Salida 4 3 5 2" xfId="42933" xr:uid="{00000000-0005-0000-0000-0000B3A40000}"/>
    <cellStyle name="Salida 4 3 5 3" xfId="42934" xr:uid="{00000000-0005-0000-0000-0000B4A40000}"/>
    <cellStyle name="Salida 4 3 5 4" xfId="42935" xr:uid="{00000000-0005-0000-0000-0000B5A40000}"/>
    <cellStyle name="Salida 4 3 5 5" xfId="42936" xr:uid="{00000000-0005-0000-0000-0000B6A40000}"/>
    <cellStyle name="Salida 4 3 6" xfId="42937" xr:uid="{00000000-0005-0000-0000-0000B7A40000}"/>
    <cellStyle name="Salida 4 3 6 2" xfId="42938" xr:uid="{00000000-0005-0000-0000-0000B8A40000}"/>
    <cellStyle name="Salida 4 3 6 3" xfId="42939" xr:uid="{00000000-0005-0000-0000-0000B9A40000}"/>
    <cellStyle name="Salida 4 3 6 4" xfId="42940" xr:uid="{00000000-0005-0000-0000-0000BAA40000}"/>
    <cellStyle name="Salida 4 3 6 5" xfId="42941" xr:uid="{00000000-0005-0000-0000-0000BBA40000}"/>
    <cellStyle name="Salida 4 3 7" xfId="42942" xr:uid="{00000000-0005-0000-0000-0000BCA40000}"/>
    <cellStyle name="Salida 40" xfId="2176" xr:uid="{00000000-0005-0000-0000-0000BDA40000}"/>
    <cellStyle name="Salida 41" xfId="2177" xr:uid="{00000000-0005-0000-0000-0000BEA40000}"/>
    <cellStyle name="Salida 5" xfId="2178" xr:uid="{00000000-0005-0000-0000-0000BFA40000}"/>
    <cellStyle name="Salida 5 2" xfId="42943" xr:uid="{00000000-0005-0000-0000-0000C0A40000}"/>
    <cellStyle name="Salida 6" xfId="2179" xr:uid="{00000000-0005-0000-0000-0000C1A40000}"/>
    <cellStyle name="Salida 6 2" xfId="42944" xr:uid="{00000000-0005-0000-0000-0000C2A40000}"/>
    <cellStyle name="Salida 7" xfId="2180" xr:uid="{00000000-0005-0000-0000-0000C3A40000}"/>
    <cellStyle name="Salida 7 2" xfId="42945" xr:uid="{00000000-0005-0000-0000-0000C4A40000}"/>
    <cellStyle name="Salida 8" xfId="2181" xr:uid="{00000000-0005-0000-0000-0000C5A40000}"/>
    <cellStyle name="Salida 8 2" xfId="42946" xr:uid="{00000000-0005-0000-0000-0000C6A40000}"/>
    <cellStyle name="Salida 9" xfId="2182" xr:uid="{00000000-0005-0000-0000-0000C7A40000}"/>
    <cellStyle name="Salida 9 2" xfId="42947" xr:uid="{00000000-0005-0000-0000-0000C8A40000}"/>
    <cellStyle name="Style 1" xfId="39923" xr:uid="{00000000-0005-0000-0000-0000C9A40000}"/>
    <cellStyle name="Style 21" xfId="48" xr:uid="{00000000-0005-0000-0000-0000CAA40000}"/>
    <cellStyle name="Style 21 2" xfId="231" xr:uid="{00000000-0005-0000-0000-0000CBA40000}"/>
    <cellStyle name="Style 21 3" xfId="39924" xr:uid="{00000000-0005-0000-0000-0000CCA40000}"/>
    <cellStyle name="Style 21 4" xfId="39925" xr:uid="{00000000-0005-0000-0000-0000CDA40000}"/>
    <cellStyle name="Style 21_sueldoDASA" xfId="39926" xr:uid="{00000000-0005-0000-0000-0000CEA40000}"/>
    <cellStyle name="Style 22" xfId="49" xr:uid="{00000000-0005-0000-0000-0000CFA40000}"/>
    <cellStyle name="Style 22 2" xfId="232" xr:uid="{00000000-0005-0000-0000-0000D0A40000}"/>
    <cellStyle name="Style 22 3" xfId="39927" xr:uid="{00000000-0005-0000-0000-0000D1A40000}"/>
    <cellStyle name="Style 22 4" xfId="39928" xr:uid="{00000000-0005-0000-0000-0000D2A40000}"/>
    <cellStyle name="Style 22_sueldoDASA" xfId="39929" xr:uid="{00000000-0005-0000-0000-0000D3A40000}"/>
    <cellStyle name="Style 23" xfId="50" xr:uid="{00000000-0005-0000-0000-0000D4A40000}"/>
    <cellStyle name="Style 23 2" xfId="233" xr:uid="{00000000-0005-0000-0000-0000D5A40000}"/>
    <cellStyle name="Style 23 3" xfId="39930" xr:uid="{00000000-0005-0000-0000-0000D6A40000}"/>
    <cellStyle name="Style 23 4" xfId="39931" xr:uid="{00000000-0005-0000-0000-0000D7A40000}"/>
    <cellStyle name="Style 23_sueldoDASA" xfId="39932" xr:uid="{00000000-0005-0000-0000-0000D8A40000}"/>
    <cellStyle name="Style 24" xfId="51" xr:uid="{00000000-0005-0000-0000-0000D9A40000}"/>
    <cellStyle name="Style 24 2" xfId="234" xr:uid="{00000000-0005-0000-0000-0000DAA40000}"/>
    <cellStyle name="Style 24 3" xfId="39933" xr:uid="{00000000-0005-0000-0000-0000DBA40000}"/>
    <cellStyle name="Style 24 4" xfId="39934" xr:uid="{00000000-0005-0000-0000-0000DCA40000}"/>
    <cellStyle name="Style 24_sueldoDASA" xfId="39935" xr:uid="{00000000-0005-0000-0000-0000DDA40000}"/>
    <cellStyle name="Style 25" xfId="52" xr:uid="{00000000-0005-0000-0000-0000DEA40000}"/>
    <cellStyle name="Style 25 2" xfId="235" xr:uid="{00000000-0005-0000-0000-0000DFA40000}"/>
    <cellStyle name="Style 25 3" xfId="39936" xr:uid="{00000000-0005-0000-0000-0000E0A40000}"/>
    <cellStyle name="Style 25 4" xfId="39937" xr:uid="{00000000-0005-0000-0000-0000E1A40000}"/>
    <cellStyle name="Style 25_sueldoDASA" xfId="39938" xr:uid="{00000000-0005-0000-0000-0000E2A40000}"/>
    <cellStyle name="Style 26" xfId="53" xr:uid="{00000000-0005-0000-0000-0000E3A40000}"/>
    <cellStyle name="Style 26 2" xfId="236" xr:uid="{00000000-0005-0000-0000-0000E4A40000}"/>
    <cellStyle name="Style 26 3" xfId="39939" xr:uid="{00000000-0005-0000-0000-0000E5A40000}"/>
    <cellStyle name="Style 26 4" xfId="39940" xr:uid="{00000000-0005-0000-0000-0000E6A40000}"/>
    <cellStyle name="Style 26_sueldoDASA" xfId="39941" xr:uid="{00000000-0005-0000-0000-0000E7A40000}"/>
    <cellStyle name="Style 27" xfId="54" xr:uid="{00000000-0005-0000-0000-0000E8A40000}"/>
    <cellStyle name="Style 27 2" xfId="39942" xr:uid="{00000000-0005-0000-0000-0000E9A40000}"/>
    <cellStyle name="Style 27 3" xfId="39943" xr:uid="{00000000-0005-0000-0000-0000EAA40000}"/>
    <cellStyle name="Style 27 4" xfId="39944" xr:uid="{00000000-0005-0000-0000-0000EBA40000}"/>
    <cellStyle name="Style 27_sueldoDASA" xfId="39945" xr:uid="{00000000-0005-0000-0000-0000ECA40000}"/>
    <cellStyle name="Style 28" xfId="55" xr:uid="{00000000-0005-0000-0000-0000EDA40000}"/>
    <cellStyle name="Style 28 2" xfId="237" xr:uid="{00000000-0005-0000-0000-0000EEA40000}"/>
    <cellStyle name="Style 28 3" xfId="39946" xr:uid="{00000000-0005-0000-0000-0000EFA40000}"/>
    <cellStyle name="Style 28 4" xfId="39947" xr:uid="{00000000-0005-0000-0000-0000F0A40000}"/>
    <cellStyle name="Style 28_sueldoDASA" xfId="39948" xr:uid="{00000000-0005-0000-0000-0000F1A40000}"/>
    <cellStyle name="Style 29" xfId="56" xr:uid="{00000000-0005-0000-0000-0000F2A40000}"/>
    <cellStyle name="Style 29 2" xfId="238" xr:uid="{00000000-0005-0000-0000-0000F3A40000}"/>
    <cellStyle name="Style 29 3" xfId="39949" xr:uid="{00000000-0005-0000-0000-0000F4A40000}"/>
    <cellStyle name="Style 29 4" xfId="39950" xr:uid="{00000000-0005-0000-0000-0000F5A40000}"/>
    <cellStyle name="Style 29_sueldoDASA" xfId="39951" xr:uid="{00000000-0005-0000-0000-0000F6A40000}"/>
    <cellStyle name="Style 30" xfId="57" xr:uid="{00000000-0005-0000-0000-0000F7A40000}"/>
    <cellStyle name="Style 30 2" xfId="239" xr:uid="{00000000-0005-0000-0000-0000F8A40000}"/>
    <cellStyle name="Style 30 3" xfId="39952" xr:uid="{00000000-0005-0000-0000-0000F9A40000}"/>
    <cellStyle name="Style 30 4" xfId="39953" xr:uid="{00000000-0005-0000-0000-0000FAA40000}"/>
    <cellStyle name="Style 30_sueldoDASA" xfId="39954" xr:uid="{00000000-0005-0000-0000-0000FBA40000}"/>
    <cellStyle name="Style 31" xfId="58" xr:uid="{00000000-0005-0000-0000-0000FCA40000}"/>
    <cellStyle name="Style 31 2" xfId="39955" xr:uid="{00000000-0005-0000-0000-0000FDA40000}"/>
    <cellStyle name="Style 31 3" xfId="39956" xr:uid="{00000000-0005-0000-0000-0000FEA40000}"/>
    <cellStyle name="Style 31 4" xfId="39957" xr:uid="{00000000-0005-0000-0000-0000FFA40000}"/>
    <cellStyle name="Style 31_sueldoDASA" xfId="39958" xr:uid="{00000000-0005-0000-0000-000000A50000}"/>
    <cellStyle name="Style 32" xfId="59" xr:uid="{00000000-0005-0000-0000-000001A50000}"/>
    <cellStyle name="Style 32 2" xfId="39959" xr:uid="{00000000-0005-0000-0000-000002A50000}"/>
    <cellStyle name="Style 32 3" xfId="39960" xr:uid="{00000000-0005-0000-0000-000003A50000}"/>
    <cellStyle name="Style 32 4" xfId="39961" xr:uid="{00000000-0005-0000-0000-000004A50000}"/>
    <cellStyle name="Style 32_sueldoDASA" xfId="39962" xr:uid="{00000000-0005-0000-0000-000005A50000}"/>
    <cellStyle name="Style 33" xfId="60" xr:uid="{00000000-0005-0000-0000-000006A50000}"/>
    <cellStyle name="Style 33 2" xfId="39963" xr:uid="{00000000-0005-0000-0000-000007A50000}"/>
    <cellStyle name="Style 33 3" xfId="39964" xr:uid="{00000000-0005-0000-0000-000008A50000}"/>
    <cellStyle name="Style 33 4" xfId="39965" xr:uid="{00000000-0005-0000-0000-000009A50000}"/>
    <cellStyle name="Style 33_sueldoDASA" xfId="39966" xr:uid="{00000000-0005-0000-0000-00000AA50000}"/>
    <cellStyle name="TableStyleLight1" xfId="39967" xr:uid="{00000000-0005-0000-0000-00000BA50000}"/>
    <cellStyle name="Texto de advertencia 10" xfId="2183" xr:uid="{00000000-0005-0000-0000-00000CA50000}"/>
    <cellStyle name="Texto de advertencia 10 2" xfId="42948" xr:uid="{00000000-0005-0000-0000-00000DA50000}"/>
    <cellStyle name="Texto de advertencia 11" xfId="2184" xr:uid="{00000000-0005-0000-0000-00000EA50000}"/>
    <cellStyle name="Texto de advertencia 11 2" xfId="42949" xr:uid="{00000000-0005-0000-0000-00000FA50000}"/>
    <cellStyle name="Texto de advertencia 12" xfId="2185" xr:uid="{00000000-0005-0000-0000-000010A50000}"/>
    <cellStyle name="Texto de advertencia 12 2" xfId="42950" xr:uid="{00000000-0005-0000-0000-000011A50000}"/>
    <cellStyle name="Texto de advertencia 13" xfId="2186" xr:uid="{00000000-0005-0000-0000-000012A50000}"/>
    <cellStyle name="Texto de advertencia 13 2" xfId="42951" xr:uid="{00000000-0005-0000-0000-000013A50000}"/>
    <cellStyle name="Texto de advertencia 14" xfId="2187" xr:uid="{00000000-0005-0000-0000-000014A50000}"/>
    <cellStyle name="Texto de advertencia 15" xfId="2188" xr:uid="{00000000-0005-0000-0000-000015A50000}"/>
    <cellStyle name="Texto de advertencia 16" xfId="2189" xr:uid="{00000000-0005-0000-0000-000016A50000}"/>
    <cellStyle name="Texto de advertencia 17" xfId="2190" xr:uid="{00000000-0005-0000-0000-000017A50000}"/>
    <cellStyle name="Texto de advertencia 18" xfId="2191" xr:uid="{00000000-0005-0000-0000-000018A50000}"/>
    <cellStyle name="Texto de advertencia 19" xfId="2192" xr:uid="{00000000-0005-0000-0000-000019A50000}"/>
    <cellStyle name="Texto de advertencia 2" xfId="2193" xr:uid="{00000000-0005-0000-0000-00001AA50000}"/>
    <cellStyle name="Texto de advertencia 2 2" xfId="2194" xr:uid="{00000000-0005-0000-0000-00001BA50000}"/>
    <cellStyle name="Texto de advertencia 2 3" xfId="2195" xr:uid="{00000000-0005-0000-0000-00001CA50000}"/>
    <cellStyle name="Texto de advertencia 2 4" xfId="2196" xr:uid="{00000000-0005-0000-0000-00001DA50000}"/>
    <cellStyle name="Texto de advertencia 2 5" xfId="2197" xr:uid="{00000000-0005-0000-0000-00001EA50000}"/>
    <cellStyle name="Texto de advertencia 20" xfId="2198" xr:uid="{00000000-0005-0000-0000-00001FA50000}"/>
    <cellStyle name="Texto de advertencia 21" xfId="2199" xr:uid="{00000000-0005-0000-0000-000020A50000}"/>
    <cellStyle name="Texto de advertencia 22" xfId="2200" xr:uid="{00000000-0005-0000-0000-000021A50000}"/>
    <cellStyle name="Texto de advertencia 23" xfId="2201" xr:uid="{00000000-0005-0000-0000-000022A50000}"/>
    <cellStyle name="Texto de advertencia 24" xfId="2202" xr:uid="{00000000-0005-0000-0000-000023A50000}"/>
    <cellStyle name="Texto de advertencia 25" xfId="2203" xr:uid="{00000000-0005-0000-0000-000024A50000}"/>
    <cellStyle name="Texto de advertencia 26" xfId="2204" xr:uid="{00000000-0005-0000-0000-000025A50000}"/>
    <cellStyle name="Texto de advertencia 27" xfId="2205" xr:uid="{00000000-0005-0000-0000-000026A50000}"/>
    <cellStyle name="Texto de advertencia 28" xfId="2206" xr:uid="{00000000-0005-0000-0000-000027A50000}"/>
    <cellStyle name="Texto de advertencia 29" xfId="2207" xr:uid="{00000000-0005-0000-0000-000028A50000}"/>
    <cellStyle name="Texto de advertencia 3" xfId="2208" xr:uid="{00000000-0005-0000-0000-000029A50000}"/>
    <cellStyle name="Texto de advertencia 3 2" xfId="2209" xr:uid="{00000000-0005-0000-0000-00002AA50000}"/>
    <cellStyle name="Texto de advertencia 3 3" xfId="2210" xr:uid="{00000000-0005-0000-0000-00002BA50000}"/>
    <cellStyle name="Texto de advertencia 3 4" xfId="39968" xr:uid="{00000000-0005-0000-0000-00002CA50000}"/>
    <cellStyle name="Texto de advertencia 30" xfId="2211" xr:uid="{00000000-0005-0000-0000-00002DA50000}"/>
    <cellStyle name="Texto de advertencia 31" xfId="2212" xr:uid="{00000000-0005-0000-0000-00002EA50000}"/>
    <cellStyle name="Texto de advertencia 32" xfId="2213" xr:uid="{00000000-0005-0000-0000-00002FA50000}"/>
    <cellStyle name="Texto de advertencia 33" xfId="2214" xr:uid="{00000000-0005-0000-0000-000030A50000}"/>
    <cellStyle name="Texto de advertencia 34" xfId="2215" xr:uid="{00000000-0005-0000-0000-000031A50000}"/>
    <cellStyle name="Texto de advertencia 35" xfId="2216" xr:uid="{00000000-0005-0000-0000-000032A50000}"/>
    <cellStyle name="Texto de advertencia 36" xfId="2217" xr:uid="{00000000-0005-0000-0000-000033A50000}"/>
    <cellStyle name="Texto de advertencia 37" xfId="2218" xr:uid="{00000000-0005-0000-0000-000034A50000}"/>
    <cellStyle name="Texto de advertencia 38" xfId="2219" xr:uid="{00000000-0005-0000-0000-000035A50000}"/>
    <cellStyle name="Texto de advertencia 39" xfId="2220" xr:uid="{00000000-0005-0000-0000-000036A50000}"/>
    <cellStyle name="Texto de advertencia 4" xfId="2221" xr:uid="{00000000-0005-0000-0000-000037A50000}"/>
    <cellStyle name="Texto de advertencia 4 2" xfId="2222" xr:uid="{00000000-0005-0000-0000-000038A50000}"/>
    <cellStyle name="Texto de advertencia 4 3" xfId="2223" xr:uid="{00000000-0005-0000-0000-000039A50000}"/>
    <cellStyle name="Texto de advertencia 40" xfId="2224" xr:uid="{00000000-0005-0000-0000-00003AA50000}"/>
    <cellStyle name="Texto de advertencia 41" xfId="2225" xr:uid="{00000000-0005-0000-0000-00003BA50000}"/>
    <cellStyle name="Texto de advertencia 5" xfId="2226" xr:uid="{00000000-0005-0000-0000-00003CA50000}"/>
    <cellStyle name="Texto de advertencia 5 2" xfId="42952" xr:uid="{00000000-0005-0000-0000-00003DA50000}"/>
    <cellStyle name="Texto de advertencia 6" xfId="2227" xr:uid="{00000000-0005-0000-0000-00003EA50000}"/>
    <cellStyle name="Texto de advertencia 6 2" xfId="42953" xr:uid="{00000000-0005-0000-0000-00003FA50000}"/>
    <cellStyle name="Texto de advertencia 7" xfId="2228" xr:uid="{00000000-0005-0000-0000-000040A50000}"/>
    <cellStyle name="Texto de advertencia 7 2" xfId="42954" xr:uid="{00000000-0005-0000-0000-000041A50000}"/>
    <cellStyle name="Texto de advertencia 8" xfId="2229" xr:uid="{00000000-0005-0000-0000-000042A50000}"/>
    <cellStyle name="Texto de advertencia 8 2" xfId="42955" xr:uid="{00000000-0005-0000-0000-000043A50000}"/>
    <cellStyle name="Texto de advertencia 9" xfId="2230" xr:uid="{00000000-0005-0000-0000-000044A50000}"/>
    <cellStyle name="Texto de advertencia 9 2" xfId="42956" xr:uid="{00000000-0005-0000-0000-000045A50000}"/>
    <cellStyle name="Texto explicativo 10" xfId="2231" xr:uid="{00000000-0005-0000-0000-000046A50000}"/>
    <cellStyle name="Texto explicativo 10 2" xfId="42957" xr:uid="{00000000-0005-0000-0000-000047A50000}"/>
    <cellStyle name="Texto explicativo 11" xfId="2232" xr:uid="{00000000-0005-0000-0000-000048A50000}"/>
    <cellStyle name="Texto explicativo 11 2" xfId="42958" xr:uid="{00000000-0005-0000-0000-000049A50000}"/>
    <cellStyle name="Texto explicativo 12" xfId="2233" xr:uid="{00000000-0005-0000-0000-00004AA50000}"/>
    <cellStyle name="Texto explicativo 12 2" xfId="42959" xr:uid="{00000000-0005-0000-0000-00004BA50000}"/>
    <cellStyle name="Texto explicativo 13" xfId="2234" xr:uid="{00000000-0005-0000-0000-00004CA50000}"/>
    <cellStyle name="Texto explicativo 13 2" xfId="42960" xr:uid="{00000000-0005-0000-0000-00004DA50000}"/>
    <cellStyle name="Texto explicativo 14" xfId="2235" xr:uid="{00000000-0005-0000-0000-00004EA50000}"/>
    <cellStyle name="Texto explicativo 15" xfId="2236" xr:uid="{00000000-0005-0000-0000-00004FA50000}"/>
    <cellStyle name="Texto explicativo 16" xfId="2237" xr:uid="{00000000-0005-0000-0000-000050A50000}"/>
    <cellStyle name="Texto explicativo 17" xfId="2238" xr:uid="{00000000-0005-0000-0000-000051A50000}"/>
    <cellStyle name="Texto explicativo 18" xfId="2239" xr:uid="{00000000-0005-0000-0000-000052A50000}"/>
    <cellStyle name="Texto explicativo 19" xfId="2240" xr:uid="{00000000-0005-0000-0000-000053A50000}"/>
    <cellStyle name="Texto explicativo 2" xfId="2241" xr:uid="{00000000-0005-0000-0000-000054A50000}"/>
    <cellStyle name="Texto explicativo 2 2" xfId="2242" xr:uid="{00000000-0005-0000-0000-000055A50000}"/>
    <cellStyle name="Texto explicativo 2 3" xfId="2243" xr:uid="{00000000-0005-0000-0000-000056A50000}"/>
    <cellStyle name="Texto explicativo 2 4" xfId="2244" xr:uid="{00000000-0005-0000-0000-000057A50000}"/>
    <cellStyle name="Texto explicativo 2 5" xfId="2245" xr:uid="{00000000-0005-0000-0000-000058A50000}"/>
    <cellStyle name="Texto explicativo 20" xfId="2246" xr:uid="{00000000-0005-0000-0000-000059A50000}"/>
    <cellStyle name="Texto explicativo 21" xfId="2247" xr:uid="{00000000-0005-0000-0000-00005AA50000}"/>
    <cellStyle name="Texto explicativo 22" xfId="2248" xr:uid="{00000000-0005-0000-0000-00005BA50000}"/>
    <cellStyle name="Texto explicativo 23" xfId="2249" xr:uid="{00000000-0005-0000-0000-00005CA50000}"/>
    <cellStyle name="Texto explicativo 24" xfId="2250" xr:uid="{00000000-0005-0000-0000-00005DA50000}"/>
    <cellStyle name="Texto explicativo 25" xfId="2251" xr:uid="{00000000-0005-0000-0000-00005EA50000}"/>
    <cellStyle name="Texto explicativo 26" xfId="2252" xr:uid="{00000000-0005-0000-0000-00005FA50000}"/>
    <cellStyle name="Texto explicativo 27" xfId="2253" xr:uid="{00000000-0005-0000-0000-000060A50000}"/>
    <cellStyle name="Texto explicativo 28" xfId="2254" xr:uid="{00000000-0005-0000-0000-000061A50000}"/>
    <cellStyle name="Texto explicativo 29" xfId="2255" xr:uid="{00000000-0005-0000-0000-000062A50000}"/>
    <cellStyle name="Texto explicativo 3" xfId="2256" xr:uid="{00000000-0005-0000-0000-000063A50000}"/>
    <cellStyle name="Texto explicativo 3 2" xfId="2257" xr:uid="{00000000-0005-0000-0000-000064A50000}"/>
    <cellStyle name="Texto explicativo 3 3" xfId="2258" xr:uid="{00000000-0005-0000-0000-000065A50000}"/>
    <cellStyle name="Texto explicativo 3 4" xfId="39969" xr:uid="{00000000-0005-0000-0000-000066A50000}"/>
    <cellStyle name="Texto explicativo 30" xfId="2259" xr:uid="{00000000-0005-0000-0000-000067A50000}"/>
    <cellStyle name="Texto explicativo 31" xfId="2260" xr:uid="{00000000-0005-0000-0000-000068A50000}"/>
    <cellStyle name="Texto explicativo 32" xfId="2261" xr:uid="{00000000-0005-0000-0000-000069A50000}"/>
    <cellStyle name="Texto explicativo 33" xfId="2262" xr:uid="{00000000-0005-0000-0000-00006AA50000}"/>
    <cellStyle name="Texto explicativo 34" xfId="2263" xr:uid="{00000000-0005-0000-0000-00006BA50000}"/>
    <cellStyle name="Texto explicativo 35" xfId="2264" xr:uid="{00000000-0005-0000-0000-00006CA50000}"/>
    <cellStyle name="Texto explicativo 36" xfId="2265" xr:uid="{00000000-0005-0000-0000-00006DA50000}"/>
    <cellStyle name="Texto explicativo 37" xfId="2266" xr:uid="{00000000-0005-0000-0000-00006EA50000}"/>
    <cellStyle name="Texto explicativo 38" xfId="2267" xr:uid="{00000000-0005-0000-0000-00006FA50000}"/>
    <cellStyle name="Texto explicativo 39" xfId="2268" xr:uid="{00000000-0005-0000-0000-000070A50000}"/>
    <cellStyle name="Texto explicativo 4" xfId="2269" xr:uid="{00000000-0005-0000-0000-000071A50000}"/>
    <cellStyle name="Texto explicativo 4 2" xfId="2270" xr:uid="{00000000-0005-0000-0000-000072A50000}"/>
    <cellStyle name="Texto explicativo 4 3" xfId="2271" xr:uid="{00000000-0005-0000-0000-000073A50000}"/>
    <cellStyle name="Texto explicativo 40" xfId="2272" xr:uid="{00000000-0005-0000-0000-000074A50000}"/>
    <cellStyle name="Texto explicativo 41" xfId="2273" xr:uid="{00000000-0005-0000-0000-000075A50000}"/>
    <cellStyle name="Texto explicativo 5" xfId="2274" xr:uid="{00000000-0005-0000-0000-000076A50000}"/>
    <cellStyle name="Texto explicativo 5 2" xfId="42961" xr:uid="{00000000-0005-0000-0000-000077A50000}"/>
    <cellStyle name="Texto explicativo 6" xfId="2275" xr:uid="{00000000-0005-0000-0000-000078A50000}"/>
    <cellStyle name="Texto explicativo 6 2" xfId="42962" xr:uid="{00000000-0005-0000-0000-000079A50000}"/>
    <cellStyle name="Texto explicativo 7" xfId="2276" xr:uid="{00000000-0005-0000-0000-00007AA50000}"/>
    <cellStyle name="Texto explicativo 7 2" xfId="42963" xr:uid="{00000000-0005-0000-0000-00007BA50000}"/>
    <cellStyle name="Texto explicativo 8" xfId="2277" xr:uid="{00000000-0005-0000-0000-00007CA50000}"/>
    <cellStyle name="Texto explicativo 8 2" xfId="42964" xr:uid="{00000000-0005-0000-0000-00007DA50000}"/>
    <cellStyle name="Texto explicativo 9" xfId="2278" xr:uid="{00000000-0005-0000-0000-00007EA50000}"/>
    <cellStyle name="Texto explicativo 9 2" xfId="42965" xr:uid="{00000000-0005-0000-0000-00007FA50000}"/>
    <cellStyle name="Title" xfId="2279" xr:uid="{00000000-0005-0000-0000-000080A50000}"/>
    <cellStyle name="Título 1 10" xfId="2280" xr:uid="{00000000-0005-0000-0000-000081A50000}"/>
    <cellStyle name="Título 1 10 2" xfId="42966" xr:uid="{00000000-0005-0000-0000-000082A50000}"/>
    <cellStyle name="Título 1 11" xfId="2281" xr:uid="{00000000-0005-0000-0000-000083A50000}"/>
    <cellStyle name="Título 1 11 2" xfId="42967" xr:uid="{00000000-0005-0000-0000-000084A50000}"/>
    <cellStyle name="Título 1 12" xfId="2282" xr:uid="{00000000-0005-0000-0000-000085A50000}"/>
    <cellStyle name="Título 1 12 2" xfId="42968" xr:uid="{00000000-0005-0000-0000-000086A50000}"/>
    <cellStyle name="Título 1 13" xfId="2283" xr:uid="{00000000-0005-0000-0000-000087A50000}"/>
    <cellStyle name="Título 1 13 2" xfId="42969" xr:uid="{00000000-0005-0000-0000-000088A50000}"/>
    <cellStyle name="Título 1 14" xfId="2284" xr:uid="{00000000-0005-0000-0000-000089A50000}"/>
    <cellStyle name="Título 1 15" xfId="2285" xr:uid="{00000000-0005-0000-0000-00008AA50000}"/>
    <cellStyle name="Título 1 16" xfId="2286" xr:uid="{00000000-0005-0000-0000-00008BA50000}"/>
    <cellStyle name="Título 1 17" xfId="2287" xr:uid="{00000000-0005-0000-0000-00008CA50000}"/>
    <cellStyle name="Título 1 18" xfId="2288" xr:uid="{00000000-0005-0000-0000-00008DA50000}"/>
    <cellStyle name="Título 1 19" xfId="2289" xr:uid="{00000000-0005-0000-0000-00008EA50000}"/>
    <cellStyle name="Título 1 2" xfId="2290" xr:uid="{00000000-0005-0000-0000-00008FA50000}"/>
    <cellStyle name="Título 1 2 2" xfId="2291" xr:uid="{00000000-0005-0000-0000-000090A50000}"/>
    <cellStyle name="Título 1 2 3" xfId="2292" xr:uid="{00000000-0005-0000-0000-000091A50000}"/>
    <cellStyle name="Título 1 2 4" xfId="2293" xr:uid="{00000000-0005-0000-0000-000092A50000}"/>
    <cellStyle name="Título 1 2 5" xfId="2294" xr:uid="{00000000-0005-0000-0000-000093A50000}"/>
    <cellStyle name="Título 1 20" xfId="2295" xr:uid="{00000000-0005-0000-0000-000094A50000}"/>
    <cellStyle name="Título 1 21" xfId="2296" xr:uid="{00000000-0005-0000-0000-000095A50000}"/>
    <cellStyle name="Título 1 22" xfId="2297" xr:uid="{00000000-0005-0000-0000-000096A50000}"/>
    <cellStyle name="Título 1 23" xfId="2298" xr:uid="{00000000-0005-0000-0000-000097A50000}"/>
    <cellStyle name="Título 1 24" xfId="2299" xr:uid="{00000000-0005-0000-0000-000098A50000}"/>
    <cellStyle name="Título 1 25" xfId="2300" xr:uid="{00000000-0005-0000-0000-000099A50000}"/>
    <cellStyle name="Título 1 26" xfId="2301" xr:uid="{00000000-0005-0000-0000-00009AA50000}"/>
    <cellStyle name="Título 1 27" xfId="2302" xr:uid="{00000000-0005-0000-0000-00009BA50000}"/>
    <cellStyle name="Título 1 28" xfId="2303" xr:uid="{00000000-0005-0000-0000-00009CA50000}"/>
    <cellStyle name="Título 1 29" xfId="2304" xr:uid="{00000000-0005-0000-0000-00009DA50000}"/>
    <cellStyle name="Título 1 3" xfId="2305" xr:uid="{00000000-0005-0000-0000-00009EA50000}"/>
    <cellStyle name="Título 1 3 2" xfId="2306" xr:uid="{00000000-0005-0000-0000-00009FA50000}"/>
    <cellStyle name="Título 1 3 3" xfId="2307" xr:uid="{00000000-0005-0000-0000-0000A0A50000}"/>
    <cellStyle name="Título 1 30" xfId="2308" xr:uid="{00000000-0005-0000-0000-0000A1A50000}"/>
    <cellStyle name="Título 1 31" xfId="2309" xr:uid="{00000000-0005-0000-0000-0000A2A50000}"/>
    <cellStyle name="Título 1 32" xfId="2310" xr:uid="{00000000-0005-0000-0000-0000A3A50000}"/>
    <cellStyle name="Título 1 33" xfId="2311" xr:uid="{00000000-0005-0000-0000-0000A4A50000}"/>
    <cellStyle name="Título 1 34" xfId="2312" xr:uid="{00000000-0005-0000-0000-0000A5A50000}"/>
    <cellStyle name="Título 1 35" xfId="2313" xr:uid="{00000000-0005-0000-0000-0000A6A50000}"/>
    <cellStyle name="Título 1 36" xfId="2314" xr:uid="{00000000-0005-0000-0000-0000A7A50000}"/>
    <cellStyle name="Título 1 37" xfId="2315" xr:uid="{00000000-0005-0000-0000-0000A8A50000}"/>
    <cellStyle name="Título 1 38" xfId="2316" xr:uid="{00000000-0005-0000-0000-0000A9A50000}"/>
    <cellStyle name="Título 1 39" xfId="2317" xr:uid="{00000000-0005-0000-0000-0000AAA50000}"/>
    <cellStyle name="Título 1 4" xfId="2318" xr:uid="{00000000-0005-0000-0000-0000ABA50000}"/>
    <cellStyle name="Título 1 4 2" xfId="2319" xr:uid="{00000000-0005-0000-0000-0000ACA50000}"/>
    <cellStyle name="Título 1 4 3" xfId="2320" xr:uid="{00000000-0005-0000-0000-0000ADA50000}"/>
    <cellStyle name="Título 1 40" xfId="2321" xr:uid="{00000000-0005-0000-0000-0000AEA50000}"/>
    <cellStyle name="Título 1 41" xfId="2322" xr:uid="{00000000-0005-0000-0000-0000AFA50000}"/>
    <cellStyle name="Título 1 5" xfId="2323" xr:uid="{00000000-0005-0000-0000-0000B0A50000}"/>
    <cellStyle name="Título 1 5 2" xfId="42970" xr:uid="{00000000-0005-0000-0000-0000B1A50000}"/>
    <cellStyle name="Título 1 6" xfId="2324" xr:uid="{00000000-0005-0000-0000-0000B2A50000}"/>
    <cellStyle name="Título 1 6 2" xfId="42971" xr:uid="{00000000-0005-0000-0000-0000B3A50000}"/>
    <cellStyle name="Título 1 7" xfId="2325" xr:uid="{00000000-0005-0000-0000-0000B4A50000}"/>
    <cellStyle name="Título 1 7 2" xfId="42972" xr:uid="{00000000-0005-0000-0000-0000B5A50000}"/>
    <cellStyle name="Título 1 8" xfId="2326" xr:uid="{00000000-0005-0000-0000-0000B6A50000}"/>
    <cellStyle name="Título 1 8 2" xfId="42973" xr:uid="{00000000-0005-0000-0000-0000B7A50000}"/>
    <cellStyle name="Título 1 9" xfId="2327" xr:uid="{00000000-0005-0000-0000-0000B8A50000}"/>
    <cellStyle name="Título 1 9 2" xfId="42974" xr:uid="{00000000-0005-0000-0000-0000B9A50000}"/>
    <cellStyle name="Título 10" xfId="2328" xr:uid="{00000000-0005-0000-0000-0000BAA50000}"/>
    <cellStyle name="Título 10 2" xfId="42975" xr:uid="{00000000-0005-0000-0000-0000BBA50000}"/>
    <cellStyle name="Título 11" xfId="2329" xr:uid="{00000000-0005-0000-0000-0000BCA50000}"/>
    <cellStyle name="Título 11 2" xfId="42976" xr:uid="{00000000-0005-0000-0000-0000BDA50000}"/>
    <cellStyle name="Título 12" xfId="2330" xr:uid="{00000000-0005-0000-0000-0000BEA50000}"/>
    <cellStyle name="Título 12 2" xfId="42977" xr:uid="{00000000-0005-0000-0000-0000BFA50000}"/>
    <cellStyle name="Título 13" xfId="2331" xr:uid="{00000000-0005-0000-0000-0000C0A50000}"/>
    <cellStyle name="Título 13 2" xfId="42978" xr:uid="{00000000-0005-0000-0000-0000C1A50000}"/>
    <cellStyle name="Título 14" xfId="2332" xr:uid="{00000000-0005-0000-0000-0000C2A50000}"/>
    <cellStyle name="Título 14 2" xfId="42979" xr:uid="{00000000-0005-0000-0000-0000C3A50000}"/>
    <cellStyle name="Título 15" xfId="2333" xr:uid="{00000000-0005-0000-0000-0000C4A50000}"/>
    <cellStyle name="Título 15 2" xfId="42980" xr:uid="{00000000-0005-0000-0000-0000C5A50000}"/>
    <cellStyle name="Título 16" xfId="2334" xr:uid="{00000000-0005-0000-0000-0000C6A50000}"/>
    <cellStyle name="Título 17" xfId="2335" xr:uid="{00000000-0005-0000-0000-0000C7A50000}"/>
    <cellStyle name="Título 18" xfId="2336" xr:uid="{00000000-0005-0000-0000-0000C8A50000}"/>
    <cellStyle name="Título 19" xfId="2337" xr:uid="{00000000-0005-0000-0000-0000C9A50000}"/>
    <cellStyle name="Título 2 10" xfId="2338" xr:uid="{00000000-0005-0000-0000-0000CAA50000}"/>
    <cellStyle name="Título 2 10 2" xfId="42981" xr:uid="{00000000-0005-0000-0000-0000CBA50000}"/>
    <cellStyle name="Título 2 11" xfId="2339" xr:uid="{00000000-0005-0000-0000-0000CCA50000}"/>
    <cellStyle name="Título 2 11 2" xfId="42982" xr:uid="{00000000-0005-0000-0000-0000CDA50000}"/>
    <cellStyle name="Título 2 12" xfId="2340" xr:uid="{00000000-0005-0000-0000-0000CEA50000}"/>
    <cellStyle name="Título 2 12 2" xfId="42983" xr:uid="{00000000-0005-0000-0000-0000CFA50000}"/>
    <cellStyle name="Título 2 13" xfId="2341" xr:uid="{00000000-0005-0000-0000-0000D0A50000}"/>
    <cellStyle name="Título 2 13 2" xfId="42984" xr:uid="{00000000-0005-0000-0000-0000D1A50000}"/>
    <cellStyle name="Título 2 14" xfId="2342" xr:uid="{00000000-0005-0000-0000-0000D2A50000}"/>
    <cellStyle name="Título 2 15" xfId="2343" xr:uid="{00000000-0005-0000-0000-0000D3A50000}"/>
    <cellStyle name="Título 2 16" xfId="2344" xr:uid="{00000000-0005-0000-0000-0000D4A50000}"/>
    <cellStyle name="Título 2 17" xfId="2345" xr:uid="{00000000-0005-0000-0000-0000D5A50000}"/>
    <cellStyle name="Título 2 18" xfId="2346" xr:uid="{00000000-0005-0000-0000-0000D6A50000}"/>
    <cellStyle name="Título 2 19" xfId="2347" xr:uid="{00000000-0005-0000-0000-0000D7A50000}"/>
    <cellStyle name="Título 2 2" xfId="2348" xr:uid="{00000000-0005-0000-0000-0000D8A50000}"/>
    <cellStyle name="Título 2 2 2" xfId="2349" xr:uid="{00000000-0005-0000-0000-0000D9A50000}"/>
    <cellStyle name="Título 2 2 3" xfId="2350" xr:uid="{00000000-0005-0000-0000-0000DAA50000}"/>
    <cellStyle name="Título 2 2 4" xfId="2351" xr:uid="{00000000-0005-0000-0000-0000DBA50000}"/>
    <cellStyle name="Título 2 2 5" xfId="2352" xr:uid="{00000000-0005-0000-0000-0000DCA50000}"/>
    <cellStyle name="Título 2 20" xfId="2353" xr:uid="{00000000-0005-0000-0000-0000DDA50000}"/>
    <cellStyle name="Título 2 21" xfId="2354" xr:uid="{00000000-0005-0000-0000-0000DEA50000}"/>
    <cellStyle name="Título 2 22" xfId="2355" xr:uid="{00000000-0005-0000-0000-0000DFA50000}"/>
    <cellStyle name="Título 2 23" xfId="2356" xr:uid="{00000000-0005-0000-0000-0000E0A50000}"/>
    <cellStyle name="Título 2 24" xfId="2357" xr:uid="{00000000-0005-0000-0000-0000E1A50000}"/>
    <cellStyle name="Título 2 25" xfId="2358" xr:uid="{00000000-0005-0000-0000-0000E2A50000}"/>
    <cellStyle name="Título 2 26" xfId="2359" xr:uid="{00000000-0005-0000-0000-0000E3A50000}"/>
    <cellStyle name="Título 2 27" xfId="2360" xr:uid="{00000000-0005-0000-0000-0000E4A50000}"/>
    <cellStyle name="Título 2 28" xfId="2361" xr:uid="{00000000-0005-0000-0000-0000E5A50000}"/>
    <cellStyle name="Título 2 29" xfId="2362" xr:uid="{00000000-0005-0000-0000-0000E6A50000}"/>
    <cellStyle name="Título 2 3" xfId="2363" xr:uid="{00000000-0005-0000-0000-0000E7A50000}"/>
    <cellStyle name="Título 2 3 2" xfId="2364" xr:uid="{00000000-0005-0000-0000-0000E8A50000}"/>
    <cellStyle name="Título 2 3 3" xfId="2365" xr:uid="{00000000-0005-0000-0000-0000E9A50000}"/>
    <cellStyle name="Título 2 30" xfId="2366" xr:uid="{00000000-0005-0000-0000-0000EAA50000}"/>
    <cellStyle name="Título 2 31" xfId="2367" xr:uid="{00000000-0005-0000-0000-0000EBA50000}"/>
    <cellStyle name="Título 2 32" xfId="2368" xr:uid="{00000000-0005-0000-0000-0000ECA50000}"/>
    <cellStyle name="Título 2 33" xfId="2369" xr:uid="{00000000-0005-0000-0000-0000EDA50000}"/>
    <cellStyle name="Título 2 34" xfId="2370" xr:uid="{00000000-0005-0000-0000-0000EEA50000}"/>
    <cellStyle name="Título 2 35" xfId="2371" xr:uid="{00000000-0005-0000-0000-0000EFA50000}"/>
    <cellStyle name="Título 2 36" xfId="2372" xr:uid="{00000000-0005-0000-0000-0000F0A50000}"/>
    <cellStyle name="Título 2 37" xfId="2373" xr:uid="{00000000-0005-0000-0000-0000F1A50000}"/>
    <cellStyle name="Título 2 38" xfId="2374" xr:uid="{00000000-0005-0000-0000-0000F2A50000}"/>
    <cellStyle name="Título 2 39" xfId="2375" xr:uid="{00000000-0005-0000-0000-0000F3A50000}"/>
    <cellStyle name="Título 2 4" xfId="2376" xr:uid="{00000000-0005-0000-0000-0000F4A50000}"/>
    <cellStyle name="Título 2 4 2" xfId="2377" xr:uid="{00000000-0005-0000-0000-0000F5A50000}"/>
    <cellStyle name="Título 2 4 3" xfId="2378" xr:uid="{00000000-0005-0000-0000-0000F6A50000}"/>
    <cellStyle name="Título 2 40" xfId="2379" xr:uid="{00000000-0005-0000-0000-0000F7A50000}"/>
    <cellStyle name="Título 2 41" xfId="2380" xr:uid="{00000000-0005-0000-0000-0000F8A50000}"/>
    <cellStyle name="Título 2 5" xfId="2381" xr:uid="{00000000-0005-0000-0000-0000F9A50000}"/>
    <cellStyle name="Título 2 5 2" xfId="42985" xr:uid="{00000000-0005-0000-0000-0000FAA50000}"/>
    <cellStyle name="Título 2 6" xfId="2382" xr:uid="{00000000-0005-0000-0000-0000FBA50000}"/>
    <cellStyle name="Título 2 6 2" xfId="42986" xr:uid="{00000000-0005-0000-0000-0000FCA50000}"/>
    <cellStyle name="Título 2 7" xfId="2383" xr:uid="{00000000-0005-0000-0000-0000FDA50000}"/>
    <cellStyle name="Título 2 7 2" xfId="42987" xr:uid="{00000000-0005-0000-0000-0000FEA50000}"/>
    <cellStyle name="Título 2 8" xfId="2384" xr:uid="{00000000-0005-0000-0000-0000FFA50000}"/>
    <cellStyle name="Título 2 8 2" xfId="42988" xr:uid="{00000000-0005-0000-0000-000000A60000}"/>
    <cellStyle name="Título 2 9" xfId="2385" xr:uid="{00000000-0005-0000-0000-000001A60000}"/>
    <cellStyle name="Título 2 9 2" xfId="42989" xr:uid="{00000000-0005-0000-0000-000002A60000}"/>
    <cellStyle name="Título 20" xfId="2386" xr:uid="{00000000-0005-0000-0000-000003A60000}"/>
    <cellStyle name="Título 21" xfId="2387" xr:uid="{00000000-0005-0000-0000-000004A60000}"/>
    <cellStyle name="Título 22" xfId="2388" xr:uid="{00000000-0005-0000-0000-000005A60000}"/>
    <cellStyle name="Título 23" xfId="2389" xr:uid="{00000000-0005-0000-0000-000006A60000}"/>
    <cellStyle name="Título 24" xfId="2390" xr:uid="{00000000-0005-0000-0000-000007A60000}"/>
    <cellStyle name="Título 25" xfId="2391" xr:uid="{00000000-0005-0000-0000-000008A60000}"/>
    <cellStyle name="Título 26" xfId="2392" xr:uid="{00000000-0005-0000-0000-000009A60000}"/>
    <cellStyle name="Título 27" xfId="2393" xr:uid="{00000000-0005-0000-0000-00000AA60000}"/>
    <cellStyle name="Título 28" xfId="2394" xr:uid="{00000000-0005-0000-0000-00000BA60000}"/>
    <cellStyle name="Título 29" xfId="2395" xr:uid="{00000000-0005-0000-0000-00000CA60000}"/>
    <cellStyle name="Título 3 10" xfId="2396" xr:uid="{00000000-0005-0000-0000-00000DA60000}"/>
    <cellStyle name="Título 3 10 2" xfId="42990" xr:uid="{00000000-0005-0000-0000-00000EA60000}"/>
    <cellStyle name="Título 3 11" xfId="2397" xr:uid="{00000000-0005-0000-0000-00000FA60000}"/>
    <cellStyle name="Título 3 11 2" xfId="42991" xr:uid="{00000000-0005-0000-0000-000010A60000}"/>
    <cellStyle name="Título 3 12" xfId="2398" xr:uid="{00000000-0005-0000-0000-000011A60000}"/>
    <cellStyle name="Título 3 12 2" xfId="42992" xr:uid="{00000000-0005-0000-0000-000012A60000}"/>
    <cellStyle name="Título 3 13" xfId="2399" xr:uid="{00000000-0005-0000-0000-000013A60000}"/>
    <cellStyle name="Título 3 13 2" xfId="42993" xr:uid="{00000000-0005-0000-0000-000014A60000}"/>
    <cellStyle name="Título 3 14" xfId="2400" xr:uid="{00000000-0005-0000-0000-000015A60000}"/>
    <cellStyle name="Título 3 15" xfId="2401" xr:uid="{00000000-0005-0000-0000-000016A60000}"/>
    <cellStyle name="Título 3 16" xfId="2402" xr:uid="{00000000-0005-0000-0000-000017A60000}"/>
    <cellStyle name="Título 3 17" xfId="2403" xr:uid="{00000000-0005-0000-0000-000018A60000}"/>
    <cellStyle name="Título 3 18" xfId="2404" xr:uid="{00000000-0005-0000-0000-000019A60000}"/>
    <cellStyle name="Título 3 19" xfId="2405" xr:uid="{00000000-0005-0000-0000-00001AA60000}"/>
    <cellStyle name="Título 3 2" xfId="2406" xr:uid="{00000000-0005-0000-0000-00001BA60000}"/>
    <cellStyle name="Título 3 2 2" xfId="2407" xr:uid="{00000000-0005-0000-0000-00001CA60000}"/>
    <cellStyle name="Título 3 2 3" xfId="2408" xr:uid="{00000000-0005-0000-0000-00001DA60000}"/>
    <cellStyle name="Título 3 2 4" xfId="2409" xr:uid="{00000000-0005-0000-0000-00001EA60000}"/>
    <cellStyle name="Título 3 2 5" xfId="2410" xr:uid="{00000000-0005-0000-0000-00001FA60000}"/>
    <cellStyle name="Título 3 20" xfId="2411" xr:uid="{00000000-0005-0000-0000-000020A60000}"/>
    <cellStyle name="Título 3 21" xfId="2412" xr:uid="{00000000-0005-0000-0000-000021A60000}"/>
    <cellStyle name="Título 3 22" xfId="2413" xr:uid="{00000000-0005-0000-0000-000022A60000}"/>
    <cellStyle name="Título 3 23" xfId="2414" xr:uid="{00000000-0005-0000-0000-000023A60000}"/>
    <cellStyle name="Título 3 24" xfId="2415" xr:uid="{00000000-0005-0000-0000-000024A60000}"/>
    <cellStyle name="Título 3 25" xfId="2416" xr:uid="{00000000-0005-0000-0000-000025A60000}"/>
    <cellStyle name="Título 3 26" xfId="2417" xr:uid="{00000000-0005-0000-0000-000026A60000}"/>
    <cellStyle name="Título 3 27" xfId="2418" xr:uid="{00000000-0005-0000-0000-000027A60000}"/>
    <cellStyle name="Título 3 28" xfId="2419" xr:uid="{00000000-0005-0000-0000-000028A60000}"/>
    <cellStyle name="Título 3 29" xfId="2420" xr:uid="{00000000-0005-0000-0000-000029A60000}"/>
    <cellStyle name="Título 3 3" xfId="2421" xr:uid="{00000000-0005-0000-0000-00002AA60000}"/>
    <cellStyle name="Título 3 3 2" xfId="2422" xr:uid="{00000000-0005-0000-0000-00002BA60000}"/>
    <cellStyle name="Título 3 3 3" xfId="2423" xr:uid="{00000000-0005-0000-0000-00002CA60000}"/>
    <cellStyle name="Título 3 30" xfId="2424" xr:uid="{00000000-0005-0000-0000-00002DA60000}"/>
    <cellStyle name="Título 3 31" xfId="2425" xr:uid="{00000000-0005-0000-0000-00002EA60000}"/>
    <cellStyle name="Título 3 32" xfId="2426" xr:uid="{00000000-0005-0000-0000-00002FA60000}"/>
    <cellStyle name="Título 3 33" xfId="2427" xr:uid="{00000000-0005-0000-0000-000030A60000}"/>
    <cellStyle name="Título 3 34" xfId="2428" xr:uid="{00000000-0005-0000-0000-000031A60000}"/>
    <cellStyle name="Título 3 35" xfId="2429" xr:uid="{00000000-0005-0000-0000-000032A60000}"/>
    <cellStyle name="Título 3 36" xfId="2430" xr:uid="{00000000-0005-0000-0000-000033A60000}"/>
    <cellStyle name="Título 3 37" xfId="2431" xr:uid="{00000000-0005-0000-0000-000034A60000}"/>
    <cellStyle name="Título 3 38" xfId="2432" xr:uid="{00000000-0005-0000-0000-000035A60000}"/>
    <cellStyle name="Título 3 39" xfId="2433" xr:uid="{00000000-0005-0000-0000-000036A60000}"/>
    <cellStyle name="Título 3 4" xfId="2434" xr:uid="{00000000-0005-0000-0000-000037A60000}"/>
    <cellStyle name="Título 3 4 2" xfId="2435" xr:uid="{00000000-0005-0000-0000-000038A60000}"/>
    <cellStyle name="Título 3 4 3" xfId="2436" xr:uid="{00000000-0005-0000-0000-000039A60000}"/>
    <cellStyle name="Título 3 40" xfId="2437" xr:uid="{00000000-0005-0000-0000-00003AA60000}"/>
    <cellStyle name="Título 3 41" xfId="2438" xr:uid="{00000000-0005-0000-0000-00003BA60000}"/>
    <cellStyle name="Título 3 5" xfId="2439" xr:uid="{00000000-0005-0000-0000-00003CA60000}"/>
    <cellStyle name="Título 3 5 2" xfId="42994" xr:uid="{00000000-0005-0000-0000-00003DA60000}"/>
    <cellStyle name="Título 3 6" xfId="2440" xr:uid="{00000000-0005-0000-0000-00003EA60000}"/>
    <cellStyle name="Título 3 6 2" xfId="42995" xr:uid="{00000000-0005-0000-0000-00003FA60000}"/>
    <cellStyle name="Título 3 7" xfId="2441" xr:uid="{00000000-0005-0000-0000-000040A60000}"/>
    <cellStyle name="Título 3 7 2" xfId="42996" xr:uid="{00000000-0005-0000-0000-000041A60000}"/>
    <cellStyle name="Título 3 8" xfId="2442" xr:uid="{00000000-0005-0000-0000-000042A60000}"/>
    <cellStyle name="Título 3 8 2" xfId="42997" xr:uid="{00000000-0005-0000-0000-000043A60000}"/>
    <cellStyle name="Título 3 9" xfId="2443" xr:uid="{00000000-0005-0000-0000-000044A60000}"/>
    <cellStyle name="Título 3 9 2" xfId="42998" xr:uid="{00000000-0005-0000-0000-000045A60000}"/>
    <cellStyle name="Título 30" xfId="2444" xr:uid="{00000000-0005-0000-0000-000046A60000}"/>
    <cellStyle name="Título 31" xfId="2445" xr:uid="{00000000-0005-0000-0000-000047A60000}"/>
    <cellStyle name="Título 32" xfId="2446" xr:uid="{00000000-0005-0000-0000-000048A60000}"/>
    <cellStyle name="Título 33" xfId="2447" xr:uid="{00000000-0005-0000-0000-000049A60000}"/>
    <cellStyle name="Título 34" xfId="2448" xr:uid="{00000000-0005-0000-0000-00004AA60000}"/>
    <cellStyle name="Título 35" xfId="2449" xr:uid="{00000000-0005-0000-0000-00004BA60000}"/>
    <cellStyle name="Título 36" xfId="2450" xr:uid="{00000000-0005-0000-0000-00004CA60000}"/>
    <cellStyle name="Título 37" xfId="2451" xr:uid="{00000000-0005-0000-0000-00004DA60000}"/>
    <cellStyle name="Título 38" xfId="2452" xr:uid="{00000000-0005-0000-0000-00004EA60000}"/>
    <cellStyle name="Título 39" xfId="2453" xr:uid="{00000000-0005-0000-0000-00004FA60000}"/>
    <cellStyle name="Título 4" xfId="2454" xr:uid="{00000000-0005-0000-0000-000050A60000}"/>
    <cellStyle name="Título 4 2" xfId="2455" xr:uid="{00000000-0005-0000-0000-000051A60000}"/>
    <cellStyle name="Título 4 3" xfId="2456" xr:uid="{00000000-0005-0000-0000-000052A60000}"/>
    <cellStyle name="Título 4 4" xfId="2457" xr:uid="{00000000-0005-0000-0000-000053A60000}"/>
    <cellStyle name="Título 4 5" xfId="2458" xr:uid="{00000000-0005-0000-0000-000054A60000}"/>
    <cellStyle name="Título 40" xfId="2459" xr:uid="{00000000-0005-0000-0000-000055A60000}"/>
    <cellStyle name="Título 41" xfId="2460" xr:uid="{00000000-0005-0000-0000-000056A60000}"/>
    <cellStyle name="Título 42" xfId="2461" xr:uid="{00000000-0005-0000-0000-000057A60000}"/>
    <cellStyle name="Título 43" xfId="2462" xr:uid="{00000000-0005-0000-0000-000058A60000}"/>
    <cellStyle name="Título 5" xfId="2463" xr:uid="{00000000-0005-0000-0000-000059A60000}"/>
    <cellStyle name="Título 5 2" xfId="2464" xr:uid="{00000000-0005-0000-0000-00005AA60000}"/>
    <cellStyle name="Título 5 3" xfId="2465" xr:uid="{00000000-0005-0000-0000-00005BA60000}"/>
    <cellStyle name="Título 6" xfId="2466" xr:uid="{00000000-0005-0000-0000-00005CA60000}"/>
    <cellStyle name="Título 6 2" xfId="2467" xr:uid="{00000000-0005-0000-0000-00005DA60000}"/>
    <cellStyle name="Título 6 3" xfId="2468" xr:uid="{00000000-0005-0000-0000-00005EA60000}"/>
    <cellStyle name="Título 7" xfId="2469" xr:uid="{00000000-0005-0000-0000-00005FA60000}"/>
    <cellStyle name="Título 7 2" xfId="42999" xr:uid="{00000000-0005-0000-0000-000060A60000}"/>
    <cellStyle name="Título 8" xfId="2470" xr:uid="{00000000-0005-0000-0000-000061A60000}"/>
    <cellStyle name="Título 8 2" xfId="43000" xr:uid="{00000000-0005-0000-0000-000062A60000}"/>
    <cellStyle name="Título 9" xfId="2471" xr:uid="{00000000-0005-0000-0000-000063A60000}"/>
    <cellStyle name="Título 9 2" xfId="43001" xr:uid="{00000000-0005-0000-0000-000064A60000}"/>
    <cellStyle name="Total 10" xfId="2472" xr:uid="{00000000-0005-0000-0000-000065A60000}"/>
    <cellStyle name="Total 10 2" xfId="39970" xr:uid="{00000000-0005-0000-0000-000066A60000}"/>
    <cellStyle name="Total 10 2 2" xfId="39971" xr:uid="{00000000-0005-0000-0000-000067A60000}"/>
    <cellStyle name="Total 10 2 3" xfId="39972" xr:uid="{00000000-0005-0000-0000-000068A60000}"/>
    <cellStyle name="Total 10 2 4" xfId="39973" xr:uid="{00000000-0005-0000-0000-000069A60000}"/>
    <cellStyle name="Total 10 3" xfId="39974" xr:uid="{00000000-0005-0000-0000-00006AA60000}"/>
    <cellStyle name="Total 10 4" xfId="39975" xr:uid="{00000000-0005-0000-0000-00006BA60000}"/>
    <cellStyle name="Total 10 5" xfId="39976" xr:uid="{00000000-0005-0000-0000-00006CA60000}"/>
    <cellStyle name="Total 10 6" xfId="39977" xr:uid="{00000000-0005-0000-0000-00006DA60000}"/>
    <cellStyle name="Total 11" xfId="2473" xr:uid="{00000000-0005-0000-0000-00006EA60000}"/>
    <cellStyle name="Total 11 2" xfId="39978" xr:uid="{00000000-0005-0000-0000-00006FA60000}"/>
    <cellStyle name="Total 11 3" xfId="39979" xr:uid="{00000000-0005-0000-0000-000070A60000}"/>
    <cellStyle name="Total 11 4" xfId="39980" xr:uid="{00000000-0005-0000-0000-000071A60000}"/>
    <cellStyle name="Total 12" xfId="2474" xr:uid="{00000000-0005-0000-0000-000072A60000}"/>
    <cellStyle name="Total 12 2" xfId="39981" xr:uid="{00000000-0005-0000-0000-000073A60000}"/>
    <cellStyle name="Total 12 3" xfId="39982" xr:uid="{00000000-0005-0000-0000-000074A60000}"/>
    <cellStyle name="Total 12 4" xfId="39983" xr:uid="{00000000-0005-0000-0000-000075A60000}"/>
    <cellStyle name="Total 13" xfId="2475" xr:uid="{00000000-0005-0000-0000-000076A60000}"/>
    <cellStyle name="Total 13 2" xfId="39984" xr:uid="{00000000-0005-0000-0000-000077A60000}"/>
    <cellStyle name="Total 13 3" xfId="39985" xr:uid="{00000000-0005-0000-0000-000078A60000}"/>
    <cellStyle name="Total 13 4" xfId="39986" xr:uid="{00000000-0005-0000-0000-000079A60000}"/>
    <cellStyle name="Total 14" xfId="2476" xr:uid="{00000000-0005-0000-0000-00007AA60000}"/>
    <cellStyle name="Total 14 2" xfId="39987" xr:uid="{00000000-0005-0000-0000-00007BA60000}"/>
    <cellStyle name="Total 14 2 2" xfId="43002" xr:uid="{00000000-0005-0000-0000-00007CA60000}"/>
    <cellStyle name="Total 14 2 3" xfId="43003" xr:uid="{00000000-0005-0000-0000-00007DA60000}"/>
    <cellStyle name="Total 14 2 4" xfId="43004" xr:uid="{00000000-0005-0000-0000-00007EA60000}"/>
    <cellStyle name="Total 14 2 5" xfId="43005" xr:uid="{00000000-0005-0000-0000-00007FA60000}"/>
    <cellStyle name="Total 14 3" xfId="39988" xr:uid="{00000000-0005-0000-0000-000080A60000}"/>
    <cellStyle name="Total 14 3 2" xfId="43006" xr:uid="{00000000-0005-0000-0000-000081A60000}"/>
    <cellStyle name="Total 14 3 3" xfId="43007" xr:uid="{00000000-0005-0000-0000-000082A60000}"/>
    <cellStyle name="Total 14 3 4" xfId="43008" xr:uid="{00000000-0005-0000-0000-000083A60000}"/>
    <cellStyle name="Total 14 3 5" xfId="43009" xr:uid="{00000000-0005-0000-0000-000084A60000}"/>
    <cellStyle name="Total 14 4" xfId="39989" xr:uid="{00000000-0005-0000-0000-000085A60000}"/>
    <cellStyle name="Total 14 4 2" xfId="43010" xr:uid="{00000000-0005-0000-0000-000086A60000}"/>
    <cellStyle name="Total 14 4 3" xfId="43011" xr:uid="{00000000-0005-0000-0000-000087A60000}"/>
    <cellStyle name="Total 14 4 4" xfId="43012" xr:uid="{00000000-0005-0000-0000-000088A60000}"/>
    <cellStyle name="Total 14 4 5" xfId="43013" xr:uid="{00000000-0005-0000-0000-000089A60000}"/>
    <cellStyle name="Total 14 5" xfId="43014" xr:uid="{00000000-0005-0000-0000-00008AA60000}"/>
    <cellStyle name="Total 14 5 2" xfId="43015" xr:uid="{00000000-0005-0000-0000-00008BA60000}"/>
    <cellStyle name="Total 14 5 3" xfId="43016" xr:uid="{00000000-0005-0000-0000-00008CA60000}"/>
    <cellStyle name="Total 14 5 4" xfId="43017" xr:uid="{00000000-0005-0000-0000-00008DA60000}"/>
    <cellStyle name="Total 14 5 5" xfId="43018" xr:uid="{00000000-0005-0000-0000-00008EA60000}"/>
    <cellStyle name="Total 14 6" xfId="43019" xr:uid="{00000000-0005-0000-0000-00008FA60000}"/>
    <cellStyle name="Total 14 6 2" xfId="43020" xr:uid="{00000000-0005-0000-0000-000090A60000}"/>
    <cellStyle name="Total 14 6 3" xfId="43021" xr:uid="{00000000-0005-0000-0000-000091A60000}"/>
    <cellStyle name="Total 14 6 4" xfId="43022" xr:uid="{00000000-0005-0000-0000-000092A60000}"/>
    <cellStyle name="Total 14 6 5" xfId="43023" xr:uid="{00000000-0005-0000-0000-000093A60000}"/>
    <cellStyle name="Total 14 7" xfId="43024" xr:uid="{00000000-0005-0000-0000-000094A60000}"/>
    <cellStyle name="Total 15" xfId="2477" xr:uid="{00000000-0005-0000-0000-000095A60000}"/>
    <cellStyle name="Total 15 2" xfId="39990" xr:uid="{00000000-0005-0000-0000-000096A60000}"/>
    <cellStyle name="Total 15 2 2" xfId="43025" xr:uid="{00000000-0005-0000-0000-000097A60000}"/>
    <cellStyle name="Total 15 2 3" xfId="43026" xr:uid="{00000000-0005-0000-0000-000098A60000}"/>
    <cellStyle name="Total 15 2 4" xfId="43027" xr:uid="{00000000-0005-0000-0000-000099A60000}"/>
    <cellStyle name="Total 15 2 5" xfId="43028" xr:uid="{00000000-0005-0000-0000-00009AA60000}"/>
    <cellStyle name="Total 15 3" xfId="43029" xr:uid="{00000000-0005-0000-0000-00009BA60000}"/>
    <cellStyle name="Total 15 3 2" xfId="43030" xr:uid="{00000000-0005-0000-0000-00009CA60000}"/>
    <cellStyle name="Total 15 3 3" xfId="43031" xr:uid="{00000000-0005-0000-0000-00009DA60000}"/>
    <cellStyle name="Total 15 3 4" xfId="43032" xr:uid="{00000000-0005-0000-0000-00009EA60000}"/>
    <cellStyle name="Total 15 3 5" xfId="43033" xr:uid="{00000000-0005-0000-0000-00009FA60000}"/>
    <cellStyle name="Total 15 4" xfId="43034" xr:uid="{00000000-0005-0000-0000-0000A0A60000}"/>
    <cellStyle name="Total 15 4 2" xfId="43035" xr:uid="{00000000-0005-0000-0000-0000A1A60000}"/>
    <cellStyle name="Total 15 4 3" xfId="43036" xr:uid="{00000000-0005-0000-0000-0000A2A60000}"/>
    <cellStyle name="Total 15 4 4" xfId="43037" xr:uid="{00000000-0005-0000-0000-0000A3A60000}"/>
    <cellStyle name="Total 15 4 5" xfId="43038" xr:uid="{00000000-0005-0000-0000-0000A4A60000}"/>
    <cellStyle name="Total 15 5" xfId="43039" xr:uid="{00000000-0005-0000-0000-0000A5A60000}"/>
    <cellStyle name="Total 15 5 2" xfId="43040" xr:uid="{00000000-0005-0000-0000-0000A6A60000}"/>
    <cellStyle name="Total 15 5 3" xfId="43041" xr:uid="{00000000-0005-0000-0000-0000A7A60000}"/>
    <cellStyle name="Total 15 5 4" xfId="43042" xr:uid="{00000000-0005-0000-0000-0000A8A60000}"/>
    <cellStyle name="Total 15 5 5" xfId="43043" xr:uid="{00000000-0005-0000-0000-0000A9A60000}"/>
    <cellStyle name="Total 15 6" xfId="43044" xr:uid="{00000000-0005-0000-0000-0000AAA60000}"/>
    <cellStyle name="Total 15 6 2" xfId="43045" xr:uid="{00000000-0005-0000-0000-0000ABA60000}"/>
    <cellStyle name="Total 15 6 3" xfId="43046" xr:uid="{00000000-0005-0000-0000-0000ACA60000}"/>
    <cellStyle name="Total 15 6 4" xfId="43047" xr:uid="{00000000-0005-0000-0000-0000ADA60000}"/>
    <cellStyle name="Total 15 6 5" xfId="43048" xr:uid="{00000000-0005-0000-0000-0000AEA60000}"/>
    <cellStyle name="Total 15 7" xfId="43049" xr:uid="{00000000-0005-0000-0000-0000AFA60000}"/>
    <cellStyle name="Total 16" xfId="2478" xr:uid="{00000000-0005-0000-0000-0000B0A60000}"/>
    <cellStyle name="Total 16 2" xfId="39991" xr:uid="{00000000-0005-0000-0000-0000B1A60000}"/>
    <cellStyle name="Total 16 2 2" xfId="43050" xr:uid="{00000000-0005-0000-0000-0000B2A60000}"/>
    <cellStyle name="Total 16 2 3" xfId="43051" xr:uid="{00000000-0005-0000-0000-0000B3A60000}"/>
    <cellStyle name="Total 16 2 4" xfId="43052" xr:uid="{00000000-0005-0000-0000-0000B4A60000}"/>
    <cellStyle name="Total 16 2 5" xfId="43053" xr:uid="{00000000-0005-0000-0000-0000B5A60000}"/>
    <cellStyle name="Total 16 3" xfId="43054" xr:uid="{00000000-0005-0000-0000-0000B6A60000}"/>
    <cellStyle name="Total 16 3 2" xfId="43055" xr:uid="{00000000-0005-0000-0000-0000B7A60000}"/>
    <cellStyle name="Total 16 3 3" xfId="43056" xr:uid="{00000000-0005-0000-0000-0000B8A60000}"/>
    <cellStyle name="Total 16 3 4" xfId="43057" xr:uid="{00000000-0005-0000-0000-0000B9A60000}"/>
    <cellStyle name="Total 16 3 5" xfId="43058" xr:uid="{00000000-0005-0000-0000-0000BAA60000}"/>
    <cellStyle name="Total 16 4" xfId="43059" xr:uid="{00000000-0005-0000-0000-0000BBA60000}"/>
    <cellStyle name="Total 16 4 2" xfId="43060" xr:uid="{00000000-0005-0000-0000-0000BCA60000}"/>
    <cellStyle name="Total 16 4 3" xfId="43061" xr:uid="{00000000-0005-0000-0000-0000BDA60000}"/>
    <cellStyle name="Total 16 4 4" xfId="43062" xr:uid="{00000000-0005-0000-0000-0000BEA60000}"/>
    <cellStyle name="Total 16 4 5" xfId="43063" xr:uid="{00000000-0005-0000-0000-0000BFA60000}"/>
    <cellStyle name="Total 16 5" xfId="43064" xr:uid="{00000000-0005-0000-0000-0000C0A60000}"/>
    <cellStyle name="Total 16 5 2" xfId="43065" xr:uid="{00000000-0005-0000-0000-0000C1A60000}"/>
    <cellStyle name="Total 16 5 3" xfId="43066" xr:uid="{00000000-0005-0000-0000-0000C2A60000}"/>
    <cellStyle name="Total 16 5 4" xfId="43067" xr:uid="{00000000-0005-0000-0000-0000C3A60000}"/>
    <cellStyle name="Total 16 5 5" xfId="43068" xr:uid="{00000000-0005-0000-0000-0000C4A60000}"/>
    <cellStyle name="Total 16 6" xfId="43069" xr:uid="{00000000-0005-0000-0000-0000C5A60000}"/>
    <cellStyle name="Total 16 6 2" xfId="43070" xr:uid="{00000000-0005-0000-0000-0000C6A60000}"/>
    <cellStyle name="Total 16 6 3" xfId="43071" xr:uid="{00000000-0005-0000-0000-0000C7A60000}"/>
    <cellStyle name="Total 16 6 4" xfId="43072" xr:uid="{00000000-0005-0000-0000-0000C8A60000}"/>
    <cellStyle name="Total 16 6 5" xfId="43073" xr:uid="{00000000-0005-0000-0000-0000C9A60000}"/>
    <cellStyle name="Total 16 7" xfId="43074" xr:uid="{00000000-0005-0000-0000-0000CAA60000}"/>
    <cellStyle name="Total 17" xfId="2479" xr:uid="{00000000-0005-0000-0000-0000CBA60000}"/>
    <cellStyle name="Total 17 2" xfId="39992" xr:uid="{00000000-0005-0000-0000-0000CCA60000}"/>
    <cellStyle name="Total 17 2 2" xfId="43075" xr:uid="{00000000-0005-0000-0000-0000CDA60000}"/>
    <cellStyle name="Total 17 2 3" xfId="43076" xr:uid="{00000000-0005-0000-0000-0000CEA60000}"/>
    <cellStyle name="Total 17 2 4" xfId="43077" xr:uid="{00000000-0005-0000-0000-0000CFA60000}"/>
    <cellStyle name="Total 17 2 5" xfId="43078" xr:uid="{00000000-0005-0000-0000-0000D0A60000}"/>
    <cellStyle name="Total 17 3" xfId="43079" xr:uid="{00000000-0005-0000-0000-0000D1A60000}"/>
    <cellStyle name="Total 17 3 2" xfId="43080" xr:uid="{00000000-0005-0000-0000-0000D2A60000}"/>
    <cellStyle name="Total 17 3 3" xfId="43081" xr:uid="{00000000-0005-0000-0000-0000D3A60000}"/>
    <cellStyle name="Total 17 3 4" xfId="43082" xr:uid="{00000000-0005-0000-0000-0000D4A60000}"/>
    <cellStyle name="Total 17 3 5" xfId="43083" xr:uid="{00000000-0005-0000-0000-0000D5A60000}"/>
    <cellStyle name="Total 17 4" xfId="43084" xr:uid="{00000000-0005-0000-0000-0000D6A60000}"/>
    <cellStyle name="Total 17 4 2" xfId="43085" xr:uid="{00000000-0005-0000-0000-0000D7A60000}"/>
    <cellStyle name="Total 17 4 3" xfId="43086" xr:uid="{00000000-0005-0000-0000-0000D8A60000}"/>
    <cellStyle name="Total 17 4 4" xfId="43087" xr:uid="{00000000-0005-0000-0000-0000D9A60000}"/>
    <cellStyle name="Total 17 4 5" xfId="43088" xr:uid="{00000000-0005-0000-0000-0000DAA60000}"/>
    <cellStyle name="Total 17 5" xfId="43089" xr:uid="{00000000-0005-0000-0000-0000DBA60000}"/>
    <cellStyle name="Total 17 5 2" xfId="43090" xr:uid="{00000000-0005-0000-0000-0000DCA60000}"/>
    <cellStyle name="Total 17 5 3" xfId="43091" xr:uid="{00000000-0005-0000-0000-0000DDA60000}"/>
    <cellStyle name="Total 17 5 4" xfId="43092" xr:uid="{00000000-0005-0000-0000-0000DEA60000}"/>
    <cellStyle name="Total 17 5 5" xfId="43093" xr:uid="{00000000-0005-0000-0000-0000DFA60000}"/>
    <cellStyle name="Total 17 6" xfId="43094" xr:uid="{00000000-0005-0000-0000-0000E0A60000}"/>
    <cellStyle name="Total 17 6 2" xfId="43095" xr:uid="{00000000-0005-0000-0000-0000E1A60000}"/>
    <cellStyle name="Total 17 6 3" xfId="43096" xr:uid="{00000000-0005-0000-0000-0000E2A60000}"/>
    <cellStyle name="Total 17 6 4" xfId="43097" xr:uid="{00000000-0005-0000-0000-0000E3A60000}"/>
    <cellStyle name="Total 17 6 5" xfId="43098" xr:uid="{00000000-0005-0000-0000-0000E4A60000}"/>
    <cellStyle name="Total 17 7" xfId="43099" xr:uid="{00000000-0005-0000-0000-0000E5A60000}"/>
    <cellStyle name="Total 18" xfId="2480" xr:uid="{00000000-0005-0000-0000-0000E6A60000}"/>
    <cellStyle name="Total 18 2" xfId="39993" xr:uid="{00000000-0005-0000-0000-0000E7A60000}"/>
    <cellStyle name="Total 18 2 2" xfId="43100" xr:uid="{00000000-0005-0000-0000-0000E8A60000}"/>
    <cellStyle name="Total 18 2 3" xfId="43101" xr:uid="{00000000-0005-0000-0000-0000E9A60000}"/>
    <cellStyle name="Total 18 2 4" xfId="43102" xr:uid="{00000000-0005-0000-0000-0000EAA60000}"/>
    <cellStyle name="Total 18 2 5" xfId="43103" xr:uid="{00000000-0005-0000-0000-0000EBA60000}"/>
    <cellStyle name="Total 18 3" xfId="43104" xr:uid="{00000000-0005-0000-0000-0000ECA60000}"/>
    <cellStyle name="Total 18 3 2" xfId="43105" xr:uid="{00000000-0005-0000-0000-0000EDA60000}"/>
    <cellStyle name="Total 18 3 3" xfId="43106" xr:uid="{00000000-0005-0000-0000-0000EEA60000}"/>
    <cellStyle name="Total 18 3 4" xfId="43107" xr:uid="{00000000-0005-0000-0000-0000EFA60000}"/>
    <cellStyle name="Total 18 3 5" xfId="43108" xr:uid="{00000000-0005-0000-0000-0000F0A60000}"/>
    <cellStyle name="Total 18 4" xfId="43109" xr:uid="{00000000-0005-0000-0000-0000F1A60000}"/>
    <cellStyle name="Total 18 4 2" xfId="43110" xr:uid="{00000000-0005-0000-0000-0000F2A60000}"/>
    <cellStyle name="Total 18 4 3" xfId="43111" xr:uid="{00000000-0005-0000-0000-0000F3A60000}"/>
    <cellStyle name="Total 18 4 4" xfId="43112" xr:uid="{00000000-0005-0000-0000-0000F4A60000}"/>
    <cellStyle name="Total 18 4 5" xfId="43113" xr:uid="{00000000-0005-0000-0000-0000F5A60000}"/>
    <cellStyle name="Total 18 5" xfId="43114" xr:uid="{00000000-0005-0000-0000-0000F6A60000}"/>
    <cellStyle name="Total 18 5 2" xfId="43115" xr:uid="{00000000-0005-0000-0000-0000F7A60000}"/>
    <cellStyle name="Total 18 5 3" xfId="43116" xr:uid="{00000000-0005-0000-0000-0000F8A60000}"/>
    <cellStyle name="Total 18 5 4" xfId="43117" xr:uid="{00000000-0005-0000-0000-0000F9A60000}"/>
    <cellStyle name="Total 18 5 5" xfId="43118" xr:uid="{00000000-0005-0000-0000-0000FAA60000}"/>
    <cellStyle name="Total 18 6" xfId="43119" xr:uid="{00000000-0005-0000-0000-0000FBA60000}"/>
    <cellStyle name="Total 18 6 2" xfId="43120" xr:uid="{00000000-0005-0000-0000-0000FCA60000}"/>
    <cellStyle name="Total 18 6 3" xfId="43121" xr:uid="{00000000-0005-0000-0000-0000FDA60000}"/>
    <cellStyle name="Total 18 6 4" xfId="43122" xr:uid="{00000000-0005-0000-0000-0000FEA60000}"/>
    <cellStyle name="Total 18 6 5" xfId="43123" xr:uid="{00000000-0005-0000-0000-0000FFA60000}"/>
    <cellStyle name="Total 18 7" xfId="43124" xr:uid="{00000000-0005-0000-0000-000000A70000}"/>
    <cellStyle name="Total 19" xfId="2481" xr:uid="{00000000-0005-0000-0000-000001A70000}"/>
    <cellStyle name="Total 19 2" xfId="39994" xr:uid="{00000000-0005-0000-0000-000002A70000}"/>
    <cellStyle name="Total 19 2 2" xfId="43125" xr:uid="{00000000-0005-0000-0000-000003A70000}"/>
    <cellStyle name="Total 19 2 3" xfId="43126" xr:uid="{00000000-0005-0000-0000-000004A70000}"/>
    <cellStyle name="Total 19 2 4" xfId="43127" xr:uid="{00000000-0005-0000-0000-000005A70000}"/>
    <cellStyle name="Total 19 2 5" xfId="43128" xr:uid="{00000000-0005-0000-0000-000006A70000}"/>
    <cellStyle name="Total 19 3" xfId="43129" xr:uid="{00000000-0005-0000-0000-000007A70000}"/>
    <cellStyle name="Total 19 3 2" xfId="43130" xr:uid="{00000000-0005-0000-0000-000008A70000}"/>
    <cellStyle name="Total 19 3 3" xfId="43131" xr:uid="{00000000-0005-0000-0000-000009A70000}"/>
    <cellStyle name="Total 19 3 4" xfId="43132" xr:uid="{00000000-0005-0000-0000-00000AA70000}"/>
    <cellStyle name="Total 19 3 5" xfId="43133" xr:uid="{00000000-0005-0000-0000-00000BA70000}"/>
    <cellStyle name="Total 19 4" xfId="43134" xr:uid="{00000000-0005-0000-0000-00000CA70000}"/>
    <cellStyle name="Total 19 4 2" xfId="43135" xr:uid="{00000000-0005-0000-0000-00000DA70000}"/>
    <cellStyle name="Total 19 4 3" xfId="43136" xr:uid="{00000000-0005-0000-0000-00000EA70000}"/>
    <cellStyle name="Total 19 4 4" xfId="43137" xr:uid="{00000000-0005-0000-0000-00000FA70000}"/>
    <cellStyle name="Total 19 4 5" xfId="43138" xr:uid="{00000000-0005-0000-0000-000010A70000}"/>
    <cellStyle name="Total 19 5" xfId="43139" xr:uid="{00000000-0005-0000-0000-000011A70000}"/>
    <cellStyle name="Total 19 5 2" xfId="43140" xr:uid="{00000000-0005-0000-0000-000012A70000}"/>
    <cellStyle name="Total 19 5 3" xfId="43141" xr:uid="{00000000-0005-0000-0000-000013A70000}"/>
    <cellStyle name="Total 19 5 4" xfId="43142" xr:uid="{00000000-0005-0000-0000-000014A70000}"/>
    <cellStyle name="Total 19 5 5" xfId="43143" xr:uid="{00000000-0005-0000-0000-000015A70000}"/>
    <cellStyle name="Total 19 6" xfId="43144" xr:uid="{00000000-0005-0000-0000-000016A70000}"/>
    <cellStyle name="Total 19 6 2" xfId="43145" xr:uid="{00000000-0005-0000-0000-000017A70000}"/>
    <cellStyle name="Total 19 6 3" xfId="43146" xr:uid="{00000000-0005-0000-0000-000018A70000}"/>
    <cellStyle name="Total 19 6 4" xfId="43147" xr:uid="{00000000-0005-0000-0000-000019A70000}"/>
    <cellStyle name="Total 19 6 5" xfId="43148" xr:uid="{00000000-0005-0000-0000-00001AA70000}"/>
    <cellStyle name="Total 19 7" xfId="43149" xr:uid="{00000000-0005-0000-0000-00001BA70000}"/>
    <cellStyle name="Total 2" xfId="61" xr:uid="{00000000-0005-0000-0000-00001CA70000}"/>
    <cellStyle name="Total 2 10" xfId="39995" xr:uid="{00000000-0005-0000-0000-00001DA70000}"/>
    <cellStyle name="Total 2 11" xfId="39996" xr:uid="{00000000-0005-0000-0000-00001EA70000}"/>
    <cellStyle name="Total 2 12" xfId="39997" xr:uid="{00000000-0005-0000-0000-00001FA70000}"/>
    <cellStyle name="Total 2 13" xfId="39998" xr:uid="{00000000-0005-0000-0000-000020A70000}"/>
    <cellStyle name="Total 2 14" xfId="39999" xr:uid="{00000000-0005-0000-0000-000021A70000}"/>
    <cellStyle name="Total 2 15" xfId="40000" xr:uid="{00000000-0005-0000-0000-000022A70000}"/>
    <cellStyle name="Total 2 16" xfId="40001" xr:uid="{00000000-0005-0000-0000-000023A70000}"/>
    <cellStyle name="Total 2 17" xfId="40002" xr:uid="{00000000-0005-0000-0000-000024A70000}"/>
    <cellStyle name="Total 2 18" xfId="40003" xr:uid="{00000000-0005-0000-0000-000025A70000}"/>
    <cellStyle name="Total 2 19" xfId="40004" xr:uid="{00000000-0005-0000-0000-000026A70000}"/>
    <cellStyle name="Total 2 2" xfId="2483" xr:uid="{00000000-0005-0000-0000-000027A70000}"/>
    <cellStyle name="Total 2 2 10" xfId="40005" xr:uid="{00000000-0005-0000-0000-000028A70000}"/>
    <cellStyle name="Total 2 2 11" xfId="40006" xr:uid="{00000000-0005-0000-0000-000029A70000}"/>
    <cellStyle name="Total 2 2 12" xfId="40007" xr:uid="{00000000-0005-0000-0000-00002AA70000}"/>
    <cellStyle name="Total 2 2 13" xfId="40008" xr:uid="{00000000-0005-0000-0000-00002BA70000}"/>
    <cellStyle name="Total 2 2 14" xfId="40009" xr:uid="{00000000-0005-0000-0000-00002CA70000}"/>
    <cellStyle name="Total 2 2 15" xfId="40010" xr:uid="{00000000-0005-0000-0000-00002DA70000}"/>
    <cellStyle name="Total 2 2 16" xfId="40011" xr:uid="{00000000-0005-0000-0000-00002EA70000}"/>
    <cellStyle name="Total 2 2 17" xfId="40012" xr:uid="{00000000-0005-0000-0000-00002FA70000}"/>
    <cellStyle name="Total 2 2 18" xfId="40013" xr:uid="{00000000-0005-0000-0000-000030A70000}"/>
    <cellStyle name="Total 2 2 2" xfId="40014" xr:uid="{00000000-0005-0000-0000-000031A70000}"/>
    <cellStyle name="Total 2 2 2 10" xfId="40015" xr:uid="{00000000-0005-0000-0000-000032A70000}"/>
    <cellStyle name="Total 2 2 2 11" xfId="40016" xr:uid="{00000000-0005-0000-0000-000033A70000}"/>
    <cellStyle name="Total 2 2 2 12" xfId="40017" xr:uid="{00000000-0005-0000-0000-000034A70000}"/>
    <cellStyle name="Total 2 2 2 13" xfId="40018" xr:uid="{00000000-0005-0000-0000-000035A70000}"/>
    <cellStyle name="Total 2 2 2 14" xfId="40019" xr:uid="{00000000-0005-0000-0000-000036A70000}"/>
    <cellStyle name="Total 2 2 2 15" xfId="40020" xr:uid="{00000000-0005-0000-0000-000037A70000}"/>
    <cellStyle name="Total 2 2 2 16" xfId="40021" xr:uid="{00000000-0005-0000-0000-000038A70000}"/>
    <cellStyle name="Total 2 2 2 17" xfId="40022" xr:uid="{00000000-0005-0000-0000-000039A70000}"/>
    <cellStyle name="Total 2 2 2 2" xfId="40023" xr:uid="{00000000-0005-0000-0000-00003AA70000}"/>
    <cellStyle name="Total 2 2 2 2 10" xfId="40024" xr:uid="{00000000-0005-0000-0000-00003BA70000}"/>
    <cellStyle name="Total 2 2 2 2 11" xfId="40025" xr:uid="{00000000-0005-0000-0000-00003CA70000}"/>
    <cellStyle name="Total 2 2 2 2 12" xfId="40026" xr:uid="{00000000-0005-0000-0000-00003DA70000}"/>
    <cellStyle name="Total 2 2 2 2 13" xfId="40027" xr:uid="{00000000-0005-0000-0000-00003EA70000}"/>
    <cellStyle name="Total 2 2 2 2 14" xfId="40028" xr:uid="{00000000-0005-0000-0000-00003FA70000}"/>
    <cellStyle name="Total 2 2 2 2 15" xfId="40029" xr:uid="{00000000-0005-0000-0000-000040A70000}"/>
    <cellStyle name="Total 2 2 2 2 2" xfId="40030" xr:uid="{00000000-0005-0000-0000-000041A70000}"/>
    <cellStyle name="Total 2 2 2 2 2 10" xfId="40031" xr:uid="{00000000-0005-0000-0000-000042A70000}"/>
    <cellStyle name="Total 2 2 2 2 2 11" xfId="40032" xr:uid="{00000000-0005-0000-0000-000043A70000}"/>
    <cellStyle name="Total 2 2 2 2 2 12" xfId="40033" xr:uid="{00000000-0005-0000-0000-000044A70000}"/>
    <cellStyle name="Total 2 2 2 2 2 13" xfId="40034" xr:uid="{00000000-0005-0000-0000-000045A70000}"/>
    <cellStyle name="Total 2 2 2 2 2 14" xfId="40035" xr:uid="{00000000-0005-0000-0000-000046A70000}"/>
    <cellStyle name="Total 2 2 2 2 2 2" xfId="40036" xr:uid="{00000000-0005-0000-0000-000047A70000}"/>
    <cellStyle name="Total 2 2 2 2 2 2 2" xfId="40037" xr:uid="{00000000-0005-0000-0000-000048A70000}"/>
    <cellStyle name="Total 2 2 2 2 2 2 2 2" xfId="40038" xr:uid="{00000000-0005-0000-0000-000049A70000}"/>
    <cellStyle name="Total 2 2 2 2 2 2 2 2 2" xfId="40039" xr:uid="{00000000-0005-0000-0000-00004AA70000}"/>
    <cellStyle name="Total 2 2 2 2 2 2 2 2 2 2" xfId="40040" xr:uid="{00000000-0005-0000-0000-00004BA70000}"/>
    <cellStyle name="Total 2 2 2 2 2 2 2 2 2 3" xfId="40041" xr:uid="{00000000-0005-0000-0000-00004CA70000}"/>
    <cellStyle name="Total 2 2 2 2 2 2 2 2 2 4" xfId="40042" xr:uid="{00000000-0005-0000-0000-00004DA70000}"/>
    <cellStyle name="Total 2 2 2 2 2 2 2 2 2 5" xfId="40043" xr:uid="{00000000-0005-0000-0000-00004EA70000}"/>
    <cellStyle name="Total 2 2 2 2 2 2 2 2 2 6" xfId="40044" xr:uid="{00000000-0005-0000-0000-00004FA70000}"/>
    <cellStyle name="Total 2 2 2 2 2 2 2 2 3" xfId="40045" xr:uid="{00000000-0005-0000-0000-000050A70000}"/>
    <cellStyle name="Total 2 2 2 2 2 2 2 2 4" xfId="40046" xr:uid="{00000000-0005-0000-0000-000051A70000}"/>
    <cellStyle name="Total 2 2 2 2 2 2 2 2 5" xfId="40047" xr:uid="{00000000-0005-0000-0000-000052A70000}"/>
    <cellStyle name="Total 2 2 2 2 2 2 2 2 6" xfId="40048" xr:uid="{00000000-0005-0000-0000-000053A70000}"/>
    <cellStyle name="Total 2 2 2 2 2 2 2 3" xfId="40049" xr:uid="{00000000-0005-0000-0000-000054A70000}"/>
    <cellStyle name="Total 2 2 2 2 2 2 2 4" xfId="40050" xr:uid="{00000000-0005-0000-0000-000055A70000}"/>
    <cellStyle name="Total 2 2 2 2 2 2 2 5" xfId="40051" xr:uid="{00000000-0005-0000-0000-000056A70000}"/>
    <cellStyle name="Total 2 2 2 2 2 2 2 6" xfId="40052" xr:uid="{00000000-0005-0000-0000-000057A70000}"/>
    <cellStyle name="Total 2 2 2 2 2 2 2 7" xfId="40053" xr:uid="{00000000-0005-0000-0000-000058A70000}"/>
    <cellStyle name="Total 2 2 2 2 2 2 3" xfId="40054" xr:uid="{00000000-0005-0000-0000-000059A70000}"/>
    <cellStyle name="Total 2 2 2 2 2 2 4" xfId="40055" xr:uid="{00000000-0005-0000-0000-00005AA70000}"/>
    <cellStyle name="Total 2 2 2 2 2 2 5" xfId="40056" xr:uid="{00000000-0005-0000-0000-00005BA70000}"/>
    <cellStyle name="Total 2 2 2 2 2 2 6" xfId="40057" xr:uid="{00000000-0005-0000-0000-00005CA70000}"/>
    <cellStyle name="Total 2 2 2 2 2 2 7" xfId="40058" xr:uid="{00000000-0005-0000-0000-00005DA70000}"/>
    <cellStyle name="Total 2 2 2 2 2 3" xfId="40059" xr:uid="{00000000-0005-0000-0000-00005EA70000}"/>
    <cellStyle name="Total 2 2 2 2 2 4" xfId="40060" xr:uid="{00000000-0005-0000-0000-00005FA70000}"/>
    <cellStyle name="Total 2 2 2 2 2 5" xfId="40061" xr:uid="{00000000-0005-0000-0000-000060A70000}"/>
    <cellStyle name="Total 2 2 2 2 2 6" xfId="40062" xr:uid="{00000000-0005-0000-0000-000061A70000}"/>
    <cellStyle name="Total 2 2 2 2 2 7" xfId="40063" xr:uid="{00000000-0005-0000-0000-000062A70000}"/>
    <cellStyle name="Total 2 2 2 2 2 8" xfId="40064" xr:uid="{00000000-0005-0000-0000-000063A70000}"/>
    <cellStyle name="Total 2 2 2 2 2 9" xfId="40065" xr:uid="{00000000-0005-0000-0000-000064A70000}"/>
    <cellStyle name="Total 2 2 2 2 3" xfId="40066" xr:uid="{00000000-0005-0000-0000-000065A70000}"/>
    <cellStyle name="Total 2 2 2 2 4" xfId="40067" xr:uid="{00000000-0005-0000-0000-000066A70000}"/>
    <cellStyle name="Total 2 2 2 2 5" xfId="40068" xr:uid="{00000000-0005-0000-0000-000067A70000}"/>
    <cellStyle name="Total 2 2 2 2 6" xfId="40069" xr:uid="{00000000-0005-0000-0000-000068A70000}"/>
    <cellStyle name="Total 2 2 2 2 7" xfId="40070" xr:uid="{00000000-0005-0000-0000-000069A70000}"/>
    <cellStyle name="Total 2 2 2 2 8" xfId="40071" xr:uid="{00000000-0005-0000-0000-00006AA70000}"/>
    <cellStyle name="Total 2 2 2 2 9" xfId="40072" xr:uid="{00000000-0005-0000-0000-00006BA70000}"/>
    <cellStyle name="Total 2 2 2 3" xfId="40073" xr:uid="{00000000-0005-0000-0000-00006CA70000}"/>
    <cellStyle name="Total 2 2 2 4" xfId="40074" xr:uid="{00000000-0005-0000-0000-00006DA70000}"/>
    <cellStyle name="Total 2 2 2 5" xfId="40075" xr:uid="{00000000-0005-0000-0000-00006EA70000}"/>
    <cellStyle name="Total 2 2 2 5 2" xfId="40076" xr:uid="{00000000-0005-0000-0000-00006FA70000}"/>
    <cellStyle name="Total 2 2 2 5 3" xfId="40077" xr:uid="{00000000-0005-0000-0000-000070A70000}"/>
    <cellStyle name="Total 2 2 2 5 4" xfId="40078" xr:uid="{00000000-0005-0000-0000-000071A70000}"/>
    <cellStyle name="Total 2 2 2 5 5" xfId="40079" xr:uid="{00000000-0005-0000-0000-000072A70000}"/>
    <cellStyle name="Total 2 2 2 5 6" xfId="40080" xr:uid="{00000000-0005-0000-0000-000073A70000}"/>
    <cellStyle name="Total 2 2 2 5 7" xfId="40081" xr:uid="{00000000-0005-0000-0000-000074A70000}"/>
    <cellStyle name="Total 2 2 2 5 8" xfId="40082" xr:uid="{00000000-0005-0000-0000-000075A70000}"/>
    <cellStyle name="Total 2 2 2 6" xfId="40083" xr:uid="{00000000-0005-0000-0000-000076A70000}"/>
    <cellStyle name="Total 2 2 2 7" xfId="40084" xr:uid="{00000000-0005-0000-0000-000077A70000}"/>
    <cellStyle name="Total 2 2 2 8" xfId="40085" xr:uid="{00000000-0005-0000-0000-000078A70000}"/>
    <cellStyle name="Total 2 2 2 9" xfId="40086" xr:uid="{00000000-0005-0000-0000-000079A70000}"/>
    <cellStyle name="Total 2 2 3" xfId="40087" xr:uid="{00000000-0005-0000-0000-00007AA70000}"/>
    <cellStyle name="Total 2 2 3 2" xfId="43150" xr:uid="{00000000-0005-0000-0000-00007BA70000}"/>
    <cellStyle name="Total 2 2 3 3" xfId="43151" xr:uid="{00000000-0005-0000-0000-00007CA70000}"/>
    <cellStyle name="Total 2 2 3 4" xfId="43152" xr:uid="{00000000-0005-0000-0000-00007DA70000}"/>
    <cellStyle name="Total 2 2 3 5" xfId="43153" xr:uid="{00000000-0005-0000-0000-00007EA70000}"/>
    <cellStyle name="Total 2 2 4" xfId="40088" xr:uid="{00000000-0005-0000-0000-00007FA70000}"/>
    <cellStyle name="Total 2 2 4 2" xfId="43154" xr:uid="{00000000-0005-0000-0000-000080A70000}"/>
    <cellStyle name="Total 2 2 4 3" xfId="43155" xr:uid="{00000000-0005-0000-0000-000081A70000}"/>
    <cellStyle name="Total 2 2 4 4" xfId="43156" xr:uid="{00000000-0005-0000-0000-000082A70000}"/>
    <cellStyle name="Total 2 2 4 5" xfId="43157" xr:uid="{00000000-0005-0000-0000-000083A70000}"/>
    <cellStyle name="Total 2 2 5" xfId="40089" xr:uid="{00000000-0005-0000-0000-000084A70000}"/>
    <cellStyle name="Total 2 2 5 2" xfId="43158" xr:uid="{00000000-0005-0000-0000-000085A70000}"/>
    <cellStyle name="Total 2 2 5 3" xfId="43159" xr:uid="{00000000-0005-0000-0000-000086A70000}"/>
    <cellStyle name="Total 2 2 5 4" xfId="43160" xr:uid="{00000000-0005-0000-0000-000087A70000}"/>
    <cellStyle name="Total 2 2 5 5" xfId="43161" xr:uid="{00000000-0005-0000-0000-000088A70000}"/>
    <cellStyle name="Total 2 2 6" xfId="40090" xr:uid="{00000000-0005-0000-0000-000089A70000}"/>
    <cellStyle name="Total 2 2 6 2" xfId="40091" xr:uid="{00000000-0005-0000-0000-00008AA70000}"/>
    <cellStyle name="Total 2 2 6 3" xfId="40092" xr:uid="{00000000-0005-0000-0000-00008BA70000}"/>
    <cellStyle name="Total 2 2 6 4" xfId="40093" xr:uid="{00000000-0005-0000-0000-00008CA70000}"/>
    <cellStyle name="Total 2 2 6 5" xfId="40094" xr:uid="{00000000-0005-0000-0000-00008DA70000}"/>
    <cellStyle name="Total 2 2 6 6" xfId="40095" xr:uid="{00000000-0005-0000-0000-00008EA70000}"/>
    <cellStyle name="Total 2 2 6 7" xfId="40096" xr:uid="{00000000-0005-0000-0000-00008FA70000}"/>
    <cellStyle name="Total 2 2 6 8" xfId="40097" xr:uid="{00000000-0005-0000-0000-000090A70000}"/>
    <cellStyle name="Total 2 2 7" xfId="40098" xr:uid="{00000000-0005-0000-0000-000091A70000}"/>
    <cellStyle name="Total 2 2 8" xfId="40099" xr:uid="{00000000-0005-0000-0000-000092A70000}"/>
    <cellStyle name="Total 2 2 9" xfId="40100" xr:uid="{00000000-0005-0000-0000-000093A70000}"/>
    <cellStyle name="Total 2 3" xfId="2484" xr:uid="{00000000-0005-0000-0000-000094A70000}"/>
    <cellStyle name="Total 2 3 2" xfId="40101" xr:uid="{00000000-0005-0000-0000-000095A70000}"/>
    <cellStyle name="Total 2 3 2 2" xfId="43162" xr:uid="{00000000-0005-0000-0000-000096A70000}"/>
    <cellStyle name="Total 2 3 2 3" xfId="43163" xr:uid="{00000000-0005-0000-0000-000097A70000}"/>
    <cellStyle name="Total 2 3 2 4" xfId="43164" xr:uid="{00000000-0005-0000-0000-000098A70000}"/>
    <cellStyle name="Total 2 3 2 5" xfId="43165" xr:uid="{00000000-0005-0000-0000-000099A70000}"/>
    <cellStyle name="Total 2 3 3" xfId="40102" xr:uid="{00000000-0005-0000-0000-00009AA70000}"/>
    <cellStyle name="Total 2 3 3 2" xfId="43166" xr:uid="{00000000-0005-0000-0000-00009BA70000}"/>
    <cellStyle name="Total 2 3 3 3" xfId="43167" xr:uid="{00000000-0005-0000-0000-00009CA70000}"/>
    <cellStyle name="Total 2 3 3 4" xfId="43168" xr:uid="{00000000-0005-0000-0000-00009DA70000}"/>
    <cellStyle name="Total 2 3 3 5" xfId="43169" xr:uid="{00000000-0005-0000-0000-00009EA70000}"/>
    <cellStyle name="Total 2 3 4" xfId="40103" xr:uid="{00000000-0005-0000-0000-00009FA70000}"/>
    <cellStyle name="Total 2 3 4 2" xfId="43170" xr:uid="{00000000-0005-0000-0000-0000A0A70000}"/>
    <cellStyle name="Total 2 3 4 3" xfId="43171" xr:uid="{00000000-0005-0000-0000-0000A1A70000}"/>
    <cellStyle name="Total 2 3 4 4" xfId="43172" xr:uid="{00000000-0005-0000-0000-0000A2A70000}"/>
    <cellStyle name="Total 2 3 4 5" xfId="43173" xr:uid="{00000000-0005-0000-0000-0000A3A70000}"/>
    <cellStyle name="Total 2 3 5" xfId="43174" xr:uid="{00000000-0005-0000-0000-0000A4A70000}"/>
    <cellStyle name="Total 2 3 5 2" xfId="43175" xr:uid="{00000000-0005-0000-0000-0000A5A70000}"/>
    <cellStyle name="Total 2 3 5 3" xfId="43176" xr:uid="{00000000-0005-0000-0000-0000A6A70000}"/>
    <cellStyle name="Total 2 3 5 4" xfId="43177" xr:uid="{00000000-0005-0000-0000-0000A7A70000}"/>
    <cellStyle name="Total 2 3 5 5" xfId="43178" xr:uid="{00000000-0005-0000-0000-0000A8A70000}"/>
    <cellStyle name="Total 2 3 6" xfId="43179" xr:uid="{00000000-0005-0000-0000-0000A9A70000}"/>
    <cellStyle name="Total 2 3 6 2" xfId="43180" xr:uid="{00000000-0005-0000-0000-0000AAA70000}"/>
    <cellStyle name="Total 2 3 6 3" xfId="43181" xr:uid="{00000000-0005-0000-0000-0000ABA70000}"/>
    <cellStyle name="Total 2 3 6 4" xfId="43182" xr:uid="{00000000-0005-0000-0000-0000ACA70000}"/>
    <cellStyle name="Total 2 3 6 5" xfId="43183" xr:uid="{00000000-0005-0000-0000-0000ADA70000}"/>
    <cellStyle name="Total 2 3 7" xfId="43184" xr:uid="{00000000-0005-0000-0000-0000AEA70000}"/>
    <cellStyle name="Total 2 4" xfId="2485" xr:uid="{00000000-0005-0000-0000-0000AFA70000}"/>
    <cellStyle name="Total 2 4 2" xfId="40104" xr:uid="{00000000-0005-0000-0000-0000B0A70000}"/>
    <cellStyle name="Total 2 4 2 2" xfId="43185" xr:uid="{00000000-0005-0000-0000-0000B1A70000}"/>
    <cellStyle name="Total 2 4 2 3" xfId="43186" xr:uid="{00000000-0005-0000-0000-0000B2A70000}"/>
    <cellStyle name="Total 2 4 2 4" xfId="43187" xr:uid="{00000000-0005-0000-0000-0000B3A70000}"/>
    <cellStyle name="Total 2 4 2 5" xfId="43188" xr:uid="{00000000-0005-0000-0000-0000B4A70000}"/>
    <cellStyle name="Total 2 4 3" xfId="43189" xr:uid="{00000000-0005-0000-0000-0000B5A70000}"/>
    <cellStyle name="Total 2 4 3 2" xfId="43190" xr:uid="{00000000-0005-0000-0000-0000B6A70000}"/>
    <cellStyle name="Total 2 4 3 3" xfId="43191" xr:uid="{00000000-0005-0000-0000-0000B7A70000}"/>
    <cellStyle name="Total 2 4 3 4" xfId="43192" xr:uid="{00000000-0005-0000-0000-0000B8A70000}"/>
    <cellStyle name="Total 2 4 3 5" xfId="43193" xr:uid="{00000000-0005-0000-0000-0000B9A70000}"/>
    <cellStyle name="Total 2 4 4" xfId="43194" xr:uid="{00000000-0005-0000-0000-0000BAA70000}"/>
    <cellStyle name="Total 2 4 4 2" xfId="43195" xr:uid="{00000000-0005-0000-0000-0000BBA70000}"/>
    <cellStyle name="Total 2 4 4 3" xfId="43196" xr:uid="{00000000-0005-0000-0000-0000BCA70000}"/>
    <cellStyle name="Total 2 4 4 4" xfId="43197" xr:uid="{00000000-0005-0000-0000-0000BDA70000}"/>
    <cellStyle name="Total 2 4 4 5" xfId="43198" xr:uid="{00000000-0005-0000-0000-0000BEA70000}"/>
    <cellStyle name="Total 2 4 5" xfId="43199" xr:uid="{00000000-0005-0000-0000-0000BFA70000}"/>
    <cellStyle name="Total 2 4 5 2" xfId="43200" xr:uid="{00000000-0005-0000-0000-0000C0A70000}"/>
    <cellStyle name="Total 2 4 5 3" xfId="43201" xr:uid="{00000000-0005-0000-0000-0000C1A70000}"/>
    <cellStyle name="Total 2 4 5 4" xfId="43202" xr:uid="{00000000-0005-0000-0000-0000C2A70000}"/>
    <cellStyle name="Total 2 4 5 5" xfId="43203" xr:uid="{00000000-0005-0000-0000-0000C3A70000}"/>
    <cellStyle name="Total 2 4 6" xfId="43204" xr:uid="{00000000-0005-0000-0000-0000C4A70000}"/>
    <cellStyle name="Total 2 4 6 2" xfId="43205" xr:uid="{00000000-0005-0000-0000-0000C5A70000}"/>
    <cellStyle name="Total 2 4 6 3" xfId="43206" xr:uid="{00000000-0005-0000-0000-0000C6A70000}"/>
    <cellStyle name="Total 2 4 6 4" xfId="43207" xr:uid="{00000000-0005-0000-0000-0000C7A70000}"/>
    <cellStyle name="Total 2 4 6 5" xfId="43208" xr:uid="{00000000-0005-0000-0000-0000C8A70000}"/>
    <cellStyle name="Total 2 4 7" xfId="43209" xr:uid="{00000000-0005-0000-0000-0000C9A70000}"/>
    <cellStyle name="Total 2 5" xfId="2486" xr:uid="{00000000-0005-0000-0000-0000CAA70000}"/>
    <cellStyle name="Total 2 5 2" xfId="43210" xr:uid="{00000000-0005-0000-0000-0000CBA70000}"/>
    <cellStyle name="Total 2 5 2 2" xfId="43211" xr:uid="{00000000-0005-0000-0000-0000CCA70000}"/>
    <cellStyle name="Total 2 5 2 3" xfId="43212" xr:uid="{00000000-0005-0000-0000-0000CDA70000}"/>
    <cellStyle name="Total 2 5 2 4" xfId="43213" xr:uid="{00000000-0005-0000-0000-0000CEA70000}"/>
    <cellStyle name="Total 2 5 2 5" xfId="43214" xr:uid="{00000000-0005-0000-0000-0000CFA70000}"/>
    <cellStyle name="Total 2 5 3" xfId="43215" xr:uid="{00000000-0005-0000-0000-0000D0A70000}"/>
    <cellStyle name="Total 2 5 3 2" xfId="43216" xr:uid="{00000000-0005-0000-0000-0000D1A70000}"/>
    <cellStyle name="Total 2 5 3 3" xfId="43217" xr:uid="{00000000-0005-0000-0000-0000D2A70000}"/>
    <cellStyle name="Total 2 5 3 4" xfId="43218" xr:uid="{00000000-0005-0000-0000-0000D3A70000}"/>
    <cellStyle name="Total 2 5 3 5" xfId="43219" xr:uid="{00000000-0005-0000-0000-0000D4A70000}"/>
    <cellStyle name="Total 2 5 4" xfId="43220" xr:uid="{00000000-0005-0000-0000-0000D5A70000}"/>
    <cellStyle name="Total 2 5 4 2" xfId="43221" xr:uid="{00000000-0005-0000-0000-0000D6A70000}"/>
    <cellStyle name="Total 2 5 4 3" xfId="43222" xr:uid="{00000000-0005-0000-0000-0000D7A70000}"/>
    <cellStyle name="Total 2 5 4 4" xfId="43223" xr:uid="{00000000-0005-0000-0000-0000D8A70000}"/>
    <cellStyle name="Total 2 5 4 5" xfId="43224" xr:uid="{00000000-0005-0000-0000-0000D9A70000}"/>
    <cellStyle name="Total 2 5 5" xfId="43225" xr:uid="{00000000-0005-0000-0000-0000DAA70000}"/>
    <cellStyle name="Total 2 5 5 2" xfId="43226" xr:uid="{00000000-0005-0000-0000-0000DBA70000}"/>
    <cellStyle name="Total 2 5 5 3" xfId="43227" xr:uid="{00000000-0005-0000-0000-0000DCA70000}"/>
    <cellStyle name="Total 2 5 5 4" xfId="43228" xr:uid="{00000000-0005-0000-0000-0000DDA70000}"/>
    <cellStyle name="Total 2 5 5 5" xfId="43229" xr:uid="{00000000-0005-0000-0000-0000DEA70000}"/>
    <cellStyle name="Total 2 5 6" xfId="43230" xr:uid="{00000000-0005-0000-0000-0000DFA70000}"/>
    <cellStyle name="Total 2 5 6 2" xfId="43231" xr:uid="{00000000-0005-0000-0000-0000E0A70000}"/>
    <cellStyle name="Total 2 5 6 3" xfId="43232" xr:uid="{00000000-0005-0000-0000-0000E1A70000}"/>
    <cellStyle name="Total 2 5 6 4" xfId="43233" xr:uid="{00000000-0005-0000-0000-0000E2A70000}"/>
    <cellStyle name="Total 2 5 6 5" xfId="43234" xr:uid="{00000000-0005-0000-0000-0000E3A70000}"/>
    <cellStyle name="Total 2 5 7" xfId="43235" xr:uid="{00000000-0005-0000-0000-0000E4A70000}"/>
    <cellStyle name="Total 2 6" xfId="2482" xr:uid="{00000000-0005-0000-0000-0000E5A70000}"/>
    <cellStyle name="Total 2 7" xfId="40105" xr:uid="{00000000-0005-0000-0000-0000E6A70000}"/>
    <cellStyle name="Total 2 7 2" xfId="40106" xr:uid="{00000000-0005-0000-0000-0000E7A70000}"/>
    <cellStyle name="Total 2 7 3" xfId="40107" xr:uid="{00000000-0005-0000-0000-0000E8A70000}"/>
    <cellStyle name="Total 2 7 4" xfId="40108" xr:uid="{00000000-0005-0000-0000-0000E9A70000}"/>
    <cellStyle name="Total 2 7 5" xfId="40109" xr:uid="{00000000-0005-0000-0000-0000EAA70000}"/>
    <cellStyle name="Total 2 7 6" xfId="40110" xr:uid="{00000000-0005-0000-0000-0000EBA70000}"/>
    <cellStyle name="Total 2 7 7" xfId="40111" xr:uid="{00000000-0005-0000-0000-0000ECA70000}"/>
    <cellStyle name="Total 2 7 8" xfId="40112" xr:uid="{00000000-0005-0000-0000-0000EDA70000}"/>
    <cellStyle name="Total 2 8" xfId="40113" xr:uid="{00000000-0005-0000-0000-0000EEA70000}"/>
    <cellStyle name="Total 2 9" xfId="40114" xr:uid="{00000000-0005-0000-0000-0000EFA70000}"/>
    <cellStyle name="Total 2_P T  BG MASDEL al 30 de junio de 2009" xfId="40115" xr:uid="{00000000-0005-0000-0000-0000F0A70000}"/>
    <cellStyle name="Total 20" xfId="2487" xr:uid="{00000000-0005-0000-0000-0000F1A70000}"/>
    <cellStyle name="Total 20 2" xfId="40116" xr:uid="{00000000-0005-0000-0000-0000F2A70000}"/>
    <cellStyle name="Total 20 2 2" xfId="43236" xr:uid="{00000000-0005-0000-0000-0000F3A70000}"/>
    <cellStyle name="Total 20 2 3" xfId="43237" xr:uid="{00000000-0005-0000-0000-0000F4A70000}"/>
    <cellStyle name="Total 20 2 4" xfId="43238" xr:uid="{00000000-0005-0000-0000-0000F5A70000}"/>
    <cellStyle name="Total 20 2 5" xfId="43239" xr:uid="{00000000-0005-0000-0000-0000F6A70000}"/>
    <cellStyle name="Total 20 3" xfId="43240" xr:uid="{00000000-0005-0000-0000-0000F7A70000}"/>
    <cellStyle name="Total 20 3 2" xfId="43241" xr:uid="{00000000-0005-0000-0000-0000F8A70000}"/>
    <cellStyle name="Total 20 3 3" xfId="43242" xr:uid="{00000000-0005-0000-0000-0000F9A70000}"/>
    <cellStyle name="Total 20 3 4" xfId="43243" xr:uid="{00000000-0005-0000-0000-0000FAA70000}"/>
    <cellStyle name="Total 20 3 5" xfId="43244" xr:uid="{00000000-0005-0000-0000-0000FBA70000}"/>
    <cellStyle name="Total 20 4" xfId="43245" xr:uid="{00000000-0005-0000-0000-0000FCA70000}"/>
    <cellStyle name="Total 20 4 2" xfId="43246" xr:uid="{00000000-0005-0000-0000-0000FDA70000}"/>
    <cellStyle name="Total 20 4 3" xfId="43247" xr:uid="{00000000-0005-0000-0000-0000FEA70000}"/>
    <cellStyle name="Total 20 4 4" xfId="43248" xr:uid="{00000000-0005-0000-0000-0000FFA70000}"/>
    <cellStyle name="Total 20 4 5" xfId="43249" xr:uid="{00000000-0005-0000-0000-000000A80000}"/>
    <cellStyle name="Total 20 5" xfId="43250" xr:uid="{00000000-0005-0000-0000-000001A80000}"/>
    <cellStyle name="Total 20 5 2" xfId="43251" xr:uid="{00000000-0005-0000-0000-000002A80000}"/>
    <cellStyle name="Total 20 5 3" xfId="43252" xr:uid="{00000000-0005-0000-0000-000003A80000}"/>
    <cellStyle name="Total 20 5 4" xfId="43253" xr:uid="{00000000-0005-0000-0000-000004A80000}"/>
    <cellStyle name="Total 20 5 5" xfId="43254" xr:uid="{00000000-0005-0000-0000-000005A80000}"/>
    <cellStyle name="Total 20 6" xfId="43255" xr:uid="{00000000-0005-0000-0000-000006A80000}"/>
    <cellStyle name="Total 20 6 2" xfId="43256" xr:uid="{00000000-0005-0000-0000-000007A80000}"/>
    <cellStyle name="Total 20 6 3" xfId="43257" xr:uid="{00000000-0005-0000-0000-000008A80000}"/>
    <cellStyle name="Total 20 6 4" xfId="43258" xr:uid="{00000000-0005-0000-0000-000009A80000}"/>
    <cellStyle name="Total 20 6 5" xfId="43259" xr:uid="{00000000-0005-0000-0000-00000AA80000}"/>
    <cellStyle name="Total 20 7" xfId="43260" xr:uid="{00000000-0005-0000-0000-00000BA80000}"/>
    <cellStyle name="Total 21" xfId="2488" xr:uid="{00000000-0005-0000-0000-00000CA80000}"/>
    <cellStyle name="Total 21 2" xfId="40117" xr:uid="{00000000-0005-0000-0000-00000DA80000}"/>
    <cellStyle name="Total 21 2 2" xfId="43261" xr:uid="{00000000-0005-0000-0000-00000EA80000}"/>
    <cellStyle name="Total 21 2 3" xfId="43262" xr:uid="{00000000-0005-0000-0000-00000FA80000}"/>
    <cellStyle name="Total 21 2 4" xfId="43263" xr:uid="{00000000-0005-0000-0000-000010A80000}"/>
    <cellStyle name="Total 21 2 5" xfId="43264" xr:uid="{00000000-0005-0000-0000-000011A80000}"/>
    <cellStyle name="Total 21 3" xfId="43265" xr:uid="{00000000-0005-0000-0000-000012A80000}"/>
    <cellStyle name="Total 21 3 2" xfId="43266" xr:uid="{00000000-0005-0000-0000-000013A80000}"/>
    <cellStyle name="Total 21 3 3" xfId="43267" xr:uid="{00000000-0005-0000-0000-000014A80000}"/>
    <cellStyle name="Total 21 3 4" xfId="43268" xr:uid="{00000000-0005-0000-0000-000015A80000}"/>
    <cellStyle name="Total 21 3 5" xfId="43269" xr:uid="{00000000-0005-0000-0000-000016A80000}"/>
    <cellStyle name="Total 21 4" xfId="43270" xr:uid="{00000000-0005-0000-0000-000017A80000}"/>
    <cellStyle name="Total 21 4 2" xfId="43271" xr:uid="{00000000-0005-0000-0000-000018A80000}"/>
    <cellStyle name="Total 21 4 3" xfId="43272" xr:uid="{00000000-0005-0000-0000-000019A80000}"/>
    <cellStyle name="Total 21 4 4" xfId="43273" xr:uid="{00000000-0005-0000-0000-00001AA80000}"/>
    <cellStyle name="Total 21 4 5" xfId="43274" xr:uid="{00000000-0005-0000-0000-00001BA80000}"/>
    <cellStyle name="Total 21 5" xfId="43275" xr:uid="{00000000-0005-0000-0000-00001CA80000}"/>
    <cellStyle name="Total 21 5 2" xfId="43276" xr:uid="{00000000-0005-0000-0000-00001DA80000}"/>
    <cellStyle name="Total 21 5 3" xfId="43277" xr:uid="{00000000-0005-0000-0000-00001EA80000}"/>
    <cellStyle name="Total 21 5 4" xfId="43278" xr:uid="{00000000-0005-0000-0000-00001FA80000}"/>
    <cellStyle name="Total 21 5 5" xfId="43279" xr:uid="{00000000-0005-0000-0000-000020A80000}"/>
    <cellStyle name="Total 21 6" xfId="43280" xr:uid="{00000000-0005-0000-0000-000021A80000}"/>
    <cellStyle name="Total 21 6 2" xfId="43281" xr:uid="{00000000-0005-0000-0000-000022A80000}"/>
    <cellStyle name="Total 21 6 3" xfId="43282" xr:uid="{00000000-0005-0000-0000-000023A80000}"/>
    <cellStyle name="Total 21 6 4" xfId="43283" xr:uid="{00000000-0005-0000-0000-000024A80000}"/>
    <cellStyle name="Total 21 6 5" xfId="43284" xr:uid="{00000000-0005-0000-0000-000025A80000}"/>
    <cellStyle name="Total 21 7" xfId="43285" xr:uid="{00000000-0005-0000-0000-000026A80000}"/>
    <cellStyle name="Total 22" xfId="2489" xr:uid="{00000000-0005-0000-0000-000027A80000}"/>
    <cellStyle name="Total 22 2" xfId="40118" xr:uid="{00000000-0005-0000-0000-000028A80000}"/>
    <cellStyle name="Total 22 2 2" xfId="43286" xr:uid="{00000000-0005-0000-0000-000029A80000}"/>
    <cellStyle name="Total 22 2 3" xfId="43287" xr:uid="{00000000-0005-0000-0000-00002AA80000}"/>
    <cellStyle name="Total 22 2 4" xfId="43288" xr:uid="{00000000-0005-0000-0000-00002BA80000}"/>
    <cellStyle name="Total 22 2 5" xfId="43289" xr:uid="{00000000-0005-0000-0000-00002CA80000}"/>
    <cellStyle name="Total 22 3" xfId="43290" xr:uid="{00000000-0005-0000-0000-00002DA80000}"/>
    <cellStyle name="Total 22 3 2" xfId="43291" xr:uid="{00000000-0005-0000-0000-00002EA80000}"/>
    <cellStyle name="Total 22 3 3" xfId="43292" xr:uid="{00000000-0005-0000-0000-00002FA80000}"/>
    <cellStyle name="Total 22 3 4" xfId="43293" xr:uid="{00000000-0005-0000-0000-000030A80000}"/>
    <cellStyle name="Total 22 3 5" xfId="43294" xr:uid="{00000000-0005-0000-0000-000031A80000}"/>
    <cellStyle name="Total 22 4" xfId="43295" xr:uid="{00000000-0005-0000-0000-000032A80000}"/>
    <cellStyle name="Total 22 4 2" xfId="43296" xr:uid="{00000000-0005-0000-0000-000033A80000}"/>
    <cellStyle name="Total 22 4 3" xfId="43297" xr:uid="{00000000-0005-0000-0000-000034A80000}"/>
    <cellStyle name="Total 22 4 4" xfId="43298" xr:uid="{00000000-0005-0000-0000-000035A80000}"/>
    <cellStyle name="Total 22 4 5" xfId="43299" xr:uid="{00000000-0005-0000-0000-000036A80000}"/>
    <cellStyle name="Total 22 5" xfId="43300" xr:uid="{00000000-0005-0000-0000-000037A80000}"/>
    <cellStyle name="Total 22 5 2" xfId="43301" xr:uid="{00000000-0005-0000-0000-000038A80000}"/>
    <cellStyle name="Total 22 5 3" xfId="43302" xr:uid="{00000000-0005-0000-0000-000039A80000}"/>
    <cellStyle name="Total 22 5 4" xfId="43303" xr:uid="{00000000-0005-0000-0000-00003AA80000}"/>
    <cellStyle name="Total 22 5 5" xfId="43304" xr:uid="{00000000-0005-0000-0000-00003BA80000}"/>
    <cellStyle name="Total 22 6" xfId="43305" xr:uid="{00000000-0005-0000-0000-00003CA80000}"/>
    <cellStyle name="Total 22 6 2" xfId="43306" xr:uid="{00000000-0005-0000-0000-00003DA80000}"/>
    <cellStyle name="Total 22 6 3" xfId="43307" xr:uid="{00000000-0005-0000-0000-00003EA80000}"/>
    <cellStyle name="Total 22 6 4" xfId="43308" xr:uid="{00000000-0005-0000-0000-00003FA80000}"/>
    <cellStyle name="Total 22 6 5" xfId="43309" xr:uid="{00000000-0005-0000-0000-000040A80000}"/>
    <cellStyle name="Total 22 7" xfId="43310" xr:uid="{00000000-0005-0000-0000-000041A80000}"/>
    <cellStyle name="Total 23" xfId="2490" xr:uid="{00000000-0005-0000-0000-000042A80000}"/>
    <cellStyle name="Total 23 2" xfId="43311" xr:uid="{00000000-0005-0000-0000-000043A80000}"/>
    <cellStyle name="Total 23 2 2" xfId="43312" xr:uid="{00000000-0005-0000-0000-000044A80000}"/>
    <cellStyle name="Total 23 2 3" xfId="43313" xr:uid="{00000000-0005-0000-0000-000045A80000}"/>
    <cellStyle name="Total 23 2 4" xfId="43314" xr:uid="{00000000-0005-0000-0000-000046A80000}"/>
    <cellStyle name="Total 23 2 5" xfId="43315" xr:uid="{00000000-0005-0000-0000-000047A80000}"/>
    <cellStyle name="Total 23 3" xfId="43316" xr:uid="{00000000-0005-0000-0000-000048A80000}"/>
    <cellStyle name="Total 23 3 2" xfId="43317" xr:uid="{00000000-0005-0000-0000-000049A80000}"/>
    <cellStyle name="Total 23 3 3" xfId="43318" xr:uid="{00000000-0005-0000-0000-00004AA80000}"/>
    <cellStyle name="Total 23 3 4" xfId="43319" xr:uid="{00000000-0005-0000-0000-00004BA80000}"/>
    <cellStyle name="Total 23 3 5" xfId="43320" xr:uid="{00000000-0005-0000-0000-00004CA80000}"/>
    <cellStyle name="Total 23 4" xfId="43321" xr:uid="{00000000-0005-0000-0000-00004DA80000}"/>
    <cellStyle name="Total 23 4 2" xfId="43322" xr:uid="{00000000-0005-0000-0000-00004EA80000}"/>
    <cellStyle name="Total 23 4 3" xfId="43323" xr:uid="{00000000-0005-0000-0000-00004FA80000}"/>
    <cellStyle name="Total 23 4 4" xfId="43324" xr:uid="{00000000-0005-0000-0000-000050A80000}"/>
    <cellStyle name="Total 23 4 5" xfId="43325" xr:uid="{00000000-0005-0000-0000-000051A80000}"/>
    <cellStyle name="Total 23 5" xfId="43326" xr:uid="{00000000-0005-0000-0000-000052A80000}"/>
    <cellStyle name="Total 23 5 2" xfId="43327" xr:uid="{00000000-0005-0000-0000-000053A80000}"/>
    <cellStyle name="Total 23 5 3" xfId="43328" xr:uid="{00000000-0005-0000-0000-000054A80000}"/>
    <cellStyle name="Total 23 5 4" xfId="43329" xr:uid="{00000000-0005-0000-0000-000055A80000}"/>
    <cellStyle name="Total 23 5 5" xfId="43330" xr:uid="{00000000-0005-0000-0000-000056A80000}"/>
    <cellStyle name="Total 23 6" xfId="43331" xr:uid="{00000000-0005-0000-0000-000057A80000}"/>
    <cellStyle name="Total 23 6 2" xfId="43332" xr:uid="{00000000-0005-0000-0000-000058A80000}"/>
    <cellStyle name="Total 23 6 3" xfId="43333" xr:uid="{00000000-0005-0000-0000-000059A80000}"/>
    <cellStyle name="Total 23 6 4" xfId="43334" xr:uid="{00000000-0005-0000-0000-00005AA80000}"/>
    <cellStyle name="Total 23 6 5" xfId="43335" xr:uid="{00000000-0005-0000-0000-00005BA80000}"/>
    <cellStyle name="Total 23 7" xfId="43336" xr:uid="{00000000-0005-0000-0000-00005CA80000}"/>
    <cellStyle name="Total 24" xfId="2491" xr:uid="{00000000-0005-0000-0000-00005DA80000}"/>
    <cellStyle name="Total 24 2" xfId="43337" xr:uid="{00000000-0005-0000-0000-00005EA80000}"/>
    <cellStyle name="Total 24 2 2" xfId="43338" xr:uid="{00000000-0005-0000-0000-00005FA80000}"/>
    <cellStyle name="Total 24 2 3" xfId="43339" xr:uid="{00000000-0005-0000-0000-000060A80000}"/>
    <cellStyle name="Total 24 2 4" xfId="43340" xr:uid="{00000000-0005-0000-0000-000061A80000}"/>
    <cellStyle name="Total 24 2 5" xfId="43341" xr:uid="{00000000-0005-0000-0000-000062A80000}"/>
    <cellStyle name="Total 24 3" xfId="43342" xr:uid="{00000000-0005-0000-0000-000063A80000}"/>
    <cellStyle name="Total 24 3 2" xfId="43343" xr:uid="{00000000-0005-0000-0000-000064A80000}"/>
    <cellStyle name="Total 24 3 3" xfId="43344" xr:uid="{00000000-0005-0000-0000-000065A80000}"/>
    <cellStyle name="Total 24 3 4" xfId="43345" xr:uid="{00000000-0005-0000-0000-000066A80000}"/>
    <cellStyle name="Total 24 3 5" xfId="43346" xr:uid="{00000000-0005-0000-0000-000067A80000}"/>
    <cellStyle name="Total 24 4" xfId="43347" xr:uid="{00000000-0005-0000-0000-000068A80000}"/>
    <cellStyle name="Total 24 4 2" xfId="43348" xr:uid="{00000000-0005-0000-0000-000069A80000}"/>
    <cellStyle name="Total 24 4 3" xfId="43349" xr:uid="{00000000-0005-0000-0000-00006AA80000}"/>
    <cellStyle name="Total 24 4 4" xfId="43350" xr:uid="{00000000-0005-0000-0000-00006BA80000}"/>
    <cellStyle name="Total 24 4 5" xfId="43351" xr:uid="{00000000-0005-0000-0000-00006CA80000}"/>
    <cellStyle name="Total 24 5" xfId="43352" xr:uid="{00000000-0005-0000-0000-00006DA80000}"/>
    <cellStyle name="Total 24 5 2" xfId="43353" xr:uid="{00000000-0005-0000-0000-00006EA80000}"/>
    <cellStyle name="Total 24 5 3" xfId="43354" xr:uid="{00000000-0005-0000-0000-00006FA80000}"/>
    <cellStyle name="Total 24 5 4" xfId="43355" xr:uid="{00000000-0005-0000-0000-000070A80000}"/>
    <cellStyle name="Total 24 5 5" xfId="43356" xr:uid="{00000000-0005-0000-0000-000071A80000}"/>
    <cellStyle name="Total 24 6" xfId="43357" xr:uid="{00000000-0005-0000-0000-000072A80000}"/>
    <cellStyle name="Total 24 6 2" xfId="43358" xr:uid="{00000000-0005-0000-0000-000073A80000}"/>
    <cellStyle name="Total 24 6 3" xfId="43359" xr:uid="{00000000-0005-0000-0000-000074A80000}"/>
    <cellStyle name="Total 24 6 4" xfId="43360" xr:uid="{00000000-0005-0000-0000-000075A80000}"/>
    <cellStyle name="Total 24 6 5" xfId="43361" xr:uid="{00000000-0005-0000-0000-000076A80000}"/>
    <cellStyle name="Total 24 7" xfId="43362" xr:uid="{00000000-0005-0000-0000-000077A80000}"/>
    <cellStyle name="Total 25" xfId="2492" xr:uid="{00000000-0005-0000-0000-000078A80000}"/>
    <cellStyle name="Total 25 2" xfId="43363" xr:uid="{00000000-0005-0000-0000-000079A80000}"/>
    <cellStyle name="Total 25 2 2" xfId="43364" xr:uid="{00000000-0005-0000-0000-00007AA80000}"/>
    <cellStyle name="Total 25 2 3" xfId="43365" xr:uid="{00000000-0005-0000-0000-00007BA80000}"/>
    <cellStyle name="Total 25 2 4" xfId="43366" xr:uid="{00000000-0005-0000-0000-00007CA80000}"/>
    <cellStyle name="Total 25 2 5" xfId="43367" xr:uid="{00000000-0005-0000-0000-00007DA80000}"/>
    <cellStyle name="Total 25 3" xfId="43368" xr:uid="{00000000-0005-0000-0000-00007EA80000}"/>
    <cellStyle name="Total 25 3 2" xfId="43369" xr:uid="{00000000-0005-0000-0000-00007FA80000}"/>
    <cellStyle name="Total 25 3 3" xfId="43370" xr:uid="{00000000-0005-0000-0000-000080A80000}"/>
    <cellStyle name="Total 25 3 4" xfId="43371" xr:uid="{00000000-0005-0000-0000-000081A80000}"/>
    <cellStyle name="Total 25 3 5" xfId="43372" xr:uid="{00000000-0005-0000-0000-000082A80000}"/>
    <cellStyle name="Total 25 4" xfId="43373" xr:uid="{00000000-0005-0000-0000-000083A80000}"/>
    <cellStyle name="Total 25 4 2" xfId="43374" xr:uid="{00000000-0005-0000-0000-000084A80000}"/>
    <cellStyle name="Total 25 4 3" xfId="43375" xr:uid="{00000000-0005-0000-0000-000085A80000}"/>
    <cellStyle name="Total 25 4 4" xfId="43376" xr:uid="{00000000-0005-0000-0000-000086A80000}"/>
    <cellStyle name="Total 25 4 5" xfId="43377" xr:uid="{00000000-0005-0000-0000-000087A80000}"/>
    <cellStyle name="Total 25 5" xfId="43378" xr:uid="{00000000-0005-0000-0000-000088A80000}"/>
    <cellStyle name="Total 25 5 2" xfId="43379" xr:uid="{00000000-0005-0000-0000-000089A80000}"/>
    <cellStyle name="Total 25 5 3" xfId="43380" xr:uid="{00000000-0005-0000-0000-00008AA80000}"/>
    <cellStyle name="Total 25 5 4" xfId="43381" xr:uid="{00000000-0005-0000-0000-00008BA80000}"/>
    <cellStyle name="Total 25 5 5" xfId="43382" xr:uid="{00000000-0005-0000-0000-00008CA80000}"/>
    <cellStyle name="Total 25 6" xfId="43383" xr:uid="{00000000-0005-0000-0000-00008DA80000}"/>
    <cellStyle name="Total 25 6 2" xfId="43384" xr:uid="{00000000-0005-0000-0000-00008EA80000}"/>
    <cellStyle name="Total 25 6 3" xfId="43385" xr:uid="{00000000-0005-0000-0000-00008FA80000}"/>
    <cellStyle name="Total 25 6 4" xfId="43386" xr:uid="{00000000-0005-0000-0000-000090A80000}"/>
    <cellStyle name="Total 25 6 5" xfId="43387" xr:uid="{00000000-0005-0000-0000-000091A80000}"/>
    <cellStyle name="Total 25 7" xfId="43388" xr:uid="{00000000-0005-0000-0000-000092A80000}"/>
    <cellStyle name="Total 26" xfId="2493" xr:uid="{00000000-0005-0000-0000-000093A80000}"/>
    <cellStyle name="Total 26 2" xfId="43389" xr:uid="{00000000-0005-0000-0000-000094A80000}"/>
    <cellStyle name="Total 26 2 2" xfId="43390" xr:uid="{00000000-0005-0000-0000-000095A80000}"/>
    <cellStyle name="Total 26 2 3" xfId="43391" xr:uid="{00000000-0005-0000-0000-000096A80000}"/>
    <cellStyle name="Total 26 2 4" xfId="43392" xr:uid="{00000000-0005-0000-0000-000097A80000}"/>
    <cellStyle name="Total 26 2 5" xfId="43393" xr:uid="{00000000-0005-0000-0000-000098A80000}"/>
    <cellStyle name="Total 26 3" xfId="43394" xr:uid="{00000000-0005-0000-0000-000099A80000}"/>
    <cellStyle name="Total 26 3 2" xfId="43395" xr:uid="{00000000-0005-0000-0000-00009AA80000}"/>
    <cellStyle name="Total 26 3 3" xfId="43396" xr:uid="{00000000-0005-0000-0000-00009BA80000}"/>
    <cellStyle name="Total 26 3 4" xfId="43397" xr:uid="{00000000-0005-0000-0000-00009CA80000}"/>
    <cellStyle name="Total 26 3 5" xfId="43398" xr:uid="{00000000-0005-0000-0000-00009DA80000}"/>
    <cellStyle name="Total 26 4" xfId="43399" xr:uid="{00000000-0005-0000-0000-00009EA80000}"/>
    <cellStyle name="Total 26 4 2" xfId="43400" xr:uid="{00000000-0005-0000-0000-00009FA80000}"/>
    <cellStyle name="Total 26 4 3" xfId="43401" xr:uid="{00000000-0005-0000-0000-0000A0A80000}"/>
    <cellStyle name="Total 26 4 4" xfId="43402" xr:uid="{00000000-0005-0000-0000-0000A1A80000}"/>
    <cellStyle name="Total 26 4 5" xfId="43403" xr:uid="{00000000-0005-0000-0000-0000A2A80000}"/>
    <cellStyle name="Total 26 5" xfId="43404" xr:uid="{00000000-0005-0000-0000-0000A3A80000}"/>
    <cellStyle name="Total 26 5 2" xfId="43405" xr:uid="{00000000-0005-0000-0000-0000A4A80000}"/>
    <cellStyle name="Total 26 5 3" xfId="43406" xr:uid="{00000000-0005-0000-0000-0000A5A80000}"/>
    <cellStyle name="Total 26 5 4" xfId="43407" xr:uid="{00000000-0005-0000-0000-0000A6A80000}"/>
    <cellStyle name="Total 26 5 5" xfId="43408" xr:uid="{00000000-0005-0000-0000-0000A7A80000}"/>
    <cellStyle name="Total 26 6" xfId="43409" xr:uid="{00000000-0005-0000-0000-0000A8A80000}"/>
    <cellStyle name="Total 26 6 2" xfId="43410" xr:uid="{00000000-0005-0000-0000-0000A9A80000}"/>
    <cellStyle name="Total 26 6 3" xfId="43411" xr:uid="{00000000-0005-0000-0000-0000AAA80000}"/>
    <cellStyle name="Total 26 6 4" xfId="43412" xr:uid="{00000000-0005-0000-0000-0000ABA80000}"/>
    <cellStyle name="Total 26 6 5" xfId="43413" xr:uid="{00000000-0005-0000-0000-0000ACA80000}"/>
    <cellStyle name="Total 26 7" xfId="43414" xr:uid="{00000000-0005-0000-0000-0000ADA80000}"/>
    <cellStyle name="Total 27" xfId="2494" xr:uid="{00000000-0005-0000-0000-0000AEA80000}"/>
    <cellStyle name="Total 27 2" xfId="43415" xr:uid="{00000000-0005-0000-0000-0000AFA80000}"/>
    <cellStyle name="Total 27 2 2" xfId="43416" xr:uid="{00000000-0005-0000-0000-0000B0A80000}"/>
    <cellStyle name="Total 27 2 3" xfId="43417" xr:uid="{00000000-0005-0000-0000-0000B1A80000}"/>
    <cellStyle name="Total 27 2 4" xfId="43418" xr:uid="{00000000-0005-0000-0000-0000B2A80000}"/>
    <cellStyle name="Total 27 2 5" xfId="43419" xr:uid="{00000000-0005-0000-0000-0000B3A80000}"/>
    <cellStyle name="Total 27 3" xfId="43420" xr:uid="{00000000-0005-0000-0000-0000B4A80000}"/>
    <cellStyle name="Total 27 3 2" xfId="43421" xr:uid="{00000000-0005-0000-0000-0000B5A80000}"/>
    <cellStyle name="Total 27 3 3" xfId="43422" xr:uid="{00000000-0005-0000-0000-0000B6A80000}"/>
    <cellStyle name="Total 27 3 4" xfId="43423" xr:uid="{00000000-0005-0000-0000-0000B7A80000}"/>
    <cellStyle name="Total 27 3 5" xfId="43424" xr:uid="{00000000-0005-0000-0000-0000B8A80000}"/>
    <cellStyle name="Total 27 4" xfId="43425" xr:uid="{00000000-0005-0000-0000-0000B9A80000}"/>
    <cellStyle name="Total 27 4 2" xfId="43426" xr:uid="{00000000-0005-0000-0000-0000BAA80000}"/>
    <cellStyle name="Total 27 4 3" xfId="43427" xr:uid="{00000000-0005-0000-0000-0000BBA80000}"/>
    <cellStyle name="Total 27 4 4" xfId="43428" xr:uid="{00000000-0005-0000-0000-0000BCA80000}"/>
    <cellStyle name="Total 27 4 5" xfId="43429" xr:uid="{00000000-0005-0000-0000-0000BDA80000}"/>
    <cellStyle name="Total 27 5" xfId="43430" xr:uid="{00000000-0005-0000-0000-0000BEA80000}"/>
    <cellStyle name="Total 27 5 2" xfId="43431" xr:uid="{00000000-0005-0000-0000-0000BFA80000}"/>
    <cellStyle name="Total 27 5 3" xfId="43432" xr:uid="{00000000-0005-0000-0000-0000C0A80000}"/>
    <cellStyle name="Total 27 5 4" xfId="43433" xr:uid="{00000000-0005-0000-0000-0000C1A80000}"/>
    <cellStyle name="Total 27 5 5" xfId="43434" xr:uid="{00000000-0005-0000-0000-0000C2A80000}"/>
    <cellStyle name="Total 27 6" xfId="43435" xr:uid="{00000000-0005-0000-0000-0000C3A80000}"/>
    <cellStyle name="Total 27 6 2" xfId="43436" xr:uid="{00000000-0005-0000-0000-0000C4A80000}"/>
    <cellStyle name="Total 27 6 3" xfId="43437" xr:uid="{00000000-0005-0000-0000-0000C5A80000}"/>
    <cellStyle name="Total 27 6 4" xfId="43438" xr:uid="{00000000-0005-0000-0000-0000C6A80000}"/>
    <cellStyle name="Total 27 6 5" xfId="43439" xr:uid="{00000000-0005-0000-0000-0000C7A80000}"/>
    <cellStyle name="Total 27 7" xfId="43440" xr:uid="{00000000-0005-0000-0000-0000C8A80000}"/>
    <cellStyle name="Total 28" xfId="2495" xr:uid="{00000000-0005-0000-0000-0000C9A80000}"/>
    <cellStyle name="Total 28 2" xfId="43441" xr:uid="{00000000-0005-0000-0000-0000CAA80000}"/>
    <cellStyle name="Total 28 2 2" xfId="43442" xr:uid="{00000000-0005-0000-0000-0000CBA80000}"/>
    <cellStyle name="Total 28 2 3" xfId="43443" xr:uid="{00000000-0005-0000-0000-0000CCA80000}"/>
    <cellStyle name="Total 28 2 4" xfId="43444" xr:uid="{00000000-0005-0000-0000-0000CDA80000}"/>
    <cellStyle name="Total 28 2 5" xfId="43445" xr:uid="{00000000-0005-0000-0000-0000CEA80000}"/>
    <cellStyle name="Total 28 3" xfId="43446" xr:uid="{00000000-0005-0000-0000-0000CFA80000}"/>
    <cellStyle name="Total 28 3 2" xfId="43447" xr:uid="{00000000-0005-0000-0000-0000D0A80000}"/>
    <cellStyle name="Total 28 3 3" xfId="43448" xr:uid="{00000000-0005-0000-0000-0000D1A80000}"/>
    <cellStyle name="Total 28 3 4" xfId="43449" xr:uid="{00000000-0005-0000-0000-0000D2A80000}"/>
    <cellStyle name="Total 28 3 5" xfId="43450" xr:uid="{00000000-0005-0000-0000-0000D3A80000}"/>
    <cellStyle name="Total 28 4" xfId="43451" xr:uid="{00000000-0005-0000-0000-0000D4A80000}"/>
    <cellStyle name="Total 28 4 2" xfId="43452" xr:uid="{00000000-0005-0000-0000-0000D5A80000}"/>
    <cellStyle name="Total 28 4 3" xfId="43453" xr:uid="{00000000-0005-0000-0000-0000D6A80000}"/>
    <cellStyle name="Total 28 4 4" xfId="43454" xr:uid="{00000000-0005-0000-0000-0000D7A80000}"/>
    <cellStyle name="Total 28 4 5" xfId="43455" xr:uid="{00000000-0005-0000-0000-0000D8A80000}"/>
    <cellStyle name="Total 28 5" xfId="43456" xr:uid="{00000000-0005-0000-0000-0000D9A80000}"/>
    <cellStyle name="Total 28 5 2" xfId="43457" xr:uid="{00000000-0005-0000-0000-0000DAA80000}"/>
    <cellStyle name="Total 28 5 3" xfId="43458" xr:uid="{00000000-0005-0000-0000-0000DBA80000}"/>
    <cellStyle name="Total 28 5 4" xfId="43459" xr:uid="{00000000-0005-0000-0000-0000DCA80000}"/>
    <cellStyle name="Total 28 5 5" xfId="43460" xr:uid="{00000000-0005-0000-0000-0000DDA80000}"/>
    <cellStyle name="Total 28 6" xfId="43461" xr:uid="{00000000-0005-0000-0000-0000DEA80000}"/>
    <cellStyle name="Total 28 6 2" xfId="43462" xr:uid="{00000000-0005-0000-0000-0000DFA80000}"/>
    <cellStyle name="Total 28 6 3" xfId="43463" xr:uid="{00000000-0005-0000-0000-0000E0A80000}"/>
    <cellStyle name="Total 28 6 4" xfId="43464" xr:uid="{00000000-0005-0000-0000-0000E1A80000}"/>
    <cellStyle name="Total 28 6 5" xfId="43465" xr:uid="{00000000-0005-0000-0000-0000E2A80000}"/>
    <cellStyle name="Total 28 7" xfId="43466" xr:uid="{00000000-0005-0000-0000-0000E3A80000}"/>
    <cellStyle name="Total 29" xfId="2496" xr:uid="{00000000-0005-0000-0000-0000E4A80000}"/>
    <cellStyle name="Total 29 2" xfId="43467" xr:uid="{00000000-0005-0000-0000-0000E5A80000}"/>
    <cellStyle name="Total 29 2 2" xfId="43468" xr:uid="{00000000-0005-0000-0000-0000E6A80000}"/>
    <cellStyle name="Total 29 2 3" xfId="43469" xr:uid="{00000000-0005-0000-0000-0000E7A80000}"/>
    <cellStyle name="Total 29 2 4" xfId="43470" xr:uid="{00000000-0005-0000-0000-0000E8A80000}"/>
    <cellStyle name="Total 29 2 5" xfId="43471" xr:uid="{00000000-0005-0000-0000-0000E9A80000}"/>
    <cellStyle name="Total 29 3" xfId="43472" xr:uid="{00000000-0005-0000-0000-0000EAA80000}"/>
    <cellStyle name="Total 29 3 2" xfId="43473" xr:uid="{00000000-0005-0000-0000-0000EBA80000}"/>
    <cellStyle name="Total 29 3 3" xfId="43474" xr:uid="{00000000-0005-0000-0000-0000ECA80000}"/>
    <cellStyle name="Total 29 3 4" xfId="43475" xr:uid="{00000000-0005-0000-0000-0000EDA80000}"/>
    <cellStyle name="Total 29 3 5" xfId="43476" xr:uid="{00000000-0005-0000-0000-0000EEA80000}"/>
    <cellStyle name="Total 29 4" xfId="43477" xr:uid="{00000000-0005-0000-0000-0000EFA80000}"/>
    <cellStyle name="Total 29 4 2" xfId="43478" xr:uid="{00000000-0005-0000-0000-0000F0A80000}"/>
    <cellStyle name="Total 29 4 3" xfId="43479" xr:uid="{00000000-0005-0000-0000-0000F1A80000}"/>
    <cellStyle name="Total 29 4 4" xfId="43480" xr:uid="{00000000-0005-0000-0000-0000F2A80000}"/>
    <cellStyle name="Total 29 4 5" xfId="43481" xr:uid="{00000000-0005-0000-0000-0000F3A80000}"/>
    <cellStyle name="Total 29 5" xfId="43482" xr:uid="{00000000-0005-0000-0000-0000F4A80000}"/>
    <cellStyle name="Total 29 5 2" xfId="43483" xr:uid="{00000000-0005-0000-0000-0000F5A80000}"/>
    <cellStyle name="Total 29 5 3" xfId="43484" xr:uid="{00000000-0005-0000-0000-0000F6A80000}"/>
    <cellStyle name="Total 29 5 4" xfId="43485" xr:uid="{00000000-0005-0000-0000-0000F7A80000}"/>
    <cellStyle name="Total 29 5 5" xfId="43486" xr:uid="{00000000-0005-0000-0000-0000F8A80000}"/>
    <cellStyle name="Total 29 6" xfId="43487" xr:uid="{00000000-0005-0000-0000-0000F9A80000}"/>
    <cellStyle name="Total 29 6 2" xfId="43488" xr:uid="{00000000-0005-0000-0000-0000FAA80000}"/>
    <cellStyle name="Total 29 6 3" xfId="43489" xr:uid="{00000000-0005-0000-0000-0000FBA80000}"/>
    <cellStyle name="Total 29 6 4" xfId="43490" xr:uid="{00000000-0005-0000-0000-0000FCA80000}"/>
    <cellStyle name="Total 29 6 5" xfId="43491" xr:uid="{00000000-0005-0000-0000-0000FDA80000}"/>
    <cellStyle name="Total 29 7" xfId="43492" xr:uid="{00000000-0005-0000-0000-0000FEA80000}"/>
    <cellStyle name="Total 3" xfId="2497" xr:uid="{00000000-0005-0000-0000-0000FFA80000}"/>
    <cellStyle name="Total 3 2" xfId="2498" xr:uid="{00000000-0005-0000-0000-000000A90000}"/>
    <cellStyle name="Total 3 2 2" xfId="43493" xr:uid="{00000000-0005-0000-0000-000001A90000}"/>
    <cellStyle name="Total 3 2 2 2" xfId="43494" xr:uid="{00000000-0005-0000-0000-000002A90000}"/>
    <cellStyle name="Total 3 2 2 3" xfId="43495" xr:uid="{00000000-0005-0000-0000-000003A90000}"/>
    <cellStyle name="Total 3 2 2 4" xfId="43496" xr:uid="{00000000-0005-0000-0000-000004A90000}"/>
    <cellStyle name="Total 3 2 2 5" xfId="43497" xr:uid="{00000000-0005-0000-0000-000005A90000}"/>
    <cellStyle name="Total 3 2 3" xfId="43498" xr:uid="{00000000-0005-0000-0000-000006A90000}"/>
    <cellStyle name="Total 3 2 3 2" xfId="43499" xr:uid="{00000000-0005-0000-0000-000007A90000}"/>
    <cellStyle name="Total 3 2 3 3" xfId="43500" xr:uid="{00000000-0005-0000-0000-000008A90000}"/>
    <cellStyle name="Total 3 2 3 4" xfId="43501" xr:uid="{00000000-0005-0000-0000-000009A90000}"/>
    <cellStyle name="Total 3 2 3 5" xfId="43502" xr:uid="{00000000-0005-0000-0000-00000AA90000}"/>
    <cellStyle name="Total 3 2 4" xfId="43503" xr:uid="{00000000-0005-0000-0000-00000BA90000}"/>
    <cellStyle name="Total 3 2 4 2" xfId="43504" xr:uid="{00000000-0005-0000-0000-00000CA90000}"/>
    <cellStyle name="Total 3 2 4 3" xfId="43505" xr:uid="{00000000-0005-0000-0000-00000DA90000}"/>
    <cellStyle name="Total 3 2 4 4" xfId="43506" xr:uid="{00000000-0005-0000-0000-00000EA90000}"/>
    <cellStyle name="Total 3 2 4 5" xfId="43507" xr:uid="{00000000-0005-0000-0000-00000FA90000}"/>
    <cellStyle name="Total 3 2 5" xfId="43508" xr:uid="{00000000-0005-0000-0000-000010A90000}"/>
    <cellStyle name="Total 3 2 5 2" xfId="43509" xr:uid="{00000000-0005-0000-0000-000011A90000}"/>
    <cellStyle name="Total 3 2 5 3" xfId="43510" xr:uid="{00000000-0005-0000-0000-000012A90000}"/>
    <cellStyle name="Total 3 2 5 4" xfId="43511" xr:uid="{00000000-0005-0000-0000-000013A90000}"/>
    <cellStyle name="Total 3 2 5 5" xfId="43512" xr:uid="{00000000-0005-0000-0000-000014A90000}"/>
    <cellStyle name="Total 3 2 6" xfId="43513" xr:uid="{00000000-0005-0000-0000-000015A90000}"/>
    <cellStyle name="Total 3 2 6 2" xfId="43514" xr:uid="{00000000-0005-0000-0000-000016A90000}"/>
    <cellStyle name="Total 3 2 6 3" xfId="43515" xr:uid="{00000000-0005-0000-0000-000017A90000}"/>
    <cellStyle name="Total 3 2 6 4" xfId="43516" xr:uid="{00000000-0005-0000-0000-000018A90000}"/>
    <cellStyle name="Total 3 2 6 5" xfId="43517" xr:uid="{00000000-0005-0000-0000-000019A90000}"/>
    <cellStyle name="Total 3 2 7" xfId="43518" xr:uid="{00000000-0005-0000-0000-00001AA90000}"/>
    <cellStyle name="Total 3 3" xfId="2499" xr:uid="{00000000-0005-0000-0000-00001BA90000}"/>
    <cellStyle name="Total 3 3 2" xfId="43519" xr:uid="{00000000-0005-0000-0000-00001CA90000}"/>
    <cellStyle name="Total 3 3 2 2" xfId="43520" xr:uid="{00000000-0005-0000-0000-00001DA90000}"/>
    <cellStyle name="Total 3 3 2 3" xfId="43521" xr:uid="{00000000-0005-0000-0000-00001EA90000}"/>
    <cellStyle name="Total 3 3 2 4" xfId="43522" xr:uid="{00000000-0005-0000-0000-00001FA90000}"/>
    <cellStyle name="Total 3 3 2 5" xfId="43523" xr:uid="{00000000-0005-0000-0000-000020A90000}"/>
    <cellStyle name="Total 3 3 3" xfId="43524" xr:uid="{00000000-0005-0000-0000-000021A90000}"/>
    <cellStyle name="Total 3 3 3 2" xfId="43525" xr:uid="{00000000-0005-0000-0000-000022A90000}"/>
    <cellStyle name="Total 3 3 3 3" xfId="43526" xr:uid="{00000000-0005-0000-0000-000023A90000}"/>
    <cellStyle name="Total 3 3 3 4" xfId="43527" xr:uid="{00000000-0005-0000-0000-000024A90000}"/>
    <cellStyle name="Total 3 3 3 5" xfId="43528" xr:uid="{00000000-0005-0000-0000-000025A90000}"/>
    <cellStyle name="Total 3 3 4" xfId="43529" xr:uid="{00000000-0005-0000-0000-000026A90000}"/>
    <cellStyle name="Total 3 3 4 2" xfId="43530" xr:uid="{00000000-0005-0000-0000-000027A90000}"/>
    <cellStyle name="Total 3 3 4 3" xfId="43531" xr:uid="{00000000-0005-0000-0000-000028A90000}"/>
    <cellStyle name="Total 3 3 4 4" xfId="43532" xr:uid="{00000000-0005-0000-0000-000029A90000}"/>
    <cellStyle name="Total 3 3 4 5" xfId="43533" xr:uid="{00000000-0005-0000-0000-00002AA90000}"/>
    <cellStyle name="Total 3 3 5" xfId="43534" xr:uid="{00000000-0005-0000-0000-00002BA90000}"/>
    <cellStyle name="Total 3 3 5 2" xfId="43535" xr:uid="{00000000-0005-0000-0000-00002CA90000}"/>
    <cellStyle name="Total 3 3 5 3" xfId="43536" xr:uid="{00000000-0005-0000-0000-00002DA90000}"/>
    <cellStyle name="Total 3 3 5 4" xfId="43537" xr:uid="{00000000-0005-0000-0000-00002EA90000}"/>
    <cellStyle name="Total 3 3 5 5" xfId="43538" xr:uid="{00000000-0005-0000-0000-00002FA90000}"/>
    <cellStyle name="Total 3 3 6" xfId="43539" xr:uid="{00000000-0005-0000-0000-000030A90000}"/>
    <cellStyle name="Total 3 3 6 2" xfId="43540" xr:uid="{00000000-0005-0000-0000-000031A90000}"/>
    <cellStyle name="Total 3 3 6 3" xfId="43541" xr:uid="{00000000-0005-0000-0000-000032A90000}"/>
    <cellStyle name="Total 3 3 6 4" xfId="43542" xr:uid="{00000000-0005-0000-0000-000033A90000}"/>
    <cellStyle name="Total 3 3 6 5" xfId="43543" xr:uid="{00000000-0005-0000-0000-000034A90000}"/>
    <cellStyle name="Total 3 3 7" xfId="43544" xr:uid="{00000000-0005-0000-0000-000035A90000}"/>
    <cellStyle name="Total 3 4" xfId="40119" xr:uid="{00000000-0005-0000-0000-000036A90000}"/>
    <cellStyle name="Total 3 5" xfId="40120" xr:uid="{00000000-0005-0000-0000-000037A90000}"/>
    <cellStyle name="Total 3_P.T.  Estado de resultados  Diciembre" xfId="40121" xr:uid="{00000000-0005-0000-0000-000038A90000}"/>
    <cellStyle name="Total 30" xfId="2500" xr:uid="{00000000-0005-0000-0000-000039A90000}"/>
    <cellStyle name="Total 30 2" xfId="43545" xr:uid="{00000000-0005-0000-0000-00003AA90000}"/>
    <cellStyle name="Total 30 2 2" xfId="43546" xr:uid="{00000000-0005-0000-0000-00003BA90000}"/>
    <cellStyle name="Total 30 2 3" xfId="43547" xr:uid="{00000000-0005-0000-0000-00003CA90000}"/>
    <cellStyle name="Total 30 2 4" xfId="43548" xr:uid="{00000000-0005-0000-0000-00003DA90000}"/>
    <cellStyle name="Total 30 2 5" xfId="43549" xr:uid="{00000000-0005-0000-0000-00003EA90000}"/>
    <cellStyle name="Total 30 3" xfId="43550" xr:uid="{00000000-0005-0000-0000-00003FA90000}"/>
    <cellStyle name="Total 30 3 2" xfId="43551" xr:uid="{00000000-0005-0000-0000-000040A90000}"/>
    <cellStyle name="Total 30 3 3" xfId="43552" xr:uid="{00000000-0005-0000-0000-000041A90000}"/>
    <cellStyle name="Total 30 3 4" xfId="43553" xr:uid="{00000000-0005-0000-0000-000042A90000}"/>
    <cellStyle name="Total 30 3 5" xfId="43554" xr:uid="{00000000-0005-0000-0000-000043A90000}"/>
    <cellStyle name="Total 30 4" xfId="43555" xr:uid="{00000000-0005-0000-0000-000044A90000}"/>
    <cellStyle name="Total 30 4 2" xfId="43556" xr:uid="{00000000-0005-0000-0000-000045A90000}"/>
    <cellStyle name="Total 30 4 3" xfId="43557" xr:uid="{00000000-0005-0000-0000-000046A90000}"/>
    <cellStyle name="Total 30 4 4" xfId="43558" xr:uid="{00000000-0005-0000-0000-000047A90000}"/>
    <cellStyle name="Total 30 4 5" xfId="43559" xr:uid="{00000000-0005-0000-0000-000048A90000}"/>
    <cellStyle name="Total 30 5" xfId="43560" xr:uid="{00000000-0005-0000-0000-000049A90000}"/>
    <cellStyle name="Total 30 5 2" xfId="43561" xr:uid="{00000000-0005-0000-0000-00004AA90000}"/>
    <cellStyle name="Total 30 5 3" xfId="43562" xr:uid="{00000000-0005-0000-0000-00004BA90000}"/>
    <cellStyle name="Total 30 5 4" xfId="43563" xr:uid="{00000000-0005-0000-0000-00004CA90000}"/>
    <cellStyle name="Total 30 5 5" xfId="43564" xr:uid="{00000000-0005-0000-0000-00004DA90000}"/>
    <cellStyle name="Total 30 6" xfId="43565" xr:uid="{00000000-0005-0000-0000-00004EA90000}"/>
    <cellStyle name="Total 30 6 2" xfId="43566" xr:uid="{00000000-0005-0000-0000-00004FA90000}"/>
    <cellStyle name="Total 30 6 3" xfId="43567" xr:uid="{00000000-0005-0000-0000-000050A90000}"/>
    <cellStyle name="Total 30 6 4" xfId="43568" xr:uid="{00000000-0005-0000-0000-000051A90000}"/>
    <cellStyle name="Total 30 6 5" xfId="43569" xr:uid="{00000000-0005-0000-0000-000052A90000}"/>
    <cellStyle name="Total 30 7" xfId="43570" xr:uid="{00000000-0005-0000-0000-000053A90000}"/>
    <cellStyle name="Total 31" xfId="2501" xr:uid="{00000000-0005-0000-0000-000054A90000}"/>
    <cellStyle name="Total 31 2" xfId="43571" xr:uid="{00000000-0005-0000-0000-000055A90000}"/>
    <cellStyle name="Total 31 2 2" xfId="43572" xr:uid="{00000000-0005-0000-0000-000056A90000}"/>
    <cellStyle name="Total 31 2 3" xfId="43573" xr:uid="{00000000-0005-0000-0000-000057A90000}"/>
    <cellStyle name="Total 31 2 4" xfId="43574" xr:uid="{00000000-0005-0000-0000-000058A90000}"/>
    <cellStyle name="Total 31 2 5" xfId="43575" xr:uid="{00000000-0005-0000-0000-000059A90000}"/>
    <cellStyle name="Total 31 3" xfId="43576" xr:uid="{00000000-0005-0000-0000-00005AA90000}"/>
    <cellStyle name="Total 31 3 2" xfId="43577" xr:uid="{00000000-0005-0000-0000-00005BA90000}"/>
    <cellStyle name="Total 31 3 3" xfId="43578" xr:uid="{00000000-0005-0000-0000-00005CA90000}"/>
    <cellStyle name="Total 31 3 4" xfId="43579" xr:uid="{00000000-0005-0000-0000-00005DA90000}"/>
    <cellStyle name="Total 31 3 5" xfId="43580" xr:uid="{00000000-0005-0000-0000-00005EA90000}"/>
    <cellStyle name="Total 31 4" xfId="43581" xr:uid="{00000000-0005-0000-0000-00005FA90000}"/>
    <cellStyle name="Total 31 4 2" xfId="43582" xr:uid="{00000000-0005-0000-0000-000060A90000}"/>
    <cellStyle name="Total 31 4 3" xfId="43583" xr:uid="{00000000-0005-0000-0000-000061A90000}"/>
    <cellStyle name="Total 31 4 4" xfId="43584" xr:uid="{00000000-0005-0000-0000-000062A90000}"/>
    <cellStyle name="Total 31 4 5" xfId="43585" xr:uid="{00000000-0005-0000-0000-000063A90000}"/>
    <cellStyle name="Total 31 5" xfId="43586" xr:uid="{00000000-0005-0000-0000-000064A90000}"/>
    <cellStyle name="Total 31 5 2" xfId="43587" xr:uid="{00000000-0005-0000-0000-000065A90000}"/>
    <cellStyle name="Total 31 5 3" xfId="43588" xr:uid="{00000000-0005-0000-0000-000066A90000}"/>
    <cellStyle name="Total 31 5 4" xfId="43589" xr:uid="{00000000-0005-0000-0000-000067A90000}"/>
    <cellStyle name="Total 31 5 5" xfId="43590" xr:uid="{00000000-0005-0000-0000-000068A90000}"/>
    <cellStyle name="Total 31 6" xfId="43591" xr:uid="{00000000-0005-0000-0000-000069A90000}"/>
    <cellStyle name="Total 31 6 2" xfId="43592" xr:uid="{00000000-0005-0000-0000-00006AA90000}"/>
    <cellStyle name="Total 31 6 3" xfId="43593" xr:uid="{00000000-0005-0000-0000-00006BA90000}"/>
    <cellStyle name="Total 31 6 4" xfId="43594" xr:uid="{00000000-0005-0000-0000-00006CA90000}"/>
    <cellStyle name="Total 31 6 5" xfId="43595" xr:uid="{00000000-0005-0000-0000-00006DA90000}"/>
    <cellStyle name="Total 31 7" xfId="43596" xr:uid="{00000000-0005-0000-0000-00006EA90000}"/>
    <cellStyle name="Total 32" xfId="2502" xr:uid="{00000000-0005-0000-0000-00006FA90000}"/>
    <cellStyle name="Total 32 2" xfId="43597" xr:uid="{00000000-0005-0000-0000-000070A90000}"/>
    <cellStyle name="Total 32 2 2" xfId="43598" xr:uid="{00000000-0005-0000-0000-000071A90000}"/>
    <cellStyle name="Total 32 2 3" xfId="43599" xr:uid="{00000000-0005-0000-0000-000072A90000}"/>
    <cellStyle name="Total 32 2 4" xfId="43600" xr:uid="{00000000-0005-0000-0000-000073A90000}"/>
    <cellStyle name="Total 32 2 5" xfId="43601" xr:uid="{00000000-0005-0000-0000-000074A90000}"/>
    <cellStyle name="Total 32 3" xfId="43602" xr:uid="{00000000-0005-0000-0000-000075A90000}"/>
    <cellStyle name="Total 32 3 2" xfId="43603" xr:uid="{00000000-0005-0000-0000-000076A90000}"/>
    <cellStyle name="Total 32 3 3" xfId="43604" xr:uid="{00000000-0005-0000-0000-000077A90000}"/>
    <cellStyle name="Total 32 3 4" xfId="43605" xr:uid="{00000000-0005-0000-0000-000078A90000}"/>
    <cellStyle name="Total 32 3 5" xfId="43606" xr:uid="{00000000-0005-0000-0000-000079A90000}"/>
    <cellStyle name="Total 32 4" xfId="43607" xr:uid="{00000000-0005-0000-0000-00007AA90000}"/>
    <cellStyle name="Total 32 4 2" xfId="43608" xr:uid="{00000000-0005-0000-0000-00007BA90000}"/>
    <cellStyle name="Total 32 4 3" xfId="43609" xr:uid="{00000000-0005-0000-0000-00007CA90000}"/>
    <cellStyle name="Total 32 4 4" xfId="43610" xr:uid="{00000000-0005-0000-0000-00007DA90000}"/>
    <cellStyle name="Total 32 4 5" xfId="43611" xr:uid="{00000000-0005-0000-0000-00007EA90000}"/>
    <cellStyle name="Total 32 5" xfId="43612" xr:uid="{00000000-0005-0000-0000-00007FA90000}"/>
    <cellStyle name="Total 32 5 2" xfId="43613" xr:uid="{00000000-0005-0000-0000-000080A90000}"/>
    <cellStyle name="Total 32 5 3" xfId="43614" xr:uid="{00000000-0005-0000-0000-000081A90000}"/>
    <cellStyle name="Total 32 5 4" xfId="43615" xr:uid="{00000000-0005-0000-0000-000082A90000}"/>
    <cellStyle name="Total 32 5 5" xfId="43616" xr:uid="{00000000-0005-0000-0000-000083A90000}"/>
    <cellStyle name="Total 32 6" xfId="43617" xr:uid="{00000000-0005-0000-0000-000084A90000}"/>
    <cellStyle name="Total 32 6 2" xfId="43618" xr:uid="{00000000-0005-0000-0000-000085A90000}"/>
    <cellStyle name="Total 32 6 3" xfId="43619" xr:uid="{00000000-0005-0000-0000-000086A90000}"/>
    <cellStyle name="Total 32 6 4" xfId="43620" xr:uid="{00000000-0005-0000-0000-000087A90000}"/>
    <cellStyle name="Total 32 6 5" xfId="43621" xr:uid="{00000000-0005-0000-0000-000088A90000}"/>
    <cellStyle name="Total 32 7" xfId="43622" xr:uid="{00000000-0005-0000-0000-000089A90000}"/>
    <cellStyle name="Total 33" xfId="2503" xr:uid="{00000000-0005-0000-0000-00008AA90000}"/>
    <cellStyle name="Total 33 2" xfId="43623" xr:uid="{00000000-0005-0000-0000-00008BA90000}"/>
    <cellStyle name="Total 33 2 2" xfId="43624" xr:uid="{00000000-0005-0000-0000-00008CA90000}"/>
    <cellStyle name="Total 33 2 3" xfId="43625" xr:uid="{00000000-0005-0000-0000-00008DA90000}"/>
    <cellStyle name="Total 33 2 4" xfId="43626" xr:uid="{00000000-0005-0000-0000-00008EA90000}"/>
    <cellStyle name="Total 33 2 5" xfId="43627" xr:uid="{00000000-0005-0000-0000-00008FA90000}"/>
    <cellStyle name="Total 33 3" xfId="43628" xr:uid="{00000000-0005-0000-0000-000090A90000}"/>
    <cellStyle name="Total 33 3 2" xfId="43629" xr:uid="{00000000-0005-0000-0000-000091A90000}"/>
    <cellStyle name="Total 33 3 3" xfId="43630" xr:uid="{00000000-0005-0000-0000-000092A90000}"/>
    <cellStyle name="Total 33 3 4" xfId="43631" xr:uid="{00000000-0005-0000-0000-000093A90000}"/>
    <cellStyle name="Total 33 3 5" xfId="43632" xr:uid="{00000000-0005-0000-0000-000094A90000}"/>
    <cellStyle name="Total 33 4" xfId="43633" xr:uid="{00000000-0005-0000-0000-000095A90000}"/>
    <cellStyle name="Total 33 4 2" xfId="43634" xr:uid="{00000000-0005-0000-0000-000096A90000}"/>
    <cellStyle name="Total 33 4 3" xfId="43635" xr:uid="{00000000-0005-0000-0000-000097A90000}"/>
    <cellStyle name="Total 33 4 4" xfId="43636" xr:uid="{00000000-0005-0000-0000-000098A90000}"/>
    <cellStyle name="Total 33 4 5" xfId="43637" xr:uid="{00000000-0005-0000-0000-000099A90000}"/>
    <cellStyle name="Total 33 5" xfId="43638" xr:uid="{00000000-0005-0000-0000-00009AA90000}"/>
    <cellStyle name="Total 33 5 2" xfId="43639" xr:uid="{00000000-0005-0000-0000-00009BA90000}"/>
    <cellStyle name="Total 33 5 3" xfId="43640" xr:uid="{00000000-0005-0000-0000-00009CA90000}"/>
    <cellStyle name="Total 33 5 4" xfId="43641" xr:uid="{00000000-0005-0000-0000-00009DA90000}"/>
    <cellStyle name="Total 33 5 5" xfId="43642" xr:uid="{00000000-0005-0000-0000-00009EA90000}"/>
    <cellStyle name="Total 33 6" xfId="43643" xr:uid="{00000000-0005-0000-0000-00009FA90000}"/>
    <cellStyle name="Total 33 6 2" xfId="43644" xr:uid="{00000000-0005-0000-0000-0000A0A90000}"/>
    <cellStyle name="Total 33 6 3" xfId="43645" xr:uid="{00000000-0005-0000-0000-0000A1A90000}"/>
    <cellStyle name="Total 33 6 4" xfId="43646" xr:uid="{00000000-0005-0000-0000-0000A2A90000}"/>
    <cellStyle name="Total 33 6 5" xfId="43647" xr:uid="{00000000-0005-0000-0000-0000A3A90000}"/>
    <cellStyle name="Total 33 7" xfId="43648" xr:uid="{00000000-0005-0000-0000-0000A4A90000}"/>
    <cellStyle name="Total 34" xfId="2504" xr:uid="{00000000-0005-0000-0000-0000A5A90000}"/>
    <cellStyle name="Total 34 2" xfId="43649" xr:uid="{00000000-0005-0000-0000-0000A6A90000}"/>
    <cellStyle name="Total 34 2 2" xfId="43650" xr:uid="{00000000-0005-0000-0000-0000A7A90000}"/>
    <cellStyle name="Total 34 2 3" xfId="43651" xr:uid="{00000000-0005-0000-0000-0000A8A90000}"/>
    <cellStyle name="Total 34 2 4" xfId="43652" xr:uid="{00000000-0005-0000-0000-0000A9A90000}"/>
    <cellStyle name="Total 34 2 5" xfId="43653" xr:uid="{00000000-0005-0000-0000-0000AAA90000}"/>
    <cellStyle name="Total 34 3" xfId="43654" xr:uid="{00000000-0005-0000-0000-0000ABA90000}"/>
    <cellStyle name="Total 34 3 2" xfId="43655" xr:uid="{00000000-0005-0000-0000-0000ACA90000}"/>
    <cellStyle name="Total 34 3 3" xfId="43656" xr:uid="{00000000-0005-0000-0000-0000ADA90000}"/>
    <cellStyle name="Total 34 3 4" xfId="43657" xr:uid="{00000000-0005-0000-0000-0000AEA90000}"/>
    <cellStyle name="Total 34 3 5" xfId="43658" xr:uid="{00000000-0005-0000-0000-0000AFA90000}"/>
    <cellStyle name="Total 34 4" xfId="43659" xr:uid="{00000000-0005-0000-0000-0000B0A90000}"/>
    <cellStyle name="Total 34 4 2" xfId="43660" xr:uid="{00000000-0005-0000-0000-0000B1A90000}"/>
    <cellStyle name="Total 34 4 3" xfId="43661" xr:uid="{00000000-0005-0000-0000-0000B2A90000}"/>
    <cellStyle name="Total 34 4 4" xfId="43662" xr:uid="{00000000-0005-0000-0000-0000B3A90000}"/>
    <cellStyle name="Total 34 4 5" xfId="43663" xr:uid="{00000000-0005-0000-0000-0000B4A90000}"/>
    <cellStyle name="Total 34 5" xfId="43664" xr:uid="{00000000-0005-0000-0000-0000B5A90000}"/>
    <cellStyle name="Total 34 5 2" xfId="43665" xr:uid="{00000000-0005-0000-0000-0000B6A90000}"/>
    <cellStyle name="Total 34 5 3" xfId="43666" xr:uid="{00000000-0005-0000-0000-0000B7A90000}"/>
    <cellStyle name="Total 34 5 4" xfId="43667" xr:uid="{00000000-0005-0000-0000-0000B8A90000}"/>
    <cellStyle name="Total 34 5 5" xfId="43668" xr:uid="{00000000-0005-0000-0000-0000B9A90000}"/>
    <cellStyle name="Total 34 6" xfId="43669" xr:uid="{00000000-0005-0000-0000-0000BAA90000}"/>
    <cellStyle name="Total 34 6 2" xfId="43670" xr:uid="{00000000-0005-0000-0000-0000BBA90000}"/>
    <cellStyle name="Total 34 6 3" xfId="43671" xr:uid="{00000000-0005-0000-0000-0000BCA90000}"/>
    <cellStyle name="Total 34 6 4" xfId="43672" xr:uid="{00000000-0005-0000-0000-0000BDA90000}"/>
    <cellStyle name="Total 34 6 5" xfId="43673" xr:uid="{00000000-0005-0000-0000-0000BEA90000}"/>
    <cellStyle name="Total 34 7" xfId="43674" xr:uid="{00000000-0005-0000-0000-0000BFA90000}"/>
    <cellStyle name="Total 35" xfId="2505" xr:uid="{00000000-0005-0000-0000-0000C0A90000}"/>
    <cellStyle name="Total 36" xfId="2506" xr:uid="{00000000-0005-0000-0000-0000C1A90000}"/>
    <cellStyle name="Total 37" xfId="2507" xr:uid="{00000000-0005-0000-0000-0000C2A90000}"/>
    <cellStyle name="Total 38" xfId="2508" xr:uid="{00000000-0005-0000-0000-0000C3A90000}"/>
    <cellStyle name="Total 39" xfId="2509" xr:uid="{00000000-0005-0000-0000-0000C4A90000}"/>
    <cellStyle name="Total 4" xfId="2510" xr:uid="{00000000-0005-0000-0000-0000C5A90000}"/>
    <cellStyle name="Total 4 2" xfId="2511" xr:uid="{00000000-0005-0000-0000-0000C6A90000}"/>
    <cellStyle name="Total 4 2 2" xfId="43675" xr:uid="{00000000-0005-0000-0000-0000C7A90000}"/>
    <cellStyle name="Total 4 2 2 2" xfId="43676" xr:uid="{00000000-0005-0000-0000-0000C8A90000}"/>
    <cellStyle name="Total 4 2 2 3" xfId="43677" xr:uid="{00000000-0005-0000-0000-0000C9A90000}"/>
    <cellStyle name="Total 4 2 2 4" xfId="43678" xr:uid="{00000000-0005-0000-0000-0000CAA90000}"/>
    <cellStyle name="Total 4 2 2 5" xfId="43679" xr:uid="{00000000-0005-0000-0000-0000CBA90000}"/>
    <cellStyle name="Total 4 2 3" xfId="43680" xr:uid="{00000000-0005-0000-0000-0000CCA90000}"/>
    <cellStyle name="Total 4 2 3 2" xfId="43681" xr:uid="{00000000-0005-0000-0000-0000CDA90000}"/>
    <cellStyle name="Total 4 2 3 3" xfId="43682" xr:uid="{00000000-0005-0000-0000-0000CEA90000}"/>
    <cellStyle name="Total 4 2 3 4" xfId="43683" xr:uid="{00000000-0005-0000-0000-0000CFA90000}"/>
    <cellStyle name="Total 4 2 3 5" xfId="43684" xr:uid="{00000000-0005-0000-0000-0000D0A90000}"/>
    <cellStyle name="Total 4 2 4" xfId="43685" xr:uid="{00000000-0005-0000-0000-0000D1A90000}"/>
    <cellStyle name="Total 4 2 4 2" xfId="43686" xr:uid="{00000000-0005-0000-0000-0000D2A90000}"/>
    <cellStyle name="Total 4 2 4 3" xfId="43687" xr:uid="{00000000-0005-0000-0000-0000D3A90000}"/>
    <cellStyle name="Total 4 2 4 4" xfId="43688" xr:uid="{00000000-0005-0000-0000-0000D4A90000}"/>
    <cellStyle name="Total 4 2 4 5" xfId="43689" xr:uid="{00000000-0005-0000-0000-0000D5A90000}"/>
    <cellStyle name="Total 4 2 5" xfId="43690" xr:uid="{00000000-0005-0000-0000-0000D6A90000}"/>
    <cellStyle name="Total 4 2 5 2" xfId="43691" xr:uid="{00000000-0005-0000-0000-0000D7A90000}"/>
    <cellStyle name="Total 4 2 5 3" xfId="43692" xr:uid="{00000000-0005-0000-0000-0000D8A90000}"/>
    <cellStyle name="Total 4 2 5 4" xfId="43693" xr:uid="{00000000-0005-0000-0000-0000D9A90000}"/>
    <cellStyle name="Total 4 2 5 5" xfId="43694" xr:uid="{00000000-0005-0000-0000-0000DAA90000}"/>
    <cellStyle name="Total 4 2 6" xfId="43695" xr:uid="{00000000-0005-0000-0000-0000DBA90000}"/>
    <cellStyle name="Total 4 2 6 2" xfId="43696" xr:uid="{00000000-0005-0000-0000-0000DCA90000}"/>
    <cellStyle name="Total 4 2 6 3" xfId="43697" xr:uid="{00000000-0005-0000-0000-0000DDA90000}"/>
    <cellStyle name="Total 4 2 6 4" xfId="43698" xr:uid="{00000000-0005-0000-0000-0000DEA90000}"/>
    <cellStyle name="Total 4 2 6 5" xfId="43699" xr:uid="{00000000-0005-0000-0000-0000DFA90000}"/>
    <cellStyle name="Total 4 2 7" xfId="43700" xr:uid="{00000000-0005-0000-0000-0000E0A90000}"/>
    <cellStyle name="Total 4 3" xfId="2512" xr:uid="{00000000-0005-0000-0000-0000E1A90000}"/>
    <cellStyle name="Total 4 3 2" xfId="43701" xr:uid="{00000000-0005-0000-0000-0000E2A90000}"/>
    <cellStyle name="Total 4 3 2 2" xfId="43702" xr:uid="{00000000-0005-0000-0000-0000E3A90000}"/>
    <cellStyle name="Total 4 3 2 3" xfId="43703" xr:uid="{00000000-0005-0000-0000-0000E4A90000}"/>
    <cellStyle name="Total 4 3 2 4" xfId="43704" xr:uid="{00000000-0005-0000-0000-0000E5A90000}"/>
    <cellStyle name="Total 4 3 2 5" xfId="43705" xr:uid="{00000000-0005-0000-0000-0000E6A90000}"/>
    <cellStyle name="Total 4 3 3" xfId="43706" xr:uid="{00000000-0005-0000-0000-0000E7A90000}"/>
    <cellStyle name="Total 4 3 3 2" xfId="43707" xr:uid="{00000000-0005-0000-0000-0000E8A90000}"/>
    <cellStyle name="Total 4 3 3 3" xfId="43708" xr:uid="{00000000-0005-0000-0000-0000E9A90000}"/>
    <cellStyle name="Total 4 3 3 4" xfId="43709" xr:uid="{00000000-0005-0000-0000-0000EAA90000}"/>
    <cellStyle name="Total 4 3 3 5" xfId="43710" xr:uid="{00000000-0005-0000-0000-0000EBA90000}"/>
    <cellStyle name="Total 4 3 4" xfId="43711" xr:uid="{00000000-0005-0000-0000-0000ECA90000}"/>
    <cellStyle name="Total 4 3 4 2" xfId="43712" xr:uid="{00000000-0005-0000-0000-0000EDA90000}"/>
    <cellStyle name="Total 4 3 4 3" xfId="43713" xr:uid="{00000000-0005-0000-0000-0000EEA90000}"/>
    <cellStyle name="Total 4 3 4 4" xfId="43714" xr:uid="{00000000-0005-0000-0000-0000EFA90000}"/>
    <cellStyle name="Total 4 3 4 5" xfId="43715" xr:uid="{00000000-0005-0000-0000-0000F0A90000}"/>
    <cellStyle name="Total 4 3 5" xfId="43716" xr:uid="{00000000-0005-0000-0000-0000F1A90000}"/>
    <cellStyle name="Total 4 3 5 2" xfId="43717" xr:uid="{00000000-0005-0000-0000-0000F2A90000}"/>
    <cellStyle name="Total 4 3 5 3" xfId="43718" xr:uid="{00000000-0005-0000-0000-0000F3A90000}"/>
    <cellStyle name="Total 4 3 5 4" xfId="43719" xr:uid="{00000000-0005-0000-0000-0000F4A90000}"/>
    <cellStyle name="Total 4 3 5 5" xfId="43720" xr:uid="{00000000-0005-0000-0000-0000F5A90000}"/>
    <cellStyle name="Total 4 3 6" xfId="43721" xr:uid="{00000000-0005-0000-0000-0000F6A90000}"/>
    <cellStyle name="Total 4 3 6 2" xfId="43722" xr:uid="{00000000-0005-0000-0000-0000F7A90000}"/>
    <cellStyle name="Total 4 3 6 3" xfId="43723" xr:uid="{00000000-0005-0000-0000-0000F8A90000}"/>
    <cellStyle name="Total 4 3 6 4" xfId="43724" xr:uid="{00000000-0005-0000-0000-0000F9A90000}"/>
    <cellStyle name="Total 4 3 6 5" xfId="43725" xr:uid="{00000000-0005-0000-0000-0000FAA90000}"/>
    <cellStyle name="Total 4 3 7" xfId="43726" xr:uid="{00000000-0005-0000-0000-0000FBA90000}"/>
    <cellStyle name="Total 4 4" xfId="40122" xr:uid="{00000000-0005-0000-0000-0000FCA90000}"/>
    <cellStyle name="Total 40" xfId="2513" xr:uid="{00000000-0005-0000-0000-0000FDA90000}"/>
    <cellStyle name="Total 41" xfId="2514" xr:uid="{00000000-0005-0000-0000-0000FEA90000}"/>
    <cellStyle name="Total 42" xfId="40123" xr:uid="{00000000-0005-0000-0000-0000FFA90000}"/>
    <cellStyle name="Total 42 2" xfId="40124" xr:uid="{00000000-0005-0000-0000-000000AA0000}"/>
    <cellStyle name="Total 42 3" xfId="40125" xr:uid="{00000000-0005-0000-0000-000001AA0000}"/>
    <cellStyle name="Total 42 4" xfId="40126" xr:uid="{00000000-0005-0000-0000-000002AA0000}"/>
    <cellStyle name="Total 42 5" xfId="40127" xr:uid="{00000000-0005-0000-0000-000003AA0000}"/>
    <cellStyle name="Total 42 6" xfId="40128" xr:uid="{00000000-0005-0000-0000-000004AA0000}"/>
    <cellStyle name="Total 42 7" xfId="40129" xr:uid="{00000000-0005-0000-0000-000005AA0000}"/>
    <cellStyle name="Total 42 8" xfId="40130" xr:uid="{00000000-0005-0000-0000-000006AA0000}"/>
    <cellStyle name="Total 42 9" xfId="40131" xr:uid="{00000000-0005-0000-0000-000007AA0000}"/>
    <cellStyle name="Total 43" xfId="40132" xr:uid="{00000000-0005-0000-0000-000008AA0000}"/>
    <cellStyle name="Total 43 2" xfId="40133" xr:uid="{00000000-0005-0000-0000-000009AA0000}"/>
    <cellStyle name="Total 43 3" xfId="40134" xr:uid="{00000000-0005-0000-0000-00000AAA0000}"/>
    <cellStyle name="Total 43 4" xfId="40135" xr:uid="{00000000-0005-0000-0000-00000BAA0000}"/>
    <cellStyle name="Total 43 5" xfId="40136" xr:uid="{00000000-0005-0000-0000-00000CAA0000}"/>
    <cellStyle name="Total 43 6" xfId="40137" xr:uid="{00000000-0005-0000-0000-00000DAA0000}"/>
    <cellStyle name="Total 43 7" xfId="40138" xr:uid="{00000000-0005-0000-0000-00000EAA0000}"/>
    <cellStyle name="Total 43 8" xfId="40139" xr:uid="{00000000-0005-0000-0000-00000FAA0000}"/>
    <cellStyle name="Total 43 9" xfId="40140" xr:uid="{00000000-0005-0000-0000-000010AA0000}"/>
    <cellStyle name="Total 44" xfId="40141" xr:uid="{00000000-0005-0000-0000-000011AA0000}"/>
    <cellStyle name="Total 44 2" xfId="40142" xr:uid="{00000000-0005-0000-0000-000012AA0000}"/>
    <cellStyle name="Total 44 3" xfId="40143" xr:uid="{00000000-0005-0000-0000-000013AA0000}"/>
    <cellStyle name="Total 44 4" xfId="40144" xr:uid="{00000000-0005-0000-0000-000014AA0000}"/>
    <cellStyle name="Total 44 5" xfId="40145" xr:uid="{00000000-0005-0000-0000-000015AA0000}"/>
    <cellStyle name="Total 44 6" xfId="40146" xr:uid="{00000000-0005-0000-0000-000016AA0000}"/>
    <cellStyle name="Total 44 7" xfId="40147" xr:uid="{00000000-0005-0000-0000-000017AA0000}"/>
    <cellStyle name="Total 44 8" xfId="40148" xr:uid="{00000000-0005-0000-0000-000018AA0000}"/>
    <cellStyle name="Total 44 9" xfId="40149" xr:uid="{00000000-0005-0000-0000-000019AA0000}"/>
    <cellStyle name="Total 45" xfId="40150" xr:uid="{00000000-0005-0000-0000-00001AAA0000}"/>
    <cellStyle name="Total 45 2" xfId="40151" xr:uid="{00000000-0005-0000-0000-00001BAA0000}"/>
    <cellStyle name="Total 45 3" xfId="40152" xr:uid="{00000000-0005-0000-0000-00001CAA0000}"/>
    <cellStyle name="Total 45 4" xfId="40153" xr:uid="{00000000-0005-0000-0000-00001DAA0000}"/>
    <cellStyle name="Total 45 5" xfId="40154" xr:uid="{00000000-0005-0000-0000-00001EAA0000}"/>
    <cellStyle name="Total 45 6" xfId="40155" xr:uid="{00000000-0005-0000-0000-00001FAA0000}"/>
    <cellStyle name="Total 45 7" xfId="40156" xr:uid="{00000000-0005-0000-0000-000020AA0000}"/>
    <cellStyle name="Total 45 8" xfId="40157" xr:uid="{00000000-0005-0000-0000-000021AA0000}"/>
    <cellStyle name="Total 45 9" xfId="40158" xr:uid="{00000000-0005-0000-0000-000022AA0000}"/>
    <cellStyle name="Total 46" xfId="40159" xr:uid="{00000000-0005-0000-0000-000023AA0000}"/>
    <cellStyle name="Total 46 2" xfId="40160" xr:uid="{00000000-0005-0000-0000-000024AA0000}"/>
    <cellStyle name="Total 46 3" xfId="40161" xr:uid="{00000000-0005-0000-0000-000025AA0000}"/>
    <cellStyle name="Total 46 4" xfId="40162" xr:uid="{00000000-0005-0000-0000-000026AA0000}"/>
    <cellStyle name="Total 46 5" xfId="40163" xr:uid="{00000000-0005-0000-0000-000027AA0000}"/>
    <cellStyle name="Total 46 6" xfId="40164" xr:uid="{00000000-0005-0000-0000-000028AA0000}"/>
    <cellStyle name="Total 46 7" xfId="40165" xr:uid="{00000000-0005-0000-0000-000029AA0000}"/>
    <cellStyle name="Total 46 8" xfId="40166" xr:uid="{00000000-0005-0000-0000-00002AAA0000}"/>
    <cellStyle name="Total 46 9" xfId="40167" xr:uid="{00000000-0005-0000-0000-00002BAA0000}"/>
    <cellStyle name="Total 47" xfId="40168" xr:uid="{00000000-0005-0000-0000-00002CAA0000}"/>
    <cellStyle name="Total 47 2" xfId="40169" xr:uid="{00000000-0005-0000-0000-00002DAA0000}"/>
    <cellStyle name="Total 47 3" xfId="40170" xr:uid="{00000000-0005-0000-0000-00002EAA0000}"/>
    <cellStyle name="Total 47 4" xfId="40171" xr:uid="{00000000-0005-0000-0000-00002FAA0000}"/>
    <cellStyle name="Total 47 5" xfId="40172" xr:uid="{00000000-0005-0000-0000-000030AA0000}"/>
    <cellStyle name="Total 47 6" xfId="40173" xr:uid="{00000000-0005-0000-0000-000031AA0000}"/>
    <cellStyle name="Total 47 7" xfId="40174" xr:uid="{00000000-0005-0000-0000-000032AA0000}"/>
    <cellStyle name="Total 47 8" xfId="40175" xr:uid="{00000000-0005-0000-0000-000033AA0000}"/>
    <cellStyle name="Total 47 9" xfId="40176" xr:uid="{00000000-0005-0000-0000-000034AA0000}"/>
    <cellStyle name="Total 48" xfId="40177" xr:uid="{00000000-0005-0000-0000-000035AA0000}"/>
    <cellStyle name="Total 48 2" xfId="40178" xr:uid="{00000000-0005-0000-0000-000036AA0000}"/>
    <cellStyle name="Total 48 3" xfId="40179" xr:uid="{00000000-0005-0000-0000-000037AA0000}"/>
    <cellStyle name="Total 48 4" xfId="40180" xr:uid="{00000000-0005-0000-0000-000038AA0000}"/>
    <cellStyle name="Total 48 5" xfId="40181" xr:uid="{00000000-0005-0000-0000-000039AA0000}"/>
    <cellStyle name="Total 48 6" xfId="40182" xr:uid="{00000000-0005-0000-0000-00003AAA0000}"/>
    <cellStyle name="Total 48 7" xfId="40183" xr:uid="{00000000-0005-0000-0000-00003BAA0000}"/>
    <cellStyle name="Total 48 8" xfId="40184" xr:uid="{00000000-0005-0000-0000-00003CAA0000}"/>
    <cellStyle name="Total 48 9" xfId="40185" xr:uid="{00000000-0005-0000-0000-00003DAA0000}"/>
    <cellStyle name="Total 49" xfId="40186" xr:uid="{00000000-0005-0000-0000-00003EAA0000}"/>
    <cellStyle name="Total 49 2" xfId="40187" xr:uid="{00000000-0005-0000-0000-00003FAA0000}"/>
    <cellStyle name="Total 49 3" xfId="40188" xr:uid="{00000000-0005-0000-0000-000040AA0000}"/>
    <cellStyle name="Total 49 4" xfId="40189" xr:uid="{00000000-0005-0000-0000-000041AA0000}"/>
    <cellStyle name="Total 49 5" xfId="40190" xr:uid="{00000000-0005-0000-0000-000042AA0000}"/>
    <cellStyle name="Total 49 6" xfId="40191" xr:uid="{00000000-0005-0000-0000-000043AA0000}"/>
    <cellStyle name="Total 49 7" xfId="40192" xr:uid="{00000000-0005-0000-0000-000044AA0000}"/>
    <cellStyle name="Total 49 8" xfId="40193" xr:uid="{00000000-0005-0000-0000-000045AA0000}"/>
    <cellStyle name="Total 49 9" xfId="40194" xr:uid="{00000000-0005-0000-0000-000046AA0000}"/>
    <cellStyle name="Total 5" xfId="2515" xr:uid="{00000000-0005-0000-0000-000047AA0000}"/>
    <cellStyle name="Total 5 2" xfId="40195" xr:uid="{00000000-0005-0000-0000-000048AA0000}"/>
    <cellStyle name="Total 5 3" xfId="40196" xr:uid="{00000000-0005-0000-0000-000049AA0000}"/>
    <cellStyle name="Total 5 4" xfId="40197" xr:uid="{00000000-0005-0000-0000-00004AAA0000}"/>
    <cellStyle name="Total 50" xfId="40198" xr:uid="{00000000-0005-0000-0000-00004BAA0000}"/>
    <cellStyle name="Total 50 2" xfId="40199" xr:uid="{00000000-0005-0000-0000-00004CAA0000}"/>
    <cellStyle name="Total 50 3" xfId="40200" xr:uid="{00000000-0005-0000-0000-00004DAA0000}"/>
    <cellStyle name="Total 50 4" xfId="40201" xr:uid="{00000000-0005-0000-0000-00004EAA0000}"/>
    <cellStyle name="Total 50 5" xfId="40202" xr:uid="{00000000-0005-0000-0000-00004FAA0000}"/>
    <cellStyle name="Total 50 6" xfId="40203" xr:uid="{00000000-0005-0000-0000-000050AA0000}"/>
    <cellStyle name="Total 50 7" xfId="40204" xr:uid="{00000000-0005-0000-0000-000051AA0000}"/>
    <cellStyle name="Total 50 8" xfId="40205" xr:uid="{00000000-0005-0000-0000-000052AA0000}"/>
    <cellStyle name="Total 50 9" xfId="40206" xr:uid="{00000000-0005-0000-0000-000053AA0000}"/>
    <cellStyle name="Total 51" xfId="40207" xr:uid="{00000000-0005-0000-0000-000054AA0000}"/>
    <cellStyle name="Total 51 2" xfId="40208" xr:uid="{00000000-0005-0000-0000-000055AA0000}"/>
    <cellStyle name="Total 51 3" xfId="40209" xr:uid="{00000000-0005-0000-0000-000056AA0000}"/>
    <cellStyle name="Total 51 4" xfId="40210" xr:uid="{00000000-0005-0000-0000-000057AA0000}"/>
    <cellStyle name="Total 51 5" xfId="40211" xr:uid="{00000000-0005-0000-0000-000058AA0000}"/>
    <cellStyle name="Total 51 6" xfId="40212" xr:uid="{00000000-0005-0000-0000-000059AA0000}"/>
    <cellStyle name="Total 51 7" xfId="40213" xr:uid="{00000000-0005-0000-0000-00005AAA0000}"/>
    <cellStyle name="Total 51 8" xfId="40214" xr:uid="{00000000-0005-0000-0000-00005BAA0000}"/>
    <cellStyle name="Total 51 9" xfId="40215" xr:uid="{00000000-0005-0000-0000-00005CAA0000}"/>
    <cellStyle name="Total 52" xfId="40216" xr:uid="{00000000-0005-0000-0000-00005DAA0000}"/>
    <cellStyle name="Total 52 2" xfId="40217" xr:uid="{00000000-0005-0000-0000-00005EAA0000}"/>
    <cellStyle name="Total 52 3" xfId="40218" xr:uid="{00000000-0005-0000-0000-00005FAA0000}"/>
    <cellStyle name="Total 52 4" xfId="40219" xr:uid="{00000000-0005-0000-0000-000060AA0000}"/>
    <cellStyle name="Total 52 5" xfId="40220" xr:uid="{00000000-0005-0000-0000-000061AA0000}"/>
    <cellStyle name="Total 52 6" xfId="40221" xr:uid="{00000000-0005-0000-0000-000062AA0000}"/>
    <cellStyle name="Total 52 7" xfId="40222" xr:uid="{00000000-0005-0000-0000-000063AA0000}"/>
    <cellStyle name="Total 52 8" xfId="40223" xr:uid="{00000000-0005-0000-0000-000064AA0000}"/>
    <cellStyle name="Total 52 9" xfId="40224" xr:uid="{00000000-0005-0000-0000-000065AA0000}"/>
    <cellStyle name="Total 53" xfId="40225" xr:uid="{00000000-0005-0000-0000-000066AA0000}"/>
    <cellStyle name="Total 53 2" xfId="40226" xr:uid="{00000000-0005-0000-0000-000067AA0000}"/>
    <cellStyle name="Total 53 3" xfId="40227" xr:uid="{00000000-0005-0000-0000-000068AA0000}"/>
    <cellStyle name="Total 53 4" xfId="40228" xr:uid="{00000000-0005-0000-0000-000069AA0000}"/>
    <cellStyle name="Total 53 5" xfId="40229" xr:uid="{00000000-0005-0000-0000-00006AAA0000}"/>
    <cellStyle name="Total 53 6" xfId="40230" xr:uid="{00000000-0005-0000-0000-00006BAA0000}"/>
    <cellStyle name="Total 53 7" xfId="40231" xr:uid="{00000000-0005-0000-0000-00006CAA0000}"/>
    <cellStyle name="Total 53 8" xfId="40232" xr:uid="{00000000-0005-0000-0000-00006DAA0000}"/>
    <cellStyle name="Total 53 9" xfId="40233" xr:uid="{00000000-0005-0000-0000-00006EAA0000}"/>
    <cellStyle name="Total 54" xfId="40234" xr:uid="{00000000-0005-0000-0000-00006FAA0000}"/>
    <cellStyle name="Total 54 2" xfId="40235" xr:uid="{00000000-0005-0000-0000-000070AA0000}"/>
    <cellStyle name="Total 54 3" xfId="40236" xr:uid="{00000000-0005-0000-0000-000071AA0000}"/>
    <cellStyle name="Total 54 4" xfId="40237" xr:uid="{00000000-0005-0000-0000-000072AA0000}"/>
    <cellStyle name="Total 54 5" xfId="40238" xr:uid="{00000000-0005-0000-0000-000073AA0000}"/>
    <cellStyle name="Total 54 6" xfId="40239" xr:uid="{00000000-0005-0000-0000-000074AA0000}"/>
    <cellStyle name="Total 54 7" xfId="40240" xr:uid="{00000000-0005-0000-0000-000075AA0000}"/>
    <cellStyle name="Total 54 8" xfId="40241" xr:uid="{00000000-0005-0000-0000-000076AA0000}"/>
    <cellStyle name="Total 54 9" xfId="40242" xr:uid="{00000000-0005-0000-0000-000077AA0000}"/>
    <cellStyle name="Total 55" xfId="40243" xr:uid="{00000000-0005-0000-0000-000078AA0000}"/>
    <cellStyle name="Total 55 2" xfId="40244" xr:uid="{00000000-0005-0000-0000-000079AA0000}"/>
    <cellStyle name="Total 55 3" xfId="40245" xr:uid="{00000000-0005-0000-0000-00007AAA0000}"/>
    <cellStyle name="Total 55 4" xfId="40246" xr:uid="{00000000-0005-0000-0000-00007BAA0000}"/>
    <cellStyle name="Total 55 5" xfId="40247" xr:uid="{00000000-0005-0000-0000-00007CAA0000}"/>
    <cellStyle name="Total 55 6" xfId="40248" xr:uid="{00000000-0005-0000-0000-00007DAA0000}"/>
    <cellStyle name="Total 55 7" xfId="40249" xr:uid="{00000000-0005-0000-0000-00007EAA0000}"/>
    <cellStyle name="Total 55 8" xfId="40250" xr:uid="{00000000-0005-0000-0000-00007FAA0000}"/>
    <cellStyle name="Total 55 9" xfId="40251" xr:uid="{00000000-0005-0000-0000-000080AA0000}"/>
    <cellStyle name="Total 56" xfId="40252" xr:uid="{00000000-0005-0000-0000-000081AA0000}"/>
    <cellStyle name="Total 56 2" xfId="40253" xr:uid="{00000000-0005-0000-0000-000082AA0000}"/>
    <cellStyle name="Total 56 3" xfId="40254" xr:uid="{00000000-0005-0000-0000-000083AA0000}"/>
    <cellStyle name="Total 56 4" xfId="40255" xr:uid="{00000000-0005-0000-0000-000084AA0000}"/>
    <cellStyle name="Total 56 5" xfId="40256" xr:uid="{00000000-0005-0000-0000-000085AA0000}"/>
    <cellStyle name="Total 56 6" xfId="40257" xr:uid="{00000000-0005-0000-0000-000086AA0000}"/>
    <cellStyle name="Total 56 7" xfId="40258" xr:uid="{00000000-0005-0000-0000-000087AA0000}"/>
    <cellStyle name="Total 56 8" xfId="40259" xr:uid="{00000000-0005-0000-0000-000088AA0000}"/>
    <cellStyle name="Total 56 9" xfId="40260" xr:uid="{00000000-0005-0000-0000-000089AA0000}"/>
    <cellStyle name="Total 57" xfId="40261" xr:uid="{00000000-0005-0000-0000-00008AAA0000}"/>
    <cellStyle name="Total 57 2" xfId="40262" xr:uid="{00000000-0005-0000-0000-00008BAA0000}"/>
    <cellStyle name="Total 57 3" xfId="40263" xr:uid="{00000000-0005-0000-0000-00008CAA0000}"/>
    <cellStyle name="Total 57 4" xfId="40264" xr:uid="{00000000-0005-0000-0000-00008DAA0000}"/>
    <cellStyle name="Total 57 5" xfId="40265" xr:uid="{00000000-0005-0000-0000-00008EAA0000}"/>
    <cellStyle name="Total 57 6" xfId="40266" xr:uid="{00000000-0005-0000-0000-00008FAA0000}"/>
    <cellStyle name="Total 57 7" xfId="40267" xr:uid="{00000000-0005-0000-0000-000090AA0000}"/>
    <cellStyle name="Total 57 8" xfId="40268" xr:uid="{00000000-0005-0000-0000-000091AA0000}"/>
    <cellStyle name="Total 57 9" xfId="40269" xr:uid="{00000000-0005-0000-0000-000092AA0000}"/>
    <cellStyle name="Total 58" xfId="40270" xr:uid="{00000000-0005-0000-0000-000093AA0000}"/>
    <cellStyle name="Total 58 2" xfId="40271" xr:uid="{00000000-0005-0000-0000-000094AA0000}"/>
    <cellStyle name="Total 58 3" xfId="40272" xr:uid="{00000000-0005-0000-0000-000095AA0000}"/>
    <cellStyle name="Total 58 4" xfId="40273" xr:uid="{00000000-0005-0000-0000-000096AA0000}"/>
    <cellStyle name="Total 58 5" xfId="40274" xr:uid="{00000000-0005-0000-0000-000097AA0000}"/>
    <cellStyle name="Total 58 6" xfId="40275" xr:uid="{00000000-0005-0000-0000-000098AA0000}"/>
    <cellStyle name="Total 58 7" xfId="40276" xr:uid="{00000000-0005-0000-0000-000099AA0000}"/>
    <cellStyle name="Total 58 8" xfId="40277" xr:uid="{00000000-0005-0000-0000-00009AAA0000}"/>
    <cellStyle name="Total 58 9" xfId="40278" xr:uid="{00000000-0005-0000-0000-00009BAA0000}"/>
    <cellStyle name="Total 59" xfId="40279" xr:uid="{00000000-0005-0000-0000-00009CAA0000}"/>
    <cellStyle name="Total 59 2" xfId="40280" xr:uid="{00000000-0005-0000-0000-00009DAA0000}"/>
    <cellStyle name="Total 6" xfId="2516" xr:uid="{00000000-0005-0000-0000-00009EAA0000}"/>
    <cellStyle name="Total 6 2" xfId="40281" xr:uid="{00000000-0005-0000-0000-00009FAA0000}"/>
    <cellStyle name="Total 6 3" xfId="40282" xr:uid="{00000000-0005-0000-0000-0000A0AA0000}"/>
    <cellStyle name="Total 6 4" xfId="40283" xr:uid="{00000000-0005-0000-0000-0000A1AA0000}"/>
    <cellStyle name="Total 60" xfId="40284" xr:uid="{00000000-0005-0000-0000-0000A2AA0000}"/>
    <cellStyle name="Total 60 2" xfId="40285" xr:uid="{00000000-0005-0000-0000-0000A3AA0000}"/>
    <cellStyle name="Total 61" xfId="40286" xr:uid="{00000000-0005-0000-0000-0000A4AA0000}"/>
    <cellStyle name="Total 61 2" xfId="40287" xr:uid="{00000000-0005-0000-0000-0000A5AA0000}"/>
    <cellStyle name="Total 62" xfId="40288" xr:uid="{00000000-0005-0000-0000-0000A6AA0000}"/>
    <cellStyle name="Total 62 2" xfId="40289" xr:uid="{00000000-0005-0000-0000-0000A7AA0000}"/>
    <cellStyle name="Total 63" xfId="40290" xr:uid="{00000000-0005-0000-0000-0000A8AA0000}"/>
    <cellStyle name="Total 63 2" xfId="40291" xr:uid="{00000000-0005-0000-0000-0000A9AA0000}"/>
    <cellStyle name="Total 64" xfId="40292" xr:uid="{00000000-0005-0000-0000-0000AAAA0000}"/>
    <cellStyle name="Total 64 2" xfId="40293" xr:uid="{00000000-0005-0000-0000-0000ABAA0000}"/>
    <cellStyle name="Total 65" xfId="40294" xr:uid="{00000000-0005-0000-0000-0000ACAA0000}"/>
    <cellStyle name="Total 65 2" xfId="40295" xr:uid="{00000000-0005-0000-0000-0000ADAA0000}"/>
    <cellStyle name="Total 66" xfId="40296" xr:uid="{00000000-0005-0000-0000-0000AEAA0000}"/>
    <cellStyle name="Total 66 2" xfId="40297" xr:uid="{00000000-0005-0000-0000-0000AFAA0000}"/>
    <cellStyle name="Total 67" xfId="40298" xr:uid="{00000000-0005-0000-0000-0000B0AA0000}"/>
    <cellStyle name="Total 67 2" xfId="40299" xr:uid="{00000000-0005-0000-0000-0000B1AA0000}"/>
    <cellStyle name="Total 68" xfId="40300" xr:uid="{00000000-0005-0000-0000-0000B2AA0000}"/>
    <cellStyle name="Total 68 2" xfId="40301" xr:uid="{00000000-0005-0000-0000-0000B3AA0000}"/>
    <cellStyle name="Total 69" xfId="40302" xr:uid="{00000000-0005-0000-0000-0000B4AA0000}"/>
    <cellStyle name="Total 69 2" xfId="40303" xr:uid="{00000000-0005-0000-0000-0000B5AA0000}"/>
    <cellStyle name="Total 7" xfId="2517" xr:uid="{00000000-0005-0000-0000-0000B6AA0000}"/>
    <cellStyle name="Total 7 2" xfId="40304" xr:uid="{00000000-0005-0000-0000-0000B7AA0000}"/>
    <cellStyle name="Total 7 3" xfId="40305" xr:uid="{00000000-0005-0000-0000-0000B8AA0000}"/>
    <cellStyle name="Total 7 4" xfId="40306" xr:uid="{00000000-0005-0000-0000-0000B9AA0000}"/>
    <cellStyle name="Total 70" xfId="40307" xr:uid="{00000000-0005-0000-0000-0000BAAA0000}"/>
    <cellStyle name="Total 70 2" xfId="40308" xr:uid="{00000000-0005-0000-0000-0000BBAA0000}"/>
    <cellStyle name="Total 71" xfId="40309" xr:uid="{00000000-0005-0000-0000-0000BCAA0000}"/>
    <cellStyle name="Total 71 2" xfId="40310" xr:uid="{00000000-0005-0000-0000-0000BDAA0000}"/>
    <cellStyle name="Total 72" xfId="40311" xr:uid="{00000000-0005-0000-0000-0000BEAA0000}"/>
    <cellStyle name="Total 73" xfId="40312" xr:uid="{00000000-0005-0000-0000-0000BFAA0000}"/>
    <cellStyle name="Total 74" xfId="40313" xr:uid="{00000000-0005-0000-0000-0000C0AA0000}"/>
    <cellStyle name="Total 75" xfId="40314" xr:uid="{00000000-0005-0000-0000-0000C1AA0000}"/>
    <cellStyle name="Total 76" xfId="40315" xr:uid="{00000000-0005-0000-0000-0000C2AA0000}"/>
    <cellStyle name="Total 77" xfId="40316" xr:uid="{00000000-0005-0000-0000-0000C3AA0000}"/>
    <cellStyle name="Total 78" xfId="40317" xr:uid="{00000000-0005-0000-0000-0000C4AA0000}"/>
    <cellStyle name="Total 79" xfId="40318" xr:uid="{00000000-0005-0000-0000-0000C5AA0000}"/>
    <cellStyle name="Total 79 2" xfId="40319" xr:uid="{00000000-0005-0000-0000-0000C6AA0000}"/>
    <cellStyle name="Total 79 3" xfId="40320" xr:uid="{00000000-0005-0000-0000-0000C7AA0000}"/>
    <cellStyle name="Total 79 4" xfId="40321" xr:uid="{00000000-0005-0000-0000-0000C8AA0000}"/>
    <cellStyle name="Total 79 5" xfId="40322" xr:uid="{00000000-0005-0000-0000-0000C9AA0000}"/>
    <cellStyle name="Total 79 6" xfId="40323" xr:uid="{00000000-0005-0000-0000-0000CAAA0000}"/>
    <cellStyle name="Total 8" xfId="2518" xr:uid="{00000000-0005-0000-0000-0000CBAA0000}"/>
    <cellStyle name="Total 8 2" xfId="40324" xr:uid="{00000000-0005-0000-0000-0000CCAA0000}"/>
    <cellStyle name="Total 8 3" xfId="40325" xr:uid="{00000000-0005-0000-0000-0000CDAA0000}"/>
    <cellStyle name="Total 8 4" xfId="40326" xr:uid="{00000000-0005-0000-0000-0000CEAA0000}"/>
    <cellStyle name="Total 80" xfId="40327" xr:uid="{00000000-0005-0000-0000-0000CFAA0000}"/>
    <cellStyle name="Total 80 2" xfId="40328" xr:uid="{00000000-0005-0000-0000-0000D0AA0000}"/>
    <cellStyle name="Total 80 3" xfId="40329" xr:uid="{00000000-0005-0000-0000-0000D1AA0000}"/>
    <cellStyle name="Total 80 4" xfId="40330" xr:uid="{00000000-0005-0000-0000-0000D2AA0000}"/>
    <cellStyle name="Total 80 5" xfId="40331" xr:uid="{00000000-0005-0000-0000-0000D3AA0000}"/>
    <cellStyle name="Total 80 6" xfId="40332" xr:uid="{00000000-0005-0000-0000-0000D4AA0000}"/>
    <cellStyle name="Total 81" xfId="40333" xr:uid="{00000000-0005-0000-0000-0000D5AA0000}"/>
    <cellStyle name="Total 81 2" xfId="40334" xr:uid="{00000000-0005-0000-0000-0000D6AA0000}"/>
    <cellStyle name="Total 81 3" xfId="40335" xr:uid="{00000000-0005-0000-0000-0000D7AA0000}"/>
    <cellStyle name="Total 81 4" xfId="40336" xr:uid="{00000000-0005-0000-0000-0000D8AA0000}"/>
    <cellStyle name="Total 81 5" xfId="40337" xr:uid="{00000000-0005-0000-0000-0000D9AA0000}"/>
    <cellStyle name="Total 81 6" xfId="40338" xr:uid="{00000000-0005-0000-0000-0000DAAA0000}"/>
    <cellStyle name="Total 82" xfId="40339" xr:uid="{00000000-0005-0000-0000-0000DBAA0000}"/>
    <cellStyle name="Total 82 2" xfId="40340" xr:uid="{00000000-0005-0000-0000-0000DCAA0000}"/>
    <cellStyle name="Total 82 3" xfId="40341" xr:uid="{00000000-0005-0000-0000-0000DDAA0000}"/>
    <cellStyle name="Total 82 4" xfId="40342" xr:uid="{00000000-0005-0000-0000-0000DEAA0000}"/>
    <cellStyle name="Total 82 5" xfId="40343" xr:uid="{00000000-0005-0000-0000-0000DFAA0000}"/>
    <cellStyle name="Total 82 6" xfId="40344" xr:uid="{00000000-0005-0000-0000-0000E0AA0000}"/>
    <cellStyle name="Total 83" xfId="40345" xr:uid="{00000000-0005-0000-0000-0000E1AA0000}"/>
    <cellStyle name="Total 84" xfId="40346" xr:uid="{00000000-0005-0000-0000-0000E2AA0000}"/>
    <cellStyle name="Total 85" xfId="40347" xr:uid="{00000000-0005-0000-0000-0000E3AA0000}"/>
    <cellStyle name="Total 86" xfId="40348" xr:uid="{00000000-0005-0000-0000-0000E4AA0000}"/>
    <cellStyle name="Total 87" xfId="40349" xr:uid="{00000000-0005-0000-0000-0000E5AA0000}"/>
    <cellStyle name="Total 88" xfId="40350" xr:uid="{00000000-0005-0000-0000-0000E6AA0000}"/>
    <cellStyle name="Total 89" xfId="40351" xr:uid="{00000000-0005-0000-0000-0000E7AA0000}"/>
    <cellStyle name="Total 9" xfId="2519" xr:uid="{00000000-0005-0000-0000-0000E8AA0000}"/>
    <cellStyle name="Total 9 2" xfId="40352" xr:uid="{00000000-0005-0000-0000-0000E9AA0000}"/>
    <cellStyle name="Total 9 3" xfId="40353" xr:uid="{00000000-0005-0000-0000-0000EAAA0000}"/>
    <cellStyle name="Total 9 4" xfId="40354" xr:uid="{00000000-0005-0000-0000-0000EBAA0000}"/>
    <cellStyle name="Währung" xfId="40355" xr:uid="{00000000-0005-0000-0000-0000ECAA0000}"/>
    <cellStyle name="Währung 2" xfId="40356" xr:uid="{00000000-0005-0000-0000-0000EDAA0000}"/>
    <cellStyle name="Warning Text" xfId="2520" xr:uid="{00000000-0005-0000-0000-0000EEAA0000}"/>
  </cellStyles>
  <dxfs count="11">
    <dxf>
      <font>
        <color rgb="FFFF0000"/>
      </font>
    </dxf>
    <dxf>
      <font>
        <color rgb="FFFF0000"/>
      </font>
    </dxf>
    <dxf>
      <font>
        <color rgb="FF9C0006"/>
      </font>
      <fill>
        <patternFill>
          <bgColor rgb="FFFFC7CE"/>
        </patternFill>
      </fill>
    </dxf>
    <dxf>
      <font>
        <b val="0"/>
        <i val="0"/>
        <strike val="0"/>
        <condense val="0"/>
        <extend val="0"/>
        <outline val="0"/>
        <shadow val="0"/>
        <u val="none"/>
        <vertAlign val="baseline"/>
        <sz val="12"/>
        <color theme="1"/>
        <name val="Century Gothic"/>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center" textRotation="0" wrapText="0" indent="0" justifyLastLine="0" shrinkToFit="0" readingOrder="0"/>
    </dxf>
  </dxfs>
  <tableStyles count="0" defaultTableStyle="TableStyleMedium9" defaultPivotStyle="PivotStyleLight16"/>
  <colors>
    <mruColors>
      <color rgb="FFFF0066"/>
      <color rgb="FF00FF00"/>
      <color rgb="FF0000FF"/>
      <color rgb="FFFFFF66"/>
      <color rgb="FFFF3300"/>
      <color rgb="FF008000"/>
      <color rgb="FF003300"/>
      <color rgb="FF990000"/>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reyesy/Desktop/COSTOS%20ENTRE%20RIOS%20ENERO-2000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WINDOWS\Profiles\Vinicio\Desktop\Papeles%20de%20Trabajo\Plantas%20Tropical,%20S.%20de%20R.%20L.%20de%20C.V\PT%20de%20BG%20Borrado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Usuarios\Audit7\Drodisa\Drodisa%2030Junio2004\varios\Cuentas%20Por%20Cobrar\Cuadre%20Diario%20Cuenta%20Corrien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Users/Elida/Documents/Diaz%20Reyes%20y%20Asociados/AUDITORIA/Varios/Users/reyesy/Desktop/Documents%20and%20Settings/Edwin/Escritorio/Papeles%20de%20Trabajo/Plantas%20Tropicales,%20S.A/PT%20de%20BG%20Borradore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Documents%20and%20Settings\Edwin\Escritorio\Papeles%20de%20Trabajo\Plantas%20Tropicales,%20S.A\PT%20de%20BG%20Borrador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Auditoria%20Chichipate\Auditoria%20Chichipate%20al%2031%20de%20diciembre%202010\PTS\Auditoria%20Chichipate\Auditoria%20Chichipate%20al%2031%20de%20diciembre%202010\PTS\Auditoria%20Chichipate\Auditoria%20Chichipate%20al%2031%20de%20diciembre"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side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Users\dr2\Desktop\Inversiones%20Masdel\2.-%20Pts\Documents%20and%20Settings\Edwin\Escritorio\Papeles%20de%20Trabajo\Plantas%20Tropicales,%20S.A\PT%20de%20BG%20Borrador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Z:\MFB\5B\Reps\Portafolio.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pablo.samayoa/Desktop/SANTA%20LU%202010971/Copia%20de%20T_08%20336%20-%20AICSA%20-%20Adicionales%20de%20cubierta%20M&#243;dulo%20P.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Documents%20and%20Settings\Edwin\Escritorio\Papeles%20de%20Trabajo\Plantas%20Tropicales,%20S.A\PT%20de%20BG%20Borradores.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V&#237;nculoExternoRecuperado1"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Z:\MFB\5B\Reps\MFB\5B\Budget\01Pa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TGUAFSR01\Usuarios%202\My%20Documents\PQP\TRIMESTRAL%20ENE-MAR%2002\EF_PQP_DIC_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Z:\GRUPO%20VALOR\Implementaciones%20SAF\3%20-%20Proyectos%20Nuevos\8.%20Reportes%20Financieros%20Consolidados\1.%20AICSA%20Corp%20-%20EERR%20Cons%2012-2022%20-%20Comparativo%204to%20Trimestre%20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WINDOWS/Profiles/Vinicio/Desktop/Papeles%20de%20Trabajo/Plantas%20Tropical,%20S.%20de%20R.%20L.%20de%20C.V/PT%20de%20BG%20Borrado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srvr\Usuarios2\WINDOWS\TEMP\C.Lotus.Notes.Data\54080000GtosRepresentaci&#243;n.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cho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Documents%20and%20Settings/Edwin/Escritorio/Papeles%20de%20Trabajo/Plantas%20Tropicales,%20S.A/PT%20de%20BG%20Borrado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Users\MAYNOR~1.AIC\AppData\Local\Temp\04%20BOQ%20Canteen%20Guatemala%20INDIRECTOS%20FINAL%20Q-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10\staff\Documents%20and%20Settings\JLuis_Sutuc\Mis%20documentos\Mis%20documentos\Inmobiliaria%20San%20Nicolas\Work%20Papers%20Final\CAHD\CAHD%20DICIEMBRE200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MFB\5B\Reps\MFB\5B\Budget\Consol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RESUMEN"/>
      <sheetName val="HOJA COSTOS"/>
      <sheetName val="PLANILLA-FCA 2"/>
      <sheetName val="PLANILLA-FCA 1"/>
      <sheetName val="CUADRILLA-FCA 1"/>
      <sheetName val="CUADRILLA-FCA 2"/>
      <sheetName val="ADMON FINCA 1 "/>
      <sheetName val="ADMON FINCA 2"/>
      <sheetName val="TOTAL PLANILLAS-FCA 1"/>
      <sheetName val="TOTAL PLANILLAS-FCA 2"/>
      <sheetName val="FINANCIAMIENTO 1"/>
      <sheetName val="DEP.-EDIFICIOS"/>
      <sheetName val="DEP.-MAQ. Y EQUIPO"/>
      <sheetName val="DEP.-OTROS"/>
      <sheetName val="DEP.-PLANTACION"/>
      <sheetName val="DEP.-RIEGO"/>
      <sheetName val="DEP.-CABLE VIA"/>
      <sheetName val="DEP.-EMPACADORAS"/>
      <sheetName val="HOJA_COSTOS"/>
      <sheetName val="PLANILLA-FCA_2"/>
      <sheetName val="PLANILLA-FCA_1"/>
      <sheetName val="CUADRILLA-FCA_1"/>
      <sheetName val="CUADRILLA-FCA_2"/>
      <sheetName val="ADMON_FINCA_1_"/>
      <sheetName val="ADMON_FINCA_2"/>
      <sheetName val="TOTAL_PLANILLAS-FCA_1"/>
      <sheetName val="TOTAL_PLANILLAS-FCA_2"/>
      <sheetName val="FINANCIAMIENTO_1"/>
      <sheetName val="DEP_-EDIFICIOS"/>
      <sheetName val="DEP_-MAQ__Y_EQUIPO"/>
      <sheetName val="DEP_-OTROS"/>
      <sheetName val="DEP_-PLANTACION"/>
      <sheetName val="DEP_-RIEGO"/>
      <sheetName val="DEP_-CABLE_VIA"/>
      <sheetName val="DEP_-EMPACADORAS"/>
    </sheetNames>
    <sheetDataSet>
      <sheetData sheetId="0" refreshError="1"/>
      <sheetData sheetId="1" refreshError="1"/>
      <sheetData sheetId="2"/>
      <sheetData sheetId="3" refreshError="1"/>
      <sheetData sheetId="4"/>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1 (2)"/>
      <sheetName val="Ingresos"/>
      <sheetName val="Ingresos (2)"/>
      <sheetName val="Ingresos (3)"/>
      <sheetName val="Hoja2"/>
      <sheetName val="Hoja3"/>
    </sheetNames>
    <sheetDataSet>
      <sheetData sheetId="0"/>
      <sheetData sheetId="1"/>
      <sheetData sheetId="2">
        <row r="1">
          <cell r="A1" t="str">
            <v>DROGUERIA DISTRIBUIDORA INTERNACIONAL, S.A.</v>
          </cell>
        </row>
        <row r="2">
          <cell r="A2" t="str">
            <v>REVISIÓN DE INGRESOS</v>
          </cell>
        </row>
        <row r="3">
          <cell r="A3" t="str">
            <v>CORTE DE INGRESOS DEL DIA 05 DE MARZO 2,004</v>
          </cell>
        </row>
        <row r="5">
          <cell r="G5" t="str">
            <v>Días transcurridos</v>
          </cell>
        </row>
        <row r="6">
          <cell r="A6" t="str">
            <v xml:space="preserve">Recibo </v>
          </cell>
          <cell r="B6" t="str">
            <v>Fecha</v>
          </cell>
          <cell r="C6" t="str">
            <v>Fecha</v>
          </cell>
          <cell r="D6" t="str">
            <v>Fecha</v>
          </cell>
          <cell r="F6" t="str">
            <v>Valor</v>
          </cell>
          <cell r="G6" t="str">
            <v>Fecha</v>
          </cell>
          <cell r="H6" t="str">
            <v>Fecha</v>
          </cell>
          <cell r="I6" t="str">
            <v>Fecha</v>
          </cell>
          <cell r="J6" t="str">
            <v>Deficiencia</v>
          </cell>
        </row>
        <row r="7">
          <cell r="A7" t="str">
            <v>No.</v>
          </cell>
          <cell r="B7" t="str">
            <v>Recibo</v>
          </cell>
          <cell r="C7" t="str">
            <v>Corte de Caja</v>
          </cell>
          <cell r="D7" t="str">
            <v>Deposito</v>
          </cell>
          <cell r="E7" t="str">
            <v>Forma de Pago</v>
          </cell>
          <cell r="F7" t="str">
            <v>Recibo</v>
          </cell>
          <cell r="G7" t="str">
            <v>Recibo/Corte de C</v>
          </cell>
          <cell r="H7" t="str">
            <v>Recibo/Deposito</v>
          </cell>
          <cell r="I7" t="str">
            <v>Corte/Deposito</v>
          </cell>
        </row>
        <row r="8">
          <cell r="A8">
            <v>11805</v>
          </cell>
          <cell r="B8">
            <v>38042</v>
          </cell>
          <cell r="C8">
            <v>38051</v>
          </cell>
          <cell r="D8">
            <v>38052</v>
          </cell>
          <cell r="E8" t="str">
            <v>Efectivo</v>
          </cell>
          <cell r="F8">
            <v>450.06</v>
          </cell>
          <cell r="G8">
            <v>9</v>
          </cell>
          <cell r="H8">
            <v>10</v>
          </cell>
          <cell r="I8">
            <v>1</v>
          </cell>
        </row>
        <row r="9">
          <cell r="A9">
            <v>11865</v>
          </cell>
          <cell r="B9">
            <v>38048</v>
          </cell>
          <cell r="C9">
            <v>38051</v>
          </cell>
          <cell r="D9">
            <v>38052</v>
          </cell>
          <cell r="E9" t="str">
            <v>Efectivo</v>
          </cell>
          <cell r="F9">
            <v>354.54</v>
          </cell>
          <cell r="G9">
            <v>3</v>
          </cell>
          <cell r="H9">
            <v>4</v>
          </cell>
          <cell r="I9">
            <v>1</v>
          </cell>
        </row>
        <row r="10">
          <cell r="A10">
            <v>11866</v>
          </cell>
          <cell r="B10">
            <v>38048</v>
          </cell>
          <cell r="C10">
            <v>38051</v>
          </cell>
          <cell r="D10">
            <v>38052</v>
          </cell>
          <cell r="E10" t="str">
            <v>Cheque</v>
          </cell>
          <cell r="F10">
            <v>887.59</v>
          </cell>
          <cell r="G10">
            <v>3</v>
          </cell>
          <cell r="H10">
            <v>4</v>
          </cell>
          <cell r="I10">
            <v>1</v>
          </cell>
        </row>
        <row r="11">
          <cell r="A11">
            <v>11867</v>
          </cell>
          <cell r="B11">
            <v>38049</v>
          </cell>
          <cell r="C11">
            <v>38051</v>
          </cell>
          <cell r="D11">
            <v>38052</v>
          </cell>
          <cell r="E11" t="str">
            <v>Prefechado</v>
          </cell>
          <cell r="F11">
            <v>984.65</v>
          </cell>
          <cell r="G11">
            <v>2</v>
          </cell>
          <cell r="H11">
            <v>3</v>
          </cell>
          <cell r="I11">
            <v>1</v>
          </cell>
        </row>
        <row r="12">
          <cell r="A12">
            <v>11868</v>
          </cell>
          <cell r="B12">
            <v>38049</v>
          </cell>
          <cell r="C12">
            <v>38051</v>
          </cell>
          <cell r="D12">
            <v>38052</v>
          </cell>
          <cell r="E12" t="str">
            <v>Cheque</v>
          </cell>
          <cell r="F12">
            <v>418.6</v>
          </cell>
          <cell r="G12">
            <v>2</v>
          </cell>
          <cell r="H12">
            <v>3</v>
          </cell>
          <cell r="I12">
            <v>1</v>
          </cell>
        </row>
        <row r="13">
          <cell r="A13">
            <v>11869</v>
          </cell>
          <cell r="B13">
            <v>38050</v>
          </cell>
          <cell r="C13">
            <v>38051</v>
          </cell>
          <cell r="D13">
            <v>38052</v>
          </cell>
          <cell r="E13" t="str">
            <v>Efectivo</v>
          </cell>
          <cell r="F13">
            <v>276.87</v>
          </cell>
          <cell r="G13">
            <v>1</v>
          </cell>
          <cell r="H13">
            <v>2</v>
          </cell>
          <cell r="I13">
            <v>1</v>
          </cell>
        </row>
        <row r="14">
          <cell r="A14">
            <v>11870</v>
          </cell>
          <cell r="B14">
            <v>38050</v>
          </cell>
          <cell r="C14">
            <v>38051</v>
          </cell>
          <cell r="D14">
            <v>38052</v>
          </cell>
          <cell r="E14" t="str">
            <v>Cheque</v>
          </cell>
          <cell r="F14">
            <v>5784.68</v>
          </cell>
          <cell r="G14">
            <v>1</v>
          </cell>
          <cell r="H14">
            <v>2</v>
          </cell>
          <cell r="I14">
            <v>1</v>
          </cell>
        </row>
        <row r="15">
          <cell r="A15">
            <v>11871</v>
          </cell>
          <cell r="B15">
            <v>38050</v>
          </cell>
          <cell r="C15">
            <v>38051</v>
          </cell>
          <cell r="D15">
            <v>38052</v>
          </cell>
          <cell r="E15" t="str">
            <v>Prefechado</v>
          </cell>
          <cell r="F15">
            <v>1000</v>
          </cell>
          <cell r="G15">
            <v>1</v>
          </cell>
          <cell r="H15">
            <v>2</v>
          </cell>
          <cell r="I15">
            <v>1</v>
          </cell>
        </row>
        <row r="16">
          <cell r="A16">
            <v>11873</v>
          </cell>
          <cell r="B16">
            <v>38050</v>
          </cell>
          <cell r="C16">
            <v>38051</v>
          </cell>
          <cell r="D16">
            <v>38052</v>
          </cell>
          <cell r="E16" t="str">
            <v>Prefechado</v>
          </cell>
          <cell r="F16">
            <v>807.99</v>
          </cell>
          <cell r="G16">
            <v>1</v>
          </cell>
          <cell r="H16">
            <v>2</v>
          </cell>
          <cell r="I16">
            <v>1</v>
          </cell>
        </row>
        <row r="17">
          <cell r="A17">
            <v>11897</v>
          </cell>
          <cell r="B17">
            <v>38050</v>
          </cell>
          <cell r="C17">
            <v>38051</v>
          </cell>
          <cell r="D17">
            <v>38052</v>
          </cell>
          <cell r="E17" t="str">
            <v>Cheque</v>
          </cell>
          <cell r="F17">
            <v>175.61</v>
          </cell>
          <cell r="G17">
            <v>1</v>
          </cell>
          <cell r="H17">
            <v>2</v>
          </cell>
          <cell r="I17">
            <v>1</v>
          </cell>
        </row>
        <row r="18">
          <cell r="A18">
            <v>11898</v>
          </cell>
          <cell r="B18">
            <v>38050</v>
          </cell>
          <cell r="C18">
            <v>38051</v>
          </cell>
          <cell r="D18">
            <v>38052</v>
          </cell>
          <cell r="E18" t="str">
            <v>Cheque</v>
          </cell>
          <cell r="F18">
            <v>250</v>
          </cell>
          <cell r="G18">
            <v>1</v>
          </cell>
          <cell r="H18">
            <v>2</v>
          </cell>
          <cell r="I18">
            <v>1</v>
          </cell>
        </row>
        <row r="19">
          <cell r="A19">
            <v>11899</v>
          </cell>
          <cell r="B19">
            <v>38050</v>
          </cell>
          <cell r="C19">
            <v>38051</v>
          </cell>
          <cell r="D19">
            <v>38052</v>
          </cell>
          <cell r="E19" t="str">
            <v>Cheque</v>
          </cell>
          <cell r="F19">
            <v>417.97</v>
          </cell>
          <cell r="G19">
            <v>1</v>
          </cell>
          <cell r="H19">
            <v>2</v>
          </cell>
          <cell r="I19">
            <v>1</v>
          </cell>
        </row>
        <row r="20">
          <cell r="A20">
            <v>11900</v>
          </cell>
          <cell r="B20">
            <v>38050</v>
          </cell>
          <cell r="C20">
            <v>38051</v>
          </cell>
          <cell r="D20">
            <v>38052</v>
          </cell>
          <cell r="E20" t="str">
            <v>Efectivo</v>
          </cell>
          <cell r="F20">
            <v>961.68</v>
          </cell>
          <cell r="G20">
            <v>1</v>
          </cell>
          <cell r="H20">
            <v>2</v>
          </cell>
          <cell r="I20">
            <v>1</v>
          </cell>
        </row>
        <row r="21">
          <cell r="A21">
            <v>11925</v>
          </cell>
          <cell r="B21">
            <v>38049</v>
          </cell>
          <cell r="C21">
            <v>38051</v>
          </cell>
          <cell r="D21">
            <v>38052</v>
          </cell>
          <cell r="E21" t="str">
            <v>Prefechado</v>
          </cell>
          <cell r="F21">
            <v>1390.17</v>
          </cell>
          <cell r="G21">
            <v>2</v>
          </cell>
          <cell r="H21">
            <v>3</v>
          </cell>
          <cell r="I21">
            <v>1</v>
          </cell>
        </row>
        <row r="22">
          <cell r="A22">
            <v>11948</v>
          </cell>
          <cell r="B22">
            <v>38051</v>
          </cell>
          <cell r="C22">
            <v>38051</v>
          </cell>
          <cell r="D22">
            <v>38052</v>
          </cell>
          <cell r="E22" t="str">
            <v>Efectivo</v>
          </cell>
          <cell r="F22">
            <v>500</v>
          </cell>
          <cell r="G22">
            <v>0</v>
          </cell>
          <cell r="H22">
            <v>1</v>
          </cell>
          <cell r="I22">
            <v>1</v>
          </cell>
        </row>
        <row r="23">
          <cell r="A23">
            <v>11949</v>
          </cell>
          <cell r="B23">
            <v>38051</v>
          </cell>
          <cell r="C23">
            <v>38051</v>
          </cell>
          <cell r="D23">
            <v>38052</v>
          </cell>
          <cell r="E23" t="str">
            <v>Prefechado</v>
          </cell>
          <cell r="F23">
            <v>1491.78</v>
          </cell>
          <cell r="G23">
            <v>0</v>
          </cell>
          <cell r="H23">
            <v>1</v>
          </cell>
          <cell r="I23">
            <v>1</v>
          </cell>
        </row>
        <row r="24">
          <cell r="A24">
            <v>11950</v>
          </cell>
          <cell r="B24">
            <v>38051</v>
          </cell>
          <cell r="C24">
            <v>38051</v>
          </cell>
          <cell r="D24">
            <v>38052</v>
          </cell>
          <cell r="E24" t="str">
            <v>Cheque</v>
          </cell>
          <cell r="F24">
            <v>563.36</v>
          </cell>
          <cell r="G24">
            <v>0</v>
          </cell>
          <cell r="H24">
            <v>1</v>
          </cell>
          <cell r="I24">
            <v>1</v>
          </cell>
        </row>
        <row r="25">
          <cell r="A25">
            <v>11959</v>
          </cell>
          <cell r="B25">
            <v>38051</v>
          </cell>
          <cell r="C25">
            <v>38051</v>
          </cell>
          <cell r="D25">
            <v>38052</v>
          </cell>
          <cell r="E25" t="str">
            <v>Cheque</v>
          </cell>
          <cell r="F25">
            <v>5276.58</v>
          </cell>
          <cell r="G25">
            <v>0</v>
          </cell>
          <cell r="H25">
            <v>1</v>
          </cell>
          <cell r="I25">
            <v>1</v>
          </cell>
        </row>
        <row r="26">
          <cell r="A26">
            <v>11960</v>
          </cell>
          <cell r="B26">
            <v>38051</v>
          </cell>
          <cell r="C26">
            <v>38051</v>
          </cell>
          <cell r="D26">
            <v>38052</v>
          </cell>
          <cell r="E26" t="str">
            <v>Efectivo</v>
          </cell>
          <cell r="F26">
            <v>203.86</v>
          </cell>
          <cell r="G26">
            <v>0</v>
          </cell>
          <cell r="H26">
            <v>1</v>
          </cell>
          <cell r="I26">
            <v>1</v>
          </cell>
        </row>
        <row r="27">
          <cell r="A27">
            <v>11961</v>
          </cell>
          <cell r="B27">
            <v>38051</v>
          </cell>
          <cell r="C27">
            <v>38051</v>
          </cell>
          <cell r="D27">
            <v>38052</v>
          </cell>
          <cell r="E27" t="str">
            <v>Efectivo</v>
          </cell>
          <cell r="F27">
            <v>320.95999999999998</v>
          </cell>
          <cell r="G27">
            <v>0</v>
          </cell>
          <cell r="H27">
            <v>1</v>
          </cell>
          <cell r="I27">
            <v>1</v>
          </cell>
        </row>
        <row r="28">
          <cell r="A28">
            <v>11962</v>
          </cell>
          <cell r="B28">
            <v>38051</v>
          </cell>
          <cell r="C28">
            <v>38051</v>
          </cell>
          <cell r="D28">
            <v>38052</v>
          </cell>
          <cell r="E28" t="str">
            <v>Efectivo</v>
          </cell>
          <cell r="F28">
            <v>311.27999999999997</v>
          </cell>
          <cell r="G28">
            <v>0</v>
          </cell>
          <cell r="H28">
            <v>1</v>
          </cell>
          <cell r="I28">
            <v>1</v>
          </cell>
        </row>
        <row r="29">
          <cell r="A29">
            <v>11993</v>
          </cell>
          <cell r="B29">
            <v>38047</v>
          </cell>
          <cell r="C29">
            <v>38051</v>
          </cell>
          <cell r="D29">
            <v>38052</v>
          </cell>
          <cell r="E29" t="str">
            <v>Cheque</v>
          </cell>
          <cell r="F29">
            <v>450.25</v>
          </cell>
          <cell r="G29">
            <v>4</v>
          </cell>
          <cell r="H29">
            <v>5</v>
          </cell>
          <cell r="I29">
            <v>1</v>
          </cell>
        </row>
        <row r="30">
          <cell r="A30">
            <v>11994</v>
          </cell>
          <cell r="B30">
            <v>38047</v>
          </cell>
          <cell r="C30">
            <v>38051</v>
          </cell>
          <cell r="D30">
            <v>38052</v>
          </cell>
          <cell r="E30" t="str">
            <v>Prefechado</v>
          </cell>
          <cell r="F30">
            <v>4109.8100000000004</v>
          </cell>
          <cell r="G30">
            <v>4</v>
          </cell>
          <cell r="H30">
            <v>5</v>
          </cell>
          <cell r="I30">
            <v>1</v>
          </cell>
        </row>
        <row r="31">
          <cell r="A31">
            <v>11995</v>
          </cell>
          <cell r="B31">
            <v>38048</v>
          </cell>
          <cell r="C31">
            <v>38051</v>
          </cell>
          <cell r="D31">
            <v>38052</v>
          </cell>
          <cell r="E31" t="str">
            <v>Efectivo</v>
          </cell>
          <cell r="F31">
            <v>200</v>
          </cell>
          <cell r="G31">
            <v>3</v>
          </cell>
          <cell r="H31">
            <v>4</v>
          </cell>
          <cell r="I31">
            <v>1</v>
          </cell>
        </row>
        <row r="32">
          <cell r="A32">
            <v>11996</v>
          </cell>
          <cell r="B32">
            <v>38050</v>
          </cell>
          <cell r="C32">
            <v>38051</v>
          </cell>
          <cell r="D32">
            <v>38052</v>
          </cell>
          <cell r="E32" t="str">
            <v>Cheque</v>
          </cell>
          <cell r="F32">
            <v>1050.3699999999999</v>
          </cell>
          <cell r="G32">
            <v>1</v>
          </cell>
          <cell r="H32">
            <v>2</v>
          </cell>
          <cell r="I32">
            <v>1</v>
          </cell>
        </row>
        <row r="33">
          <cell r="A33">
            <v>11997</v>
          </cell>
          <cell r="B33">
            <v>38050</v>
          </cell>
          <cell r="C33">
            <v>38051</v>
          </cell>
          <cell r="D33">
            <v>38052</v>
          </cell>
          <cell r="E33" t="str">
            <v>Cheque</v>
          </cell>
          <cell r="F33">
            <v>334.26</v>
          </cell>
          <cell r="G33">
            <v>1</v>
          </cell>
          <cell r="H33">
            <v>2</v>
          </cell>
          <cell r="I33">
            <v>1</v>
          </cell>
        </row>
        <row r="34">
          <cell r="A34">
            <v>12126</v>
          </cell>
          <cell r="B34">
            <v>38048</v>
          </cell>
          <cell r="C34">
            <v>38051</v>
          </cell>
          <cell r="D34">
            <v>38052</v>
          </cell>
          <cell r="E34" t="str">
            <v>Prefechado</v>
          </cell>
          <cell r="F34">
            <v>1099.68</v>
          </cell>
          <cell r="G34">
            <v>3</v>
          </cell>
          <cell r="H34">
            <v>4</v>
          </cell>
          <cell r="I34">
            <v>1</v>
          </cell>
        </row>
        <row r="35">
          <cell r="A35">
            <v>12127</v>
          </cell>
          <cell r="B35">
            <v>38048</v>
          </cell>
          <cell r="C35">
            <v>38051</v>
          </cell>
          <cell r="D35">
            <v>38052</v>
          </cell>
          <cell r="E35" t="str">
            <v>Prefechado</v>
          </cell>
          <cell r="F35">
            <v>921.67</v>
          </cell>
          <cell r="G35">
            <v>3</v>
          </cell>
          <cell r="H35">
            <v>4</v>
          </cell>
          <cell r="I35">
            <v>1</v>
          </cell>
        </row>
        <row r="36">
          <cell r="A36">
            <v>12128</v>
          </cell>
          <cell r="B36">
            <v>38048</v>
          </cell>
          <cell r="C36">
            <v>38051</v>
          </cell>
          <cell r="D36">
            <v>38052</v>
          </cell>
          <cell r="E36" t="str">
            <v>Prefechado</v>
          </cell>
          <cell r="F36">
            <v>931.33</v>
          </cell>
          <cell r="G36">
            <v>3</v>
          </cell>
          <cell r="H36">
            <v>4</v>
          </cell>
          <cell r="I36">
            <v>1</v>
          </cell>
        </row>
        <row r="37">
          <cell r="A37">
            <v>12129</v>
          </cell>
          <cell r="B37">
            <v>38048</v>
          </cell>
          <cell r="C37">
            <v>38051</v>
          </cell>
          <cell r="D37">
            <v>38052</v>
          </cell>
          <cell r="E37" t="str">
            <v>Prefechado</v>
          </cell>
          <cell r="F37">
            <v>821.02</v>
          </cell>
          <cell r="G37">
            <v>3</v>
          </cell>
          <cell r="H37">
            <v>4</v>
          </cell>
          <cell r="I37">
            <v>1</v>
          </cell>
        </row>
        <row r="38">
          <cell r="A38">
            <v>12130</v>
          </cell>
          <cell r="B38">
            <v>38048</v>
          </cell>
          <cell r="C38">
            <v>38051</v>
          </cell>
          <cell r="D38">
            <v>38052</v>
          </cell>
          <cell r="E38" t="str">
            <v>Prefechado</v>
          </cell>
          <cell r="F38">
            <v>686.05</v>
          </cell>
          <cell r="G38">
            <v>3</v>
          </cell>
          <cell r="H38">
            <v>4</v>
          </cell>
          <cell r="I38">
            <v>1</v>
          </cell>
        </row>
        <row r="39">
          <cell r="A39">
            <v>12131</v>
          </cell>
          <cell r="B39">
            <v>38049</v>
          </cell>
          <cell r="C39">
            <v>38051</v>
          </cell>
          <cell r="D39">
            <v>38052</v>
          </cell>
          <cell r="E39" t="str">
            <v>Efectivo</v>
          </cell>
          <cell r="F39">
            <v>735.4</v>
          </cell>
          <cell r="G39">
            <v>2</v>
          </cell>
          <cell r="H39">
            <v>3</v>
          </cell>
          <cell r="I39">
            <v>1</v>
          </cell>
        </row>
        <row r="40">
          <cell r="A40">
            <v>12132</v>
          </cell>
          <cell r="B40">
            <v>38049</v>
          </cell>
          <cell r="C40">
            <v>38051</v>
          </cell>
          <cell r="D40">
            <v>38052</v>
          </cell>
          <cell r="E40" t="str">
            <v>Prefechado</v>
          </cell>
          <cell r="F40">
            <v>467.36</v>
          </cell>
          <cell r="G40">
            <v>2</v>
          </cell>
          <cell r="H40">
            <v>3</v>
          </cell>
          <cell r="I40">
            <v>1</v>
          </cell>
        </row>
        <row r="41">
          <cell r="A41">
            <v>12133</v>
          </cell>
          <cell r="B41">
            <v>38050</v>
          </cell>
          <cell r="C41">
            <v>38051</v>
          </cell>
          <cell r="D41">
            <v>38052</v>
          </cell>
          <cell r="E41" t="str">
            <v>Prefechado</v>
          </cell>
          <cell r="F41">
            <v>11360.37</v>
          </cell>
          <cell r="G41">
            <v>1</v>
          </cell>
          <cell r="H41">
            <v>2</v>
          </cell>
          <cell r="I41">
            <v>1</v>
          </cell>
        </row>
        <row r="42">
          <cell r="A42">
            <v>12134</v>
          </cell>
          <cell r="B42">
            <v>38049</v>
          </cell>
          <cell r="C42">
            <v>38051</v>
          </cell>
          <cell r="D42">
            <v>38052</v>
          </cell>
          <cell r="E42" t="str">
            <v>Efectivo</v>
          </cell>
          <cell r="F42">
            <v>450</v>
          </cell>
          <cell r="G42">
            <v>2</v>
          </cell>
          <cell r="H42">
            <v>3</v>
          </cell>
          <cell r="I42">
            <v>1</v>
          </cell>
        </row>
        <row r="43">
          <cell r="A43">
            <v>12136</v>
          </cell>
          <cell r="B43">
            <v>38050</v>
          </cell>
          <cell r="C43">
            <v>38051</v>
          </cell>
          <cell r="D43">
            <v>38052</v>
          </cell>
          <cell r="E43" t="str">
            <v>Efectivo</v>
          </cell>
          <cell r="F43">
            <v>600</v>
          </cell>
          <cell r="G43">
            <v>1</v>
          </cell>
          <cell r="H43">
            <v>2</v>
          </cell>
          <cell r="I43">
            <v>1</v>
          </cell>
        </row>
        <row r="44">
          <cell r="A44">
            <v>12137</v>
          </cell>
          <cell r="B44">
            <v>38050</v>
          </cell>
          <cell r="C44">
            <v>38051</v>
          </cell>
          <cell r="D44">
            <v>38052</v>
          </cell>
          <cell r="E44" t="str">
            <v>Prefechado</v>
          </cell>
          <cell r="F44">
            <v>304.99</v>
          </cell>
          <cell r="G44">
            <v>1</v>
          </cell>
          <cell r="H44">
            <v>2</v>
          </cell>
          <cell r="I44">
            <v>1</v>
          </cell>
        </row>
        <row r="45">
          <cell r="A45">
            <v>12138</v>
          </cell>
          <cell r="B45">
            <v>38050</v>
          </cell>
          <cell r="C45">
            <v>38051</v>
          </cell>
          <cell r="D45">
            <v>38052</v>
          </cell>
          <cell r="E45" t="str">
            <v>Prefechado</v>
          </cell>
          <cell r="F45">
            <v>907.93</v>
          </cell>
          <cell r="G45">
            <v>1</v>
          </cell>
          <cell r="H45">
            <v>2</v>
          </cell>
          <cell r="I45">
            <v>1</v>
          </cell>
        </row>
        <row r="46">
          <cell r="A46">
            <v>12139</v>
          </cell>
          <cell r="B46">
            <v>38051</v>
          </cell>
          <cell r="C46">
            <v>38051</v>
          </cell>
          <cell r="D46">
            <v>38052</v>
          </cell>
          <cell r="E46" t="str">
            <v>Prefechado</v>
          </cell>
          <cell r="F46">
            <v>1112.42</v>
          </cell>
          <cell r="G46">
            <v>0</v>
          </cell>
          <cell r="H46">
            <v>1</v>
          </cell>
          <cell r="I46">
            <v>1</v>
          </cell>
        </row>
        <row r="47">
          <cell r="A47">
            <v>12140</v>
          </cell>
          <cell r="B47">
            <v>38051</v>
          </cell>
          <cell r="C47">
            <v>38051</v>
          </cell>
          <cell r="D47">
            <v>38052</v>
          </cell>
          <cell r="E47" t="str">
            <v>Prefechado</v>
          </cell>
          <cell r="F47">
            <v>500</v>
          </cell>
          <cell r="G47">
            <v>0</v>
          </cell>
          <cell r="H47">
            <v>1</v>
          </cell>
          <cell r="I47">
            <v>1</v>
          </cell>
        </row>
        <row r="48">
          <cell r="A48">
            <v>12176</v>
          </cell>
          <cell r="B48">
            <v>38051</v>
          </cell>
          <cell r="C48">
            <v>38051</v>
          </cell>
          <cell r="D48">
            <v>38052</v>
          </cell>
          <cell r="E48" t="str">
            <v>Cheque</v>
          </cell>
          <cell r="F48">
            <v>201.63</v>
          </cell>
          <cell r="G48">
            <v>0</v>
          </cell>
          <cell r="H48">
            <v>1</v>
          </cell>
          <cell r="I48">
            <v>1</v>
          </cell>
        </row>
        <row r="49">
          <cell r="A49">
            <v>12203</v>
          </cell>
          <cell r="B49">
            <v>38051</v>
          </cell>
          <cell r="C49">
            <v>38051</v>
          </cell>
          <cell r="D49">
            <v>38052</v>
          </cell>
          <cell r="E49" t="str">
            <v>Efectivo</v>
          </cell>
          <cell r="F49">
            <v>201.6</v>
          </cell>
          <cell r="G49">
            <v>0</v>
          </cell>
          <cell r="H49">
            <v>1</v>
          </cell>
          <cell r="I49">
            <v>1</v>
          </cell>
        </row>
        <row r="50">
          <cell r="E50" t="str">
            <v>TOTAL</v>
          </cell>
          <cell r="F50">
            <v>50274.369999999995</v>
          </cell>
        </row>
        <row r="55">
          <cell r="A55" t="str">
            <v>CORTE DE INGRESOS DEL DIA 23 DE ABRIL 2004</v>
          </cell>
        </row>
        <row r="57">
          <cell r="G57" t="str">
            <v>Días transcurridos</v>
          </cell>
        </row>
        <row r="58">
          <cell r="A58" t="str">
            <v xml:space="preserve">Recibo </v>
          </cell>
          <cell r="B58" t="str">
            <v>Fecha</v>
          </cell>
          <cell r="C58" t="str">
            <v>Fecha</v>
          </cell>
          <cell r="D58" t="str">
            <v>Fecha</v>
          </cell>
          <cell r="F58" t="str">
            <v>Valor</v>
          </cell>
          <cell r="G58" t="str">
            <v>Fecha</v>
          </cell>
          <cell r="H58" t="str">
            <v>Fecha</v>
          </cell>
          <cell r="I58" t="str">
            <v>Fecha</v>
          </cell>
          <cell r="J58" t="str">
            <v>Deficiencia</v>
          </cell>
        </row>
        <row r="59">
          <cell r="A59" t="str">
            <v>No.</v>
          </cell>
          <cell r="B59" t="str">
            <v>Recibo</v>
          </cell>
          <cell r="C59" t="str">
            <v>Corte de Caja</v>
          </cell>
          <cell r="D59" t="str">
            <v>Deposito</v>
          </cell>
          <cell r="E59" t="str">
            <v>Forma de Pago</v>
          </cell>
          <cell r="F59" t="str">
            <v>Recibo</v>
          </cell>
          <cell r="G59" t="str">
            <v>Recibo/Corte de C</v>
          </cell>
          <cell r="H59" t="str">
            <v>Recibo/Deposito</v>
          </cell>
          <cell r="I59" t="str">
            <v>Corte/Deposito</v>
          </cell>
        </row>
      </sheetData>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dula de Marcas"/>
      <sheetName val="XX_Prog"/>
      <sheetName val="A&amp;R"/>
      <sheetName val="Est.Res 10"/>
      <sheetName val="ER"/>
      <sheetName val="XI"/>
      <sheetName val="XI-1"/>
      <sheetName val="VENTAS"/>
      <sheetName val="COMPRAS"/>
      <sheetName val="CV"/>
      <sheetName val="CV-1"/>
      <sheetName val="CV-2"/>
      <sheetName val="XC"/>
      <sheetName val="IF"/>
      <sheetName val="IF-1"/>
      <sheetName val="XC-1"/>
      <sheetName val="XC-2"/>
      <sheetName val="XC-2.1"/>
      <sheetName val="XC-2.2"/>
      <sheetName val="XC-3"/>
      <sheetName val="XA"/>
      <sheetName val="XV"/>
      <sheetName val="GF"/>
      <sheetName val="Rev. Lib. Legales"/>
      <sheetName val="Cuadros"/>
      <sheetName val="X1-2"/>
      <sheetName val="X1-3"/>
      <sheetName val="CédulaMarcas"/>
      <sheetName val="Egresos_Prog"/>
      <sheetName val="VAUCHEO"/>
      <sheetName val="BALGEN"/>
      <sheetName val="Materialidad"/>
      <sheetName val="Programa General de Auditor"/>
      <sheetName val="BG"/>
      <sheetName val="Prog_A"/>
      <sheetName val="MEMO"/>
      <sheetName val="A"/>
      <sheetName val="A1"/>
      <sheetName val="A2"/>
      <sheetName val="A3"/>
      <sheetName val="B1-1"/>
      <sheetName val="B1-2"/>
      <sheetName val="B2-1"/>
      <sheetName val="Prog_B"/>
      <sheetName val="B1"/>
      <sheetName val="B "/>
      <sheetName val="B1.1"/>
      <sheetName val="B2"/>
      <sheetName val="B3"/>
      <sheetName val="B4"/>
      <sheetName val="B5"/>
      <sheetName val="C "/>
      <sheetName val="C1"/>
      <sheetName val="C5"/>
      <sheetName val="C2"/>
      <sheetName val="C3"/>
      <sheetName val="C4"/>
      <sheetName val="AA"/>
      <sheetName val="AA1"/>
      <sheetName val="AA3"/>
      <sheetName val="AA2"/>
      <sheetName val="AA5"/>
      <sheetName val="AA4"/>
      <sheetName val="BB1"/>
      <sheetName val="BB2"/>
      <sheetName val="BB3"/>
      <sheetName val="BB4"/>
      <sheetName val="AA6"/>
      <sheetName val="CC"/>
      <sheetName val="CC1"/>
      <sheetName val="Prog_Partida_Apertura"/>
      <sheetName val="Rev. Partida Apertura"/>
      <sheetName val="A_CORRIENTE"/>
      <sheetName val="Rev.libros"/>
      <sheetName val="Progr"/>
      <sheetName val="Marcas"/>
      <sheetName val="MP"/>
      <sheetName val="BG1"/>
      <sheetName val="B"/>
      <sheetName val="B3-1"/>
      <sheetName val="B3-2"/>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1"/>
      <sheetName val="AA-2"/>
      <sheetName val="AA-2-1"/>
      <sheetName val="AA-2-1-1"/>
      <sheetName val="AA-2-1-2"/>
      <sheetName val="AA-2-2"/>
      <sheetName val="AA-3"/>
      <sheetName val="AA-3-1"/>
      <sheetName val="BB"/>
      <sheetName val="CC-1"/>
      <sheetName val="Voucheo Izabal"/>
      <sheetName val="Voucher Pend"/>
      <sheetName val="RepTiempo"/>
      <sheetName val="AA3-1"/>
      <sheetName val="AA2-2"/>
      <sheetName val="B2-2 CredFisc.ATLANT"/>
      <sheetName val="B2-1 Debfiscal.ATLANT"/>
      <sheetName val="IVA"/>
      <sheetName val="CorrFact"/>
      <sheetName val="Produccion Izabal"/>
      <sheetName val="Hoja2"/>
      <sheetName val="Hoja3"/>
      <sheetName val="XA2 (2)"/>
      <sheetName val="XA10"/>
      <sheetName val="XA11"/>
      <sheetName val="XA12"/>
      <sheetName val="XA13"/>
      <sheetName val="XA14"/>
      <sheetName val="A&amp;R "/>
      <sheetName val="E.R. final"/>
      <sheetName val="Balance Final"/>
      <sheetName val="Activo"/>
      <sheetName val="Pasivo"/>
      <sheetName val="E. Resultados"/>
      <sheetName val="Patrimonio Detallado"/>
      <sheetName val="Flujo"/>
      <sheetName val="HOJA T. 04"/>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Prest.Laborales"/>
      <sheetName val="XB5"/>
      <sheetName val="XC2"/>
      <sheetName val="XI3"/>
      <sheetName val="Programa General de Auditoria"/>
      <sheetName val="A1-1"/>
      <sheetName val="B-2-2"/>
      <sheetName val="C1 "/>
      <sheetName val="AA1-1"/>
      <sheetName val="CC2"/>
      <sheetName val="CC3"/>
      <sheetName val="BB-1"/>
      <sheetName val="CPM H4"/>
      <sheetName val="ERM H3"/>
      <sheetName val="ERA H5"/>
      <sheetName val="CPA H6"/>
      <sheetName val="EST. RES. ACU. H7"/>
      <sheetName val="COSTO PRO. ACU. H8"/>
      <sheetName val="MOVIMIENTO INV. H9"/>
      <sheetName val="GA H11"/>
      <sheetName val="GV H10"/>
      <sheetName val="GF H14"/>
      <sheetName val="MOH13"/>
      <sheetName val="GFA H12"/>
      <sheetName val="BALANCE H1"/>
      <sheetName val="PD.AJUS "/>
      <sheetName val="BALANCE SALDOS"/>
      <sheetName val="CARA"/>
      <sheetName val="INDICE"/>
      <sheetName val="A4"/>
      <sheetName val="E1"/>
      <sheetName val="E2"/>
      <sheetName val="E3"/>
      <sheetName val="2002"/>
      <sheetName val="2003"/>
      <sheetName val="2004"/>
      <sheetName val="2005"/>
      <sheetName val="COMPARATIVO"/>
      <sheetName val="Ene-06"/>
      <sheetName val="Ene-06 (2)"/>
      <sheetName val="Feb-06"/>
      <sheetName val="Mar-06"/>
      <sheetName val="Abr-06"/>
      <sheetName val="May-06 "/>
      <sheetName val="Jun-06"/>
      <sheetName val="Jul-06"/>
      <sheetName val="Ago-06"/>
      <sheetName val="Sep-06"/>
      <sheetName val="OCTUBRE 06"/>
      <sheetName val="OCTUBRE 06 (2)"/>
      <sheetName val="Diciembre 06"/>
      <sheetName val="Def Dic-06"/>
      <sheetName val="Poliza1"/>
      <sheetName val="Poliza2"/>
      <sheetName val="Fin"/>
      <sheetName val="Oct-06"/>
      <sheetName val="Oct-06 Definitiva"/>
      <sheetName val="Oct-06 Definitiv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de1"/>
      <sheetName val="LISTAS CATALOGOS"/>
      <sheetName val="LISTAS SAP"/>
      <sheetName val="side1.xls"/>
      <sheetName val=""/>
      <sheetName val="FINDEMES"/>
    </sheetNames>
    <definedNames>
      <definedName name="GEN_BotonIngresoCancel"/>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R Anual"/>
      <sheetName val="UserMenu"/>
      <sheetName val="UserReports"/>
      <sheetName val="MenuSheet"/>
      <sheetName val="Caratula"/>
      <sheetName val="Contenido"/>
      <sheetName val="Balance-Cta"/>
      <sheetName val="Balance General"/>
      <sheetName val="Fondo"/>
      <sheetName val="Caja"/>
      <sheetName val="Estadísticas"/>
      <sheetName val="P.O.S."/>
      <sheetName val="Real vrs Presupuesto"/>
      <sheetName val="Hoja2"/>
      <sheetName val="Ingresos"/>
      <sheetName val="Estado de ResultadosM"/>
      <sheetName val="Redes"/>
      <sheetName val="Credomatic"/>
      <sheetName val="Costo2005"/>
      <sheetName val="Real vrs Presupuesto Acum"/>
      <sheetName val="Estado de ResultadosA"/>
      <sheetName val="Flujo de Efectivo II"/>
      <sheetName val="Patrimonio"/>
      <sheetName val="Anexo 1-BG"/>
      <sheetName val="Anexo 2-BG"/>
      <sheetName val="Anexo 6-BG"/>
      <sheetName val="Anexo 7-BG"/>
      <sheetName val="Estado de ResultadosAjustdo"/>
      <sheetName val="Flujo de Efectivo"/>
      <sheetName val="Gráficas-Presupuesto"/>
      <sheetName val="Hoja1"/>
      <sheetName val="Estado de Resultados Porcentual"/>
      <sheetName val="AgroMercantil"/>
      <sheetName val="GyTContinental"/>
      <sheetName val="Banrural"/>
      <sheetName val="Usuario"/>
      <sheetName val="Principales Indicadores"/>
      <sheetName val="Analisis Financiero"/>
      <sheetName val="gIndicadores"/>
      <sheetName val="CostoGeneral"/>
      <sheetName val="Cajeros Instalados"/>
      <sheetName val="gCtoTxn"/>
      <sheetName val="dCtoTxn"/>
      <sheetName val="ComentariosSep01"/>
      <sheetName val="Comentarios May01"/>
      <sheetName val="ComentariosAgo01"/>
      <sheetName val="Costo2004"/>
      <sheetName val="Anexo 3-BG"/>
      <sheetName val="Anexo 1-ER"/>
      <sheetName val="Anexo 2-ER"/>
      <sheetName val="Estado Unico"/>
      <sheetName val="Comentarios"/>
      <sheetName val="Opcion II"/>
      <sheetName val="Flujo de Efectivo (2)"/>
      <sheetName val="CLIENTES"/>
      <sheetName val="Resumen"/>
      <sheetName val="Balance General Proyectado"/>
      <sheetName val="ISR2004"/>
    </sheetNames>
    <sheetDataSet>
      <sheetData sheetId="0"/>
      <sheetData sheetId="1"/>
      <sheetData sheetId="2"/>
      <sheetData sheetId="3"/>
      <sheetData sheetId="4"/>
      <sheetData sheetId="5" refreshError="1">
        <row r="6">
          <cell r="E6">
            <v>83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Unitarios"/>
      <sheetName val="INDIRECTOS DE MONTAJE"/>
      <sheetName val="INDIRECTOS"/>
      <sheetName val="CUADRO DE OFERTA"/>
      <sheetName val="Resumen"/>
      <sheetName val="ESTRUCTURA"/>
      <sheetName val="Hoja1"/>
    </sheetNames>
    <sheetDataSet>
      <sheetData sheetId="0">
        <row r="7">
          <cell r="C7">
            <v>1</v>
          </cell>
        </row>
      </sheetData>
      <sheetData sheetId="1"/>
      <sheetData sheetId="2"/>
      <sheetData sheetId="3"/>
      <sheetData sheetId="4"/>
      <sheetData sheetId="5"/>
      <sheetData sheetId="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
      <sheetName val="AyR"/>
      <sheetName val="BG.M"/>
      <sheetName val="A-2"/>
      <sheetName val="01"/>
      <sheetName val="09"/>
      <sheetName val="12"/>
      <sheetName val="Batres"/>
      <sheetName val="Juan"/>
      <sheetName val="m1"/>
      <sheetName val="m2"/>
      <sheetName val="co"/>
      <sheetName val="Xe"/>
      <sheetName val="A&amp;R "/>
      <sheetName val="E.R. final"/>
      <sheetName val="Balance Final"/>
      <sheetName val="Activo"/>
      <sheetName val="Pasivo"/>
      <sheetName val="E. Resultados"/>
      <sheetName val="Patrimonio Detallado"/>
      <sheetName val="Flujo"/>
      <sheetName val="HOJA T. 04"/>
      <sheetName val="4"/>
      <sheetName val="5"/>
      <sheetName val="6"/>
      <sheetName val="7"/>
      <sheetName val="8"/>
      <sheetName val="9"/>
      <sheetName val="10"/>
      <sheetName val="11"/>
      <sheetName val="13"/>
      <sheetName val="14"/>
      <sheetName val="15"/>
      <sheetName val="16"/>
      <sheetName val="17"/>
      <sheetName val="18"/>
      <sheetName val="19"/>
      <sheetName val="20"/>
      <sheetName val="21"/>
      <sheetName val="22"/>
      <sheetName val="23"/>
      <sheetName val="24"/>
      <sheetName val="Prest.Laborales"/>
      <sheetName val="XC2"/>
      <sheetName val="BG1"/>
      <sheetName val="A"/>
      <sheetName val="A1"/>
      <sheetName val="A2"/>
      <sheetName val="A3"/>
      <sheetName val="A4"/>
      <sheetName val="B"/>
      <sheetName val="B1"/>
      <sheetName val="C"/>
      <sheetName val="C1"/>
      <sheetName val="C2"/>
      <sheetName val="D"/>
      <sheetName val="E"/>
      <sheetName val="E1"/>
      <sheetName val="E2"/>
      <sheetName val="E3"/>
      <sheetName val="AA"/>
      <sheetName val="BB"/>
      <sheetName val="CC"/>
      <sheetName val="BG.M.1"/>
      <sheetName val="A.M"/>
      <sheetName val="A.M.O"/>
      <sheetName val="A.M.1"/>
      <sheetName val="A.M.2"/>
      <sheetName val="A.M.3"/>
      <sheetName val="A.M.4"/>
      <sheetName val="A.M.5"/>
      <sheetName val="A.M.6"/>
      <sheetName val="A.M.7"/>
      <sheetName val="B.M"/>
      <sheetName val="B.MO"/>
      <sheetName val="B.M1"/>
      <sheetName val="B.M2"/>
      <sheetName val="B.M3"/>
      <sheetName val="B.M4"/>
      <sheetName val="B.M4-1"/>
      <sheetName val="D.M0"/>
      <sheetName val="D.M"/>
      <sheetName val="D.M.1"/>
      <sheetName val="D.M2"/>
      <sheetName val="D.M2-1"/>
      <sheetName val="D.M2-2"/>
      <sheetName val="D.M2-3"/>
      <sheetName val="E.M"/>
      <sheetName val="E.M0"/>
      <sheetName val="E.M1"/>
      <sheetName val="AA.M"/>
      <sheetName val="AA.M0"/>
      <sheetName val="AA.M1"/>
      <sheetName val="AA.M1-1"/>
      <sheetName val="AA.M2"/>
      <sheetName val="AA.M.3"/>
      <sheetName val="BB.M"/>
      <sheetName val="BB.M0"/>
      <sheetName val="BB.M1"/>
      <sheetName val="CC.M"/>
      <sheetName val="CC.M0"/>
      <sheetName val="CC.M1"/>
      <sheetName val="CC.M-2"/>
      <sheetName val="DD.M"/>
      <sheetName val="DD.M.0"/>
      <sheetName val="DD.M1"/>
      <sheetName val="DD.M2"/>
      <sheetName val="Marcas"/>
      <sheetName val="A0.M"/>
      <sheetName val="A.M.1.1"/>
      <sheetName val="A.M.1.2"/>
      <sheetName val="A.M6"/>
      <sheetName val="A&amp;R"/>
      <sheetName val="ER.M"/>
      <sheetName val="ER.M1"/>
      <sheetName val="XO.M"/>
      <sheetName val="XO.M.1"/>
      <sheetName val="XO.M.2"/>
      <sheetName val="XO.M.3"/>
      <sheetName val="XO.M.4"/>
      <sheetName val="XO.M.5"/>
      <sheetName val="XO.M.6"/>
      <sheetName val="XO.M.7"/>
      <sheetName val="XO.M.7.1"/>
      <sheetName val="XO.M.8"/>
      <sheetName val="XO.M.9"/>
      <sheetName val="XO.M.10"/>
      <sheetName val="Hoja1"/>
      <sheetName val="XO.M.6 Anex"/>
      <sheetName val="XO.M.8.1"/>
      <sheetName val="X.O.6"/>
      <sheetName val="X.O.8"/>
      <sheetName val="X.O.9"/>
      <sheetName val="X.O.10"/>
      <sheetName val="X.O.11"/>
      <sheetName val="X.O.12"/>
      <sheetName val="X.O.13"/>
      <sheetName val="Libro Bancos"/>
      <sheetName val="Liquidación de viaticos"/>
      <sheetName val="XO.M.6.1"/>
      <sheetName val="Seg Medico"/>
      <sheetName val="Ajustes Financieros"/>
      <sheetName val="Resumen"/>
      <sheetName val="Ingresos"/>
      <sheetName val="Costos"/>
      <sheetName val="Gastos de Venta"/>
      <sheetName val="Administración"/>
      <sheetName val="Proyecto"/>
      <sheetName val="Otros Ingresos"/>
      <sheetName val="Otros Gastos"/>
      <sheetName val="Balance"/>
      <sheetName val="Eliminaciones"/>
      <sheetName val="Pruebas"/>
      <sheetName val="AA15"/>
      <sheetName val="BG"/>
      <sheetName val="ER"/>
      <sheetName val="FE"/>
      <sheetName val="EP"/>
      <sheetName val="FE (Calc)"/>
      <sheetName val="Utilidades Retenidas"/>
      <sheetName val="Activo Fijo"/>
      <sheetName val="Consolidado 06"/>
      <sheetName val="BG2005"/>
      <sheetName val="ER2005"/>
      <sheetName val="BG2006"/>
      <sheetName val="ER2006"/>
      <sheetName val="Eliminaciones06"/>
      <sheetName val="AyR Financiero06"/>
      <sheetName val="Eliminaciones05"/>
      <sheetName val="Aj Dictamen 05"/>
      <sheetName val="AyR DPB"/>
      <sheetName val="AyR RLR"/>
      <sheetName val="AyR Innovex"/>
      <sheetName val="AyR Maurer"/>
      <sheetName val="AyR Panamá"/>
      <sheetName val="AyR Resursa"/>
      <sheetName val="AyR Consultorias"/>
      <sheetName val="Inversion Maurer"/>
      <sheetName val="Acumulado"/>
      <sheetName val="Detalle"/>
      <sheetName val="Impuestos"/>
      <sheetName val="Ajustes ISR dif"/>
      <sheetName val="Original"/>
      <sheetName val="Ajustes fuera detalle"/>
      <sheetName val="Conciliación"/>
      <sheetName val="CPM H4"/>
      <sheetName val="ERM H3"/>
      <sheetName val="ERA H5"/>
      <sheetName val="CPA H6"/>
      <sheetName val="EST. RES. ACU. H7"/>
      <sheetName val="COSTO PRO. ACU. H8"/>
      <sheetName val="MOVIMIENTO INV. H9"/>
      <sheetName val="GA H11"/>
      <sheetName val="GV H10"/>
      <sheetName val="GF H14"/>
      <sheetName val="MOH13"/>
      <sheetName val="GFA H12"/>
      <sheetName val="BALANCE H1"/>
      <sheetName val="PD.AJUS "/>
      <sheetName val="BALANCE SALDOS"/>
      <sheetName val="CARA"/>
      <sheetName val="INDICE"/>
      <sheetName val="Hoja3"/>
      <sheetName val="aj financieros"/>
      <sheetName val="saldos ajustados"/>
      <sheetName val="FLUJO EFECTIVO"/>
      <sheetName val="ESTADO DE CAMBIOS PATRIMONIO"/>
      <sheetName val="COSTO DE VENTA"/>
      <sheetName val="COSTO DE PRODUCC"/>
      <sheetName val="INTEGRAC ER"/>
      <sheetName val="INTEGRAC BG"/>
      <sheetName val="CAMBIOS EN EL PATRIMONIO"/>
      <sheetName val="GTOS NO DED"/>
      <sheetName val="A-R 2009"/>
      <sheetName val="ISR ANUAL"/>
      <sheetName val="BS"/>
      <sheetName val="Hoja Impto"/>
      <sheetName val="A01"/>
      <sheetName val="A02"/>
      <sheetName val="A03"/>
      <sheetName val="A04"/>
      <sheetName val="A05"/>
      <sheetName val="A06"/>
      <sheetName val="B01"/>
      <sheetName val="B03"/>
      <sheetName val="B03.01"/>
      <sheetName val="B04"/>
      <sheetName val="B05"/>
      <sheetName val="B05.01"/>
      <sheetName val="B06"/>
      <sheetName val="B07"/>
      <sheetName val="D01"/>
      <sheetName val="D01.01"/>
      <sheetName val="D01.02"/>
      <sheetName val="D01.03"/>
      <sheetName val="D01.04"/>
      <sheetName val="D01.05"/>
      <sheetName val="D01.06"/>
      <sheetName val="D01.07"/>
      <sheetName val="D01.08"/>
      <sheetName val="D01.09.A"/>
      <sheetName val="D01.09.B"/>
      <sheetName val="E01"/>
      <sheetName val="E02"/>
      <sheetName val="E03"/>
      <sheetName val="H01"/>
      <sheetName val="H01.01"/>
      <sheetName val="H02"/>
      <sheetName val="J01.01"/>
      <sheetName val="L01"/>
      <sheetName val="S01"/>
      <sheetName val="S01.01"/>
      <sheetName val="S01.02"/>
      <sheetName val="S02"/>
      <sheetName val="S02.01"/>
      <sheetName val="S02.02"/>
      <sheetName val="F01"/>
      <sheetName val="V03"/>
      <sheetName val="XX_Prog"/>
      <sheetName val="XX_CI"/>
      <sheetName val="XI"/>
      <sheetName val="Prueba1"/>
      <sheetName val="Prueba2"/>
      <sheetName val="DEBITO FISCAL"/>
      <sheetName val="DEVCONTADO"/>
      <sheetName val="XC"/>
      <sheetName val="XC1"/>
      <sheetName val="XCV"/>
      <sheetName val="XV"/>
      <sheetName val="XB"/>
      <sheetName val="XA"/>
      <sheetName val="IF"/>
      <sheetName val="GF"/>
      <sheetName val="OIG"/>
      <sheetName val="AR&quot;ER&quot;"/>
      <sheetName val="ERN"/>
      <sheetName val="XB5"/>
      <sheetName val="Programa.M"/>
      <sheetName val="AM.1"/>
      <sheetName val="AM.1.1"/>
      <sheetName val="AM.6"/>
      <sheetName val="BM.1"/>
      <sheetName val="BM.2"/>
      <sheetName val="BM.3"/>
      <sheetName val="BM.4"/>
      <sheetName val="BM.5"/>
      <sheetName val="BM.5.1"/>
      <sheetName val="BM.6"/>
      <sheetName val="C.M"/>
      <sheetName val="CM.1"/>
      <sheetName val="CM.2"/>
      <sheetName val="CM.3"/>
      <sheetName val="C.M.4"/>
      <sheetName val="CM.5"/>
      <sheetName val="EE.M"/>
      <sheetName val="EEM.1"/>
      <sheetName val="EEM.2"/>
      <sheetName val="EEM.3"/>
      <sheetName val="AAM.1"/>
      <sheetName val="AAM.2"/>
      <sheetName val="BBM.1"/>
      <sheetName val="CC.M.1"/>
      <sheetName val="CCM.1"/>
      <sheetName val="CCM.2"/>
      <sheetName val="DD.M.1"/>
      <sheetName val="DDM.2"/>
      <sheetName val="Egresos"/>
      <sheetName val="CédulaMarcas"/>
      <sheetName val="DMG"/>
      <sheetName val="Financiamientos"/>
      <sheetName val="B.M.0"/>
      <sheetName val="B.M.1"/>
      <sheetName val="B.M.2"/>
      <sheetName val="B.M.2.2"/>
      <sheetName val="B.M.3"/>
      <sheetName val="B.M.4"/>
      <sheetName val="B.M.5"/>
      <sheetName val="B.M.6"/>
      <sheetName val="B.M.7"/>
      <sheetName val="B.M.8"/>
      <sheetName val="B.M.9"/>
      <sheetName val="B.M.10"/>
      <sheetName val="B.M.11.1"/>
      <sheetName val="B.M.2 (2)"/>
      <sheetName val="B.M.3.1"/>
      <sheetName val="B.M.3.2"/>
      <sheetName val="B.M.3.3"/>
      <sheetName val="B.M.3.4"/>
      <sheetName val="B.M.3.5"/>
      <sheetName val="B.M.3.6"/>
      <sheetName val="B.M.3.7"/>
      <sheetName val="B.M.3.8"/>
      <sheetName val="B.M.3.9"/>
      <sheetName val="B.M.3.10"/>
      <sheetName val="B.M.3.11"/>
      <sheetName val="B.M.3.12"/>
      <sheetName val="B.M.3.13"/>
      <sheetName val="B.M.3.14"/>
      <sheetName val="B.M.3.15"/>
      <sheetName val="B.M.3.16"/>
      <sheetName val="B.M.3.17"/>
      <sheetName val="B.M.4.1"/>
      <sheetName val="B.M.4.2"/>
      <sheetName val="B.M.4.3"/>
      <sheetName val="B.M.4.4"/>
      <sheetName val="B.M.4.5"/>
      <sheetName val="B.M.4.6"/>
      <sheetName val="B.M.4.7"/>
      <sheetName val="B.M.4.8"/>
      <sheetName val="B.M.4.9"/>
      <sheetName val="B.M.4.10"/>
      <sheetName val="B.M.4.11"/>
      <sheetName val="B.M.4.12"/>
      <sheetName val="B.M.6.11.1"/>
      <sheetName val="B.M.C.1"/>
      <sheetName val="B.M.C.2"/>
      <sheetName val="B.M.C.3"/>
      <sheetName val="CTA POR COBRAR ASTRAPILSA"/>
      <sheetName val="DISPONIBILIDAD"/>
      <sheetName val="DISPONIBILIDAD COMPARATIVA"/>
      <sheetName val="DISPONIBILIDAD BANCARIA "/>
      <sheetName val="JUNIO"/>
      <sheetName val="MAYO"/>
      <sheetName val="ABRIL"/>
      <sheetName val="MARZO"/>
      <sheetName val="FEBRERO"/>
      <sheetName val="ENERO"/>
      <sheetName val="EFECTIVO"/>
      <sheetName val="BANCO"/>
      <sheetName val="DISPONIBILIDAD BANCARIA"/>
      <sheetName val="CUENTAS POR COBRA"/>
      <sheetName val="CUENTAS POR COBRA_2"/>
      <sheetName val="CLIENTES FINANCIAMIENTO"/>
      <sheetName val="CLIENTES FINANCIAMIENTO PAF"/>
      <sheetName val="xxxDIVERSOS POR COBRAR"/>
      <sheetName val="CLIENTES ARRENDAMIENTO"/>
      <sheetName val="CLIENTES DE CONTADO"/>
      <sheetName val="Ctas por cobrar PAF"/>
      <sheetName val="Cta  Por Cobrar Cia  de Agua"/>
      <sheetName val="Seguro Solid"/>
      <sheetName val="Seguro EPSS Por Cobrar"/>
      <sheetName val="Seguro El roble por cobrar"/>
      <sheetName val="CUADRE PRESTAMOS FIDUCIARIOS"/>
      <sheetName val="CUADRE PRESTAMOS HIPOTECARIOS"/>
      <sheetName val="INVENTARIOS"/>
      <sheetName val="INVERSIONES"/>
      <sheetName val="PROP_PLANTA Y EQ_"/>
      <sheetName val="CONS. EN PROC"/>
      <sheetName val="STATUS "/>
      <sheetName val="GTOS ANT"/>
      <sheetName val="CUENTAS POR PAGAR"/>
      <sheetName val="PROVEEDORES"/>
      <sheetName val="DIV. POR PAGAR"/>
      <sheetName val="RET"/>
      <sheetName val="V. ARCENAS"/>
      <sheetName val="PREST LABORALES"/>
      <sheetName val="OCT 2011"/>
      <sheetName val="ANT RECIB VALLES DE BARCENAS"/>
      <sheetName val="ANT. RECIB. VALLES DE BARCENAS"/>
      <sheetName val="Serv Valles"/>
      <sheetName val="ANTICIPOS RECIBIDOS_2"/>
      <sheetName val="ANTICIPOS ARRAS"/>
      <sheetName val="ANTICIPOS RECIBIDOS POR CLIENTE"/>
      <sheetName val="AHORROS EXTRAORDINARIOS DEF"/>
      <sheetName val="ING_ASOCIACION"/>
      <sheetName val="RESERVA PARA EVENTUALIDADES"/>
      <sheetName val="CUADRE"/>
      <sheetName val="COMPRAS"/>
      <sheetName val="VENTAS COL"/>
      <sheetName val="VENTAS BAS"/>
      <sheetName val="Corte de formas"/>
      <sheetName val="Total y cuadre bodega"/>
      <sheetName val="COLCHON Y BASE"/>
      <sheetName val="MARGEN ENERO "/>
      <sheetName val="MARGEN FEBRERO "/>
      <sheetName val="MARGEN MARZO "/>
      <sheetName val="MARGEN ABRIL "/>
      <sheetName val="MARGEN MAYO"/>
      <sheetName val="Voucheo Izabal"/>
      <sheetName val="Voucher Pend"/>
      <sheetName val="RepTiempo"/>
      <sheetName val="AA3-1"/>
      <sheetName val="AA2-2"/>
      <sheetName val="B2-2 CredFisc.ATLANT"/>
      <sheetName val="B2-1 Debfiscal.ATLANT"/>
      <sheetName val="IVA"/>
      <sheetName val="CorrFact"/>
      <sheetName val="Produccion Izabal"/>
      <sheetName val="Hoja2"/>
      <sheetName val="#¡REF"/>
      <sheetName val="XI.M"/>
      <sheetName val="XI.M.1"/>
      <sheetName val="Banco Mundial"/>
      <sheetName val="Rep y Mant. veh"/>
      <sheetName val="Internet"/>
      <sheetName val="Combustibles"/>
      <sheetName val="Viajes Ofi Pers Secr"/>
      <sheetName val="Prest Secr Ejecutivo"/>
      <sheetName val="Papelería y utiles"/>
      <sheetName val="Seg Medico de Personal"/>
      <sheetName val="Seg Medico Dependiente"/>
      <sheetName val="Seg Vehiculo"/>
      <sheetName val="Seg Eq. Informatico"/>
      <sheetName val="Hoja1 (2)"/>
      <sheetName val="Ingresos (2)"/>
      <sheetName val="Ingresos (3)"/>
      <sheetName val="CTSF 97%"/>
      <sheetName val="Determinación ISR"/>
      <sheetName val="CTSF 97% (2)"/>
      <sheetName val="Determinación ISR (2)"/>
      <sheetName val="B.M7"/>
      <sheetName val="B.M9"/>
      <sheetName val="Modificado"/>
      <sheetName val="Modificado (2)"/>
      <sheetName val="AyR contabilidad 2013"/>
      <sheetName val="AyR auditoria y Conta 2013"/>
      <sheetName val="AyR auditoria solo informe 2013"/>
      <sheetName val="AyR contabilidad 2012"/>
      <sheetName val="AyR auditoria 2012"/>
      <sheetName val="AyR auditoria solo informe 2012"/>
      <sheetName val="AyR Contabilidad 2011"/>
      <sheetName val="AyR auditoria 2011"/>
      <sheetName val="AyR auditoria solo informe 2011"/>
      <sheetName val="Patrimonio "/>
      <sheetName val="Hoja Flujo"/>
      <sheetName val="Hoja de trabajo-notas"/>
      <sheetName val="Activos Fijos"/>
      <sheetName val="Préstamos"/>
      <sheetName val="ISR"/>
      <sheetName val="Costo de Ventas"/>
      <sheetName val="Contingencias"/>
      <sheetName val="Salvedad"/>
      <sheetName val="Porcentajes Depreciacion"/>
      <sheetName val="AyR Contabilidad"/>
      <sheetName val="AyR auditoria"/>
      <sheetName val="AyR auditoria no Reg Conta"/>
      <sheetName val="BG-12-10"/>
      <sheetName val="ER-12-10"/>
      <sheetName val="Balances"/>
      <sheetName val="Resultados"/>
      <sheetName val="Salvedad bancos"/>
      <sheetName val="ENERO 2010"/>
      <sheetName val="ABRIL 2010"/>
      <sheetName val="MAYO 2010"/>
      <sheetName val="JUNIO 2010"/>
      <sheetName val="JULIO 2010"/>
      <sheetName val="AGOSTO 2010"/>
      <sheetName val="SEPT. 2010"/>
      <sheetName val="Control de Tiempo"/>
      <sheetName val="Estado de Resultados Septiembre"/>
      <sheetName val="Variaciones Estado de Resultado"/>
      <sheetName val="Voucheo BI"/>
      <sheetName val="Voucheo GyT"/>
      <sheetName val="XI1"/>
      <sheetName val="XI1.1."/>
      <sheetName val="XV1"/>
      <sheetName val="XV1-1"/>
      <sheetName val="XV2"/>
      <sheetName val="XV3"/>
      <sheetName val="XV3.1"/>
      <sheetName val="XV4"/>
      <sheetName val="XV4.1."/>
      <sheetName val="XV4.2"/>
      <sheetName val="XV5"/>
      <sheetName val="XV6"/>
      <sheetName val="XV7"/>
      <sheetName val="XV8"/>
      <sheetName val="XA1"/>
      <sheetName val="XM"/>
      <sheetName val="XM1"/>
      <sheetName val="GF1"/>
      <sheetName val="D1"/>
      <sheetName val="D2"/>
      <sheetName val="D3"/>
      <sheetName val="D4"/>
      <sheetName val="D5"/>
      <sheetName val="D6"/>
      <sheetName val="D7"/>
      <sheetName val="E2 "/>
      <sheetName val="2004"/>
      <sheetName val="2005"/>
      <sheetName val="Cen_Resultados DC 05"/>
      <sheetName val="X1"/>
      <sheetName val="X2"/>
      <sheetName val="X3"/>
      <sheetName val="X4"/>
      <sheetName val="CV"/>
      <sheetName val="CV1"/>
      <sheetName val="CV2"/>
      <sheetName val="CV3"/>
      <sheetName val="CV4"/>
      <sheetName val="CV5"/>
      <sheetName val="CV6"/>
      <sheetName val="CV7"/>
      <sheetName val="GP"/>
      <sheetName val="GP1"/>
      <sheetName val="GO"/>
      <sheetName val="GO1"/>
      <sheetName val="GO4"/>
      <sheetName val="GO2"/>
      <sheetName val="GO3"/>
      <sheetName val="GO5"/>
      <sheetName val="OG"/>
      <sheetName val="OG1"/>
      <sheetName val="OG2"/>
      <sheetName val="Rev. Libros Legales"/>
      <sheetName val="Recuperado_Hoja1"/>
      <sheetName val="BS 0809"/>
      <sheetName val="XX-Prog"/>
      <sheetName val="Variaciones"/>
      <sheetName val="Comparativo sep 09-10"/>
      <sheetName val="COMPARATIVO DIC 10"/>
      <sheetName val="XI1-1"/>
      <sheetName val="XI1-2"/>
      <sheetName val="XI1.1"/>
      <sheetName val="XI1.2"/>
      <sheetName val="XI1.3"/>
      <sheetName val="XI2"/>
      <sheetName val="XI99"/>
      <sheetName val="XA2-2"/>
      <sheetName val="XA2-3"/>
      <sheetName val="XA2-4"/>
      <sheetName val="XP3"/>
      <sheetName val="XP3-0."/>
      <sheetName val="XP3-1"/>
      <sheetName val="XP3-2"/>
      <sheetName val="XP3-4"/>
      <sheetName val="BS 1210"/>
      <sheetName val="XP3-5"/>
      <sheetName val="Listado emplea."/>
      <sheetName val="XA2"/>
      <sheetName val="XA2-1."/>
      <sheetName val="XA2-2."/>
      <sheetName val="XA2-3."/>
      <sheetName val="XA2-4."/>
      <sheetName val="XA2-5."/>
      <sheetName val="XA2-6."/>
      <sheetName val="XA2-0"/>
      <sheetName val="XA2-00"/>
      <sheetName val="XV1-1."/>
      <sheetName val="XV1-2."/>
      <sheetName val="XV1-3."/>
      <sheetName val="XV1-4."/>
      <sheetName val="XV2-1"/>
      <sheetName val="XV2-1 "/>
      <sheetName val="XV2-2 "/>
      <sheetName val="XV2-3."/>
      <sheetName val="XV2-4"/>
      <sheetName val="XD "/>
      <sheetName val="XD-1"/>
      <sheetName val="XX"/>
      <sheetName val="XX1"/>
      <sheetName val="XX2"/>
      <sheetName val="XG"/>
      <sheetName val="XG1"/>
      <sheetName val="XG2"/>
      <sheetName val="XG3"/>
      <sheetName val="T.C."/>
      <sheetName val="Hoja4"/>
      <sheetName val="XI1-3"/>
      <sheetName val="XI4"/>
      <sheetName val="XC2-1"/>
      <sheetName val="XV1-2"/>
      <sheetName val="XV1-2-1"/>
      <sheetName val="XM2"/>
      <sheetName val="XM3"/>
      <sheetName val="XA3"/>
      <sheetName val="XL"/>
      <sheetName val="XL2"/>
      <sheetName val="XL3"/>
      <sheetName val="XL4"/>
      <sheetName val="IF1"/>
      <sheetName val="Anexo No. 1"/>
      <sheetName val="Anexo 1 -1"/>
      <sheetName val="muestra"/>
      <sheetName val="MACADAMIA"/>
      <sheetName val="Fact pend de cobro"/>
      <sheetName val="INTEGRACION"/>
      <sheetName val="Hoja5"/>
      <sheetName val="Cédula de Marcas"/>
      <sheetName val="CONSOLIDADO"/>
      <sheetName val="Balance Comparativo"/>
      <sheetName val="ER "/>
      <sheetName val="XI-1"/>
      <sheetName val="XC3"/>
      <sheetName val="XC4 "/>
      <sheetName val="XA1-1"/>
      <sheetName val="XA1-2"/>
      <sheetName val="XA3 "/>
      <sheetName val="XA4"/>
      <sheetName val="infracom"/>
      <sheetName val="XX 2"/>
      <sheetName val="MP"/>
      <sheetName val="B2"/>
      <sheetName val="B2-1"/>
      <sheetName val="B3"/>
      <sheetName val="B3-1"/>
      <sheetName val="B3-2"/>
      <sheetName val="B4"/>
      <sheetName val="D-1"/>
      <sheetName val="D-2"/>
      <sheetName val="D-3"/>
      <sheetName val="D-4"/>
      <sheetName val="D-5"/>
      <sheetName val="D-6"/>
      <sheetName val="D-7"/>
      <sheetName val="D-8"/>
      <sheetName val="D-9"/>
      <sheetName val="D-10"/>
      <sheetName val="D-11"/>
      <sheetName val="D-12"/>
      <sheetName val="D-12-1"/>
      <sheetName val="D-12-2"/>
      <sheetName val="D13"/>
      <sheetName val="E-1"/>
      <sheetName val="E1-1"/>
      <sheetName val="E-2"/>
      <sheetName val="AA-1"/>
      <sheetName val="AA-2"/>
      <sheetName val="AA-2-1"/>
      <sheetName val="AA-2-1-1"/>
      <sheetName val="AA-2-1-2"/>
      <sheetName val="AA-2-2"/>
      <sheetName val="AA-3"/>
      <sheetName val="AA-3-1"/>
      <sheetName val="CC-1"/>
      <sheetName val="ACTIVOS"/>
      <sheetName val="PASIVOS "/>
      <sheetName val="BS 0908"/>
      <sheetName val="XI3"/>
      <sheetName val="XA2-1"/>
      <sheetName val="XA2-1-1"/>
      <sheetName val="XD"/>
      <sheetName val="Sheny"/>
      <sheetName val="Programa General de Auditoria"/>
      <sheetName val="A_Prog"/>
      <sheetName val="B_Prog"/>
      <sheetName val="C_Prog"/>
      <sheetName val="E_Prog"/>
      <sheetName val="F_Prog"/>
      <sheetName val="AA_Prog"/>
      <sheetName val="DD_Prog"/>
      <sheetName val="EMCECO"/>
      <sheetName val="BALANCE GENERAL"/>
      <sheetName val="A5"/>
      <sheetName val="A6"/>
      <sheetName val="A7"/>
      <sheetName val="A8"/>
      <sheetName val="A9"/>
      <sheetName val="A10"/>
      <sheetName val="A11"/>
      <sheetName val="A12"/>
      <sheetName val="A13"/>
      <sheetName val="A14"/>
      <sheetName val="A15"/>
      <sheetName val="A16"/>
      <sheetName val="A17"/>
      <sheetName val="B "/>
      <sheetName val="C "/>
      <sheetName val="D_PROG"/>
      <sheetName val="D8"/>
      <sheetName val="D9"/>
      <sheetName val="D10"/>
      <sheetName val="AA1"/>
      <sheetName val="AA1-1"/>
      <sheetName val="AA2"/>
      <sheetName val="AA2-1"/>
      <sheetName val="AA3"/>
      <sheetName val="BB1"/>
      <sheetName val="BB2"/>
      <sheetName val="BB3"/>
      <sheetName val="ENE I"/>
      <sheetName val="ENE I (2)"/>
      <sheetName val="Cuadro Comisiones"/>
      <sheetName val="FEB I"/>
      <sheetName val="FEBII"/>
      <sheetName val="Cuadro Comisiones (2)"/>
      <sheetName val="FEB I (2)"/>
      <sheetName val="MARII"/>
      <sheetName val="Comision Contabilidad"/>
      <sheetName val="BS 09"/>
      <sheetName val="ER 09"/>
      <sheetName val="XV3-1"/>
      <sheetName val="XV3-2"/>
      <sheetName val="XV5A"/>
      <sheetName val="XV6-1"/>
      <sheetName val="XV7-1"/>
      <sheetName val="XV8-1"/>
      <sheetName val="BS 31-12-10"/>
      <sheetName val="D0"/>
      <sheetName val="XI1-1."/>
      <sheetName val="XI2-1 "/>
      <sheetName val="XI2-2"/>
      <sheetName val="XA1 -1"/>
      <sheetName val="XA2-5"/>
      <sheetName val="XA2-6"/>
      <sheetName val="XA2-7"/>
      <sheetName val="XA2-8"/>
      <sheetName val="XA2-9"/>
      <sheetName val="XA2-9."/>
      <sheetName val="XV1-4"/>
      <sheetName val="XV1-5"/>
      <sheetName val="XV1-6"/>
      <sheetName val="XV3-1 "/>
      <sheetName val="XI3."/>
      <sheetName val="XC1.1"/>
      <sheetName val="XC1.2"/>
      <sheetName val="Comparativo Anal.Vertical"/>
      <sheetName val="Analisis Horizontal"/>
      <sheetName val="XO1"/>
      <sheetName val="X02"/>
      <sheetName val="XV5-1"/>
      <sheetName val="XM3-1"/>
      <sheetName val="XM4"/>
      <sheetName val="XM5"/>
      <sheetName val="XM6"/>
      <sheetName val="XA1-1-1"/>
      <sheetName val="XA1-3"/>
      <sheetName val="XA1-4"/>
      <sheetName val="XA1-5"/>
      <sheetName val="XO3"/>
      <sheetName val="X04"/>
      <sheetName val="X05"/>
      <sheetName val="X06"/>
      <sheetName val="XO7"/>
      <sheetName val="XO8"/>
      <sheetName val="XO9"/>
      <sheetName val="XO10"/>
      <sheetName val="Cédulas y Marcas"/>
      <sheetName val="E.R. Dic.07"/>
      <sheetName val="EF. E.R."/>
      <sheetName val="BSaldos ER"/>
      <sheetName val="Vaucheo B.I."/>
      <sheetName val="PRUEBA COSTO"/>
      <sheetName val="IGE1"/>
      <sheetName val="XC1 (2)"/>
      <sheetName val="XC-1"/>
      <sheetName val="LISING"/>
      <sheetName val="XC-2"/>
      <sheetName val="XC-2-1"/>
      <sheetName val="XC-2-2"/>
      <sheetName val="XC-3"/>
      <sheetName val="XA-1"/>
      <sheetName val="XA-2"/>
      <sheetName val="XA-3"/>
      <sheetName val="XA-4"/>
      <sheetName val="XOP"/>
      <sheetName val="XOP-1"/>
      <sheetName val="OT-01-04-08"/>
      <sheetName val="OT-02-04-08"/>
      <sheetName val="OT-03-04-08"/>
      <sheetName val="OT-04-04-08"/>
      <sheetName val="OT-07-04-08"/>
      <sheetName val="OT-08-04-08"/>
      <sheetName val="OT-09-04-08"/>
      <sheetName val="OT-10-04-08"/>
      <sheetName val="OT-11-04-08"/>
      <sheetName val="OT-14-04-08"/>
      <sheetName val="OT-15-04-08"/>
      <sheetName val="OT-16-04-08"/>
      <sheetName val="OT-17-04-08"/>
      <sheetName val="OT-18-04-08"/>
      <sheetName val="OT-21-04-08"/>
      <sheetName val="OT-22-04-08"/>
      <sheetName val="OT-23-04-08"/>
      <sheetName val="OT-24-04-08"/>
      <sheetName val="OT-25-04-08"/>
      <sheetName val="OT-28-04-08"/>
      <sheetName val="OT-29-04-08"/>
      <sheetName val="OT-30-04-08"/>
      <sheetName val="GRAFICA"/>
      <sheetName val="OT-01-05-08"/>
      <sheetName val="OT-02-05-08"/>
      <sheetName val="OT-05-05-08"/>
      <sheetName val="OT-06-05-08"/>
      <sheetName val="OT-07-05-08"/>
      <sheetName val="OT-08-05-08"/>
      <sheetName val="OT-09-05-08"/>
      <sheetName val="OT-12-05-08"/>
      <sheetName val="OT-13-05-08"/>
      <sheetName val="OT-14-05-08"/>
      <sheetName val="OT-15-05-08"/>
      <sheetName val="OT-19-05-08"/>
      <sheetName val="OT-20-05-08"/>
      <sheetName val="OT-21-05-08"/>
      <sheetName val="OT-22-05-08"/>
      <sheetName val="OT-23-05-08"/>
      <sheetName val="OT-26-05-08"/>
      <sheetName val="OT-27-05-08"/>
      <sheetName val="OT-28-05-08"/>
      <sheetName val="OT-29-05-08"/>
      <sheetName val="OT-30-05-08"/>
      <sheetName val="OT_02_06_08"/>
      <sheetName val="OT_03_06_08"/>
      <sheetName val="OT_04_06_08"/>
      <sheetName val="OT_05_06_08"/>
      <sheetName val="OT_06_06_08"/>
      <sheetName val="OT_09_06_08"/>
      <sheetName val="OT_10_06_08"/>
      <sheetName val="OT_11_06_08"/>
      <sheetName val="OT_12_06_08"/>
      <sheetName val="OT_13_06_08"/>
      <sheetName val="OT_16_06_08"/>
      <sheetName val="OT_17_06_08"/>
      <sheetName val="OT_18_06_08"/>
      <sheetName val="OT_19_06_08"/>
      <sheetName val="OT_20_06_08"/>
      <sheetName val="OT_23_06_08"/>
      <sheetName val="OT_24_06_08"/>
      <sheetName val="OT_25_06_08"/>
      <sheetName val="OT_26_06_08"/>
      <sheetName val="OT_27_06_08"/>
      <sheetName val="Alternativas"/>
      <sheetName val="Serpesa"/>
      <sheetName val="Actirent"/>
      <sheetName val="BS-A.E."/>
      <sheetName val="BS-Serpesa"/>
      <sheetName val="BS-Actirent"/>
      <sheetName val="A&amp;R  A.E."/>
      <sheetName val="A&amp;R Actirent"/>
      <sheetName val="Eliminacion Resultados"/>
      <sheetName val="A&amp;R Serpesa"/>
      <sheetName val="Activo y Pasivo"/>
      <sheetName val="Parimonio Detallado"/>
      <sheetName val="ER.PRUEBA"/>
      <sheetName val="H.T.Patrimonio"/>
      <sheetName val="Flujo de Efectivo"/>
      <sheetName val="H.T. Flujo de Efectivo"/>
      <sheetName val="5 (2)"/>
      <sheetName val="5Def."/>
      <sheetName val="Leasing"/>
      <sheetName val="Prest. Lab."/>
      <sheetName val="Serpesa-2009"/>
      <sheetName val="Actirent-2009"/>
      <sheetName val="BG2009"/>
      <sheetName val="ER-2009"/>
      <sheetName val="ER- 09"/>
      <sheetName val="X A"/>
      <sheetName val="BG Resumido"/>
      <sheetName val="Resultado"/>
      <sheetName val="ER Resumido"/>
      <sheetName val="PTC"/>
      <sheetName val="XI.M1"/>
      <sheetName val="XC.M"/>
      <sheetName val="XC.M1"/>
      <sheetName val="XC.M2"/>
      <sheetName val="XC.M3"/>
      <sheetName val="XC.M4"/>
      <sheetName val="XC.M5"/>
      <sheetName val="XO.M1"/>
      <sheetName val="XX.M"/>
      <sheetName val="XX.M1"/>
      <sheetName val="BG Final"/>
      <sheetName val="ER Final"/>
      <sheetName val="A y R 2005"/>
      <sheetName val="A y R 2004"/>
      <sheetName val="A y R 2003"/>
      <sheetName val="A-1-1"/>
      <sheetName val="A-2-1"/>
      <sheetName val="B-1."/>
      <sheetName val="B-2."/>
      <sheetName val="B-3."/>
      <sheetName val="B-4."/>
      <sheetName val="B4-1"/>
      <sheetName val="B4-2"/>
      <sheetName val="B4-3"/>
      <sheetName val="B4-4"/>
      <sheetName val="B4-5"/>
      <sheetName val="B4-6"/>
      <sheetName val="B5"/>
      <sheetName val="E.F. DC 2005"/>
      <sheetName val="DD"/>
      <sheetName val="DD1"/>
      <sheetName val="DD2"/>
      <sheetName val="BGNuevosSaldos"/>
      <sheetName val="ERnuevos_saldos"/>
      <sheetName val="SaldosActuales"/>
      <sheetName val="BG Final (M. ATRANTICO)"/>
      <sheetName val="BG Final (M. Costa Rica."/>
      <sheetName val="BG_ER 2006 CUADRADOS!!!!"/>
      <sheetName val="Ajustes 2007"/>
      <sheetName val="Balance de Saldos"/>
      <sheetName val="AM.O"/>
      <sheetName val="AM"/>
      <sheetName val="AM.2"/>
      <sheetName val="AM.3"/>
      <sheetName val="AM.4"/>
      <sheetName val="AM.5"/>
      <sheetName val="BM"/>
      <sheetName val="B.M1.1"/>
      <sheetName val="B.M1.2"/>
      <sheetName val="B.M1.3"/>
      <sheetName val="B.M1.4"/>
      <sheetName val="B.M1.5"/>
      <sheetName val="B.M1.6"/>
      <sheetName val="B.M1.7"/>
      <sheetName val="B.M1.8"/>
      <sheetName val="B.M1.9"/>
      <sheetName val="Hoja1 (3)"/>
      <sheetName val="CM"/>
      <sheetName val="DM"/>
      <sheetName val="DM.O"/>
      <sheetName val="D.M.1.1"/>
      <sheetName val="D.M.2"/>
      <sheetName val="EM"/>
      <sheetName val="AA.M.1"/>
      <sheetName val="AA.M.1.1"/>
      <sheetName val="BB.M.1"/>
      <sheetName val="Comparativo 2004"/>
      <sheetName val="CPC.ER"/>
      <sheetName val="XI.MO "/>
      <sheetName val="XI.M.2"/>
      <sheetName val="XI.M.3"/>
      <sheetName val="XI.M.4"/>
      <sheetName val="XI.M.5"/>
      <sheetName val="XI.M.6"/>
      <sheetName val="XI.M.7"/>
      <sheetName val="XI.M.8"/>
      <sheetName val="XI.M.8.1"/>
      <sheetName val="XC.M.1"/>
      <sheetName val="XO.M.1.1"/>
      <sheetName val="XO.M.4.1"/>
      <sheetName val="XOO.M"/>
      <sheetName val="A.R"/>
      <sheetName val="XO.MO"/>
      <sheetName val="E.F. DC 2005 (2)"/>
      <sheetName val="XII.M"/>
      <sheetName val="XII.MO"/>
      <sheetName val="AR 2003"/>
      <sheetName val="ER Ajustes 2004"/>
      <sheetName val="AR 2004"/>
      <sheetName val="A&amp;R 2005"/>
      <sheetName val="Gastos Admon"/>
      <sheetName val="Comparativo 05"/>
      <sheetName val="Comparativo´06"/>
      <sheetName val="AR 2008"/>
      <sheetName val="CPC ER 08"/>
      <sheetName val="XI 1"/>
      <sheetName val="CP"/>
      <sheetName val="XA 1"/>
      <sheetName val="XA 1-1"/>
      <sheetName val="XA5"/>
      <sheetName val="XA6"/>
      <sheetName val="XX 1"/>
      <sheetName val="XX 1-1"/>
      <sheetName val="AA 7"/>
      <sheetName val="D 7"/>
      <sheetName val="Memo xx"/>
      <sheetName val="febrero 2010"/>
      <sheetName val="marzo2010"/>
      <sheetName val="marzo 2010"/>
      <sheetName val="LIQUIDACION VENTAS "/>
      <sheetName val="COMER"/>
      <sheetName val="PRE MEZCLA"/>
      <sheetName val="CedulaMarcas"/>
      <sheetName val="Global Gts"/>
      <sheetName val="ER1"/>
      <sheetName val="XC10"/>
      <sheetName val="TMP202"/>
      <sheetName val="XA1-4 "/>
      <sheetName val="XA1-6"/>
      <sheetName val="XA1-7"/>
      <sheetName val="XA1-8"/>
      <sheetName val="B. SALDOS 2008"/>
      <sheetName val="ISR Diferido"/>
      <sheetName val="B.S. 2009"/>
      <sheetName val="B.S. 2010"/>
      <sheetName val="Patrimonio"/>
      <sheetName val="Utilidades 2010"/>
      <sheetName val="Ajustes2009"/>
      <sheetName val="Ajustes2010"/>
      <sheetName val="Flujo "/>
      <sheetName val="HOJA T. 05"/>
      <sheetName val="RECLASIFICACIONES 2010"/>
      <sheetName val="Balance 2010-2009"/>
      <sheetName val="E.F. Diciembre 2007"/>
      <sheetName val="Resultados 2009-2008"/>
      <sheetName val="14Def"/>
      <sheetName val="Prestaciones 2010"/>
      <sheetName val="Deprec. 2010"/>
      <sheetName val="Cuentas Incobrables 2010"/>
      <sheetName val="Prestaciones2009"/>
      <sheetName val="Ajustes"/>
      <sheetName val="Recla"/>
      <sheetName val="15 (3)"/>
      <sheetName val="Balanza Definitiva"/>
      <sheetName val="Informacion compl. ajustes."/>
      <sheetName val="Ajustes2008"/>
      <sheetName val="E.F. Diciembre 08-09"/>
      <sheetName val="E.F. Diciembre 2009"/>
      <sheetName val="BS ER 10"/>
      <sheetName val="BS BG 10"/>
      <sheetName val=" AR 2009"/>
      <sheetName val="AyR BG 2010"/>
      <sheetName val="AyR ER 2010"/>
      <sheetName val="Eliminaciones fiscales 2010"/>
      <sheetName val="Frudex"/>
      <sheetName val="HLP"/>
      <sheetName val="Valle Verde"/>
      <sheetName val="Proingasa"/>
      <sheetName val="Ventas "/>
      <sheetName val="Exportaciones"/>
      <sheetName val="Balance 2009-2010"/>
      <sheetName val="Eliminaciones Fiscales"/>
      <sheetName val="Resultados 2009-2010"/>
      <sheetName val="PARTIDA D FLUJO"/>
      <sheetName val="HOJA T. "/>
      <sheetName val="10.5"/>
      <sheetName val="15."/>
      <sheetName val="17-1"/>
      <sheetName val="17-2"/>
      <sheetName val="19-5"/>
      <sheetName val="20-5"/>
      <sheetName val="DEPRECIACIONES 2010"/>
      <sheetName val="Ene.07"/>
      <sheetName val="Feb.07"/>
      <sheetName val="Mar.07"/>
      <sheetName val="Abr.07"/>
      <sheetName val="May.07"/>
      <sheetName val="A&amp;R AS"/>
      <sheetName val="A&amp;RGLTG"/>
      <sheetName val="A&amp;RLos Seis"/>
      <sheetName val="A&amp;RSales Company"/>
      <sheetName val="BGConsolidado"/>
      <sheetName val="Resultado Presentación 2008"/>
      <sheetName val="EFConsolidadoSept."/>
      <sheetName val="PatrimonioDef."/>
      <sheetName val="6."/>
      <sheetName val="10.."/>
      <sheetName val="12Def."/>
      <sheetName val="11lp"/>
      <sheetName val="A&amp;R2009"/>
      <sheetName val="A&amp;R2009Conta"/>
      <sheetName val="11cp"/>
      <sheetName val="13-"/>
      <sheetName val="Consolidado2008 Def."/>
      <sheetName val="Consolidado2009 Def."/>
      <sheetName val="18."/>
      <sheetName val="17Dic."/>
      <sheetName val="18Def."/>
      <sheetName val="18Def.Ingles"/>
      <sheetName val="18Dic."/>
      <sheetName val="Depr"/>
      <sheetName val="19Dic."/>
      <sheetName val="EBITDA."/>
      <sheetName val="ConsolidadoDic-2009"/>
      <sheetName val="20Dic."/>
      <sheetName val="Resultados Presentación 2009"/>
      <sheetName val="Resultados 2009SinPanamá "/>
      <sheetName val="Resultados Pres.Rev.Edif"/>
      <sheetName val="EFConsolidadoSept. (2)"/>
      <sheetName val="Pasivo Cons"/>
      <sheetName val="Activo Cons"/>
      <sheetName val="diciembre 2010"/>
      <sheetName val="Enero 2011"/>
      <sheetName val="febrero 2011"/>
      <sheetName val="MARZO 2011"/>
      <sheetName val="abril 2011"/>
      <sheetName val="mayo 2011"/>
      <sheetName val="junio 2011"/>
      <sheetName val="julio 2011"/>
      <sheetName val="agosto 2011"/>
      <sheetName val="septiembre 2011"/>
      <sheetName val="A.M.M"/>
      <sheetName val="A.M.2."/>
      <sheetName val="A.M.2.1"/>
      <sheetName val="A.M.4.1"/>
      <sheetName val="A.M.6.1"/>
      <sheetName val="A.M.7.1"/>
      <sheetName val="A.M.8"/>
      <sheetName val="A.M.9"/>
      <sheetName val="A.M.10"/>
      <sheetName val="C.M "/>
      <sheetName val="C.M.1"/>
      <sheetName val="C.M.2"/>
      <sheetName val="C.M.3"/>
      <sheetName val="C.M.3.1"/>
      <sheetName val="E.M "/>
      <sheetName val="E.M.1"/>
      <sheetName val="E.M.2"/>
      <sheetName val="E.M.3"/>
      <sheetName val="Pendientes"/>
      <sheetName val="BB.M.1.1"/>
      <sheetName val="BB.M.2"/>
      <sheetName val="BBM.3"/>
      <sheetName val="BBM.4"/>
      <sheetName val="BBM.4.1"/>
      <sheetName val="BBM.5"/>
      <sheetName val="BB.M.6"/>
      <sheetName val="CC.M.2"/>
      <sheetName val="CC.M.3"/>
      <sheetName val="ResumenInguamasa"/>
      <sheetName val="HojaTécnicaFlujo"/>
      <sheetName val="4 (2)"/>
      <sheetName val="2007"/>
      <sheetName val="INGUAMASA"/>
      <sheetName val="GastOper 2010"/>
      <sheetName val="ALTAS2008"/>
      <sheetName val="PrestacionesAgro2008"/>
      <sheetName val="Prestaciones ING. 2009"/>
      <sheetName val="GTs2007"/>
      <sheetName val="Prestaciones Inguamasa 2010"/>
      <sheetName val="reserva contingencias"/>
      <sheetName val="E.R"/>
      <sheetName val="NOTAS DE BALANCE 2008"/>
      <sheetName val="INFCONS"/>
      <sheetName val="INFCONS2008"/>
      <sheetName val="NOTAS DE RESULTADOS 2008 "/>
      <sheetName val="INFCONS2007"/>
      <sheetName val="F"/>
      <sheetName val="Com Fluj"/>
      <sheetName val="nota 16 Prest. Banc. 1"/>
      <sheetName val="Nota Prest."/>
      <sheetName val="Nota Prest2."/>
      <sheetName val="NOTAS DE BALANCE 2006(2)"/>
      <sheetName val="Agronomicas"/>
      <sheetName val="BS-2011"/>
      <sheetName val="9."/>
      <sheetName val="9Def."/>
      <sheetName val="Traslado Proyectos"/>
      <sheetName val="17.1"/>
      <sheetName val="17.2"/>
      <sheetName val="GtsOper"/>
      <sheetName val="Costos Prod 2011"/>
      <sheetName val="Costo Prod 2011Cafe"/>
      <sheetName val="Compras2011Cardamomo"/>
      <sheetName val="Int.Clientes"/>
      <sheetName val="Prestaciones 2011"/>
      <sheetName val="Prest 2010"/>
      <sheetName val="Fromato"/>
      <sheetName val="RTU"/>
      <sheetName val="CI"/>
      <sheetName val="A-1"/>
      <sheetName val="A-3"/>
      <sheetName val="A-4"/>
      <sheetName val="A-5"/>
      <sheetName val="A-5.1"/>
      <sheetName val="A-6"/>
      <sheetName val="A-7"/>
      <sheetName val="A-8"/>
      <sheetName val="B-1"/>
      <sheetName val="B-1.1"/>
      <sheetName val="B-1.2"/>
      <sheetName val="B-2"/>
      <sheetName val="B-2.1"/>
      <sheetName val="B-2.2"/>
      <sheetName val="B-2.3"/>
      <sheetName val="B-3"/>
      <sheetName val="B-3.1"/>
      <sheetName val="B-4"/>
      <sheetName val="B-4.1"/>
      <sheetName val="B-4.2"/>
      <sheetName val="C-1"/>
      <sheetName val="D-1.1"/>
      <sheetName val="E-3"/>
      <sheetName val="E-4"/>
      <sheetName val="E-5"/>
      <sheetName val="G"/>
      <sheetName val="G-1"/>
      <sheetName val="H"/>
      <sheetName val="H-1"/>
      <sheetName val="H-1.1"/>
      <sheetName val="I"/>
      <sheetName val="I-1.01"/>
      <sheetName val="I-1.02"/>
      <sheetName val="I-1.03"/>
      <sheetName val="1-1.04"/>
      <sheetName val="I-1.05"/>
      <sheetName val="I-1.06"/>
      <sheetName val="I-1.07"/>
      <sheetName val="I-1.08"/>
      <sheetName val="I-1.09"/>
      <sheetName val="I-1.10"/>
      <sheetName val="I-1.11"/>
      <sheetName val="I-1.12"/>
      <sheetName val="I-1.13"/>
      <sheetName val="I-1.14"/>
      <sheetName val="I-1.15"/>
      <sheetName val="I-1.16"/>
      <sheetName val="I-1.17"/>
      <sheetName val="J-1"/>
      <sheetName val="J-1.1"/>
      <sheetName val="J-1.2"/>
      <sheetName val="J-1.3"/>
      <sheetName val="J-1.4"/>
      <sheetName val="J-2"/>
      <sheetName val="J"/>
      <sheetName val="J-3"/>
      <sheetName val="J-4"/>
      <sheetName val="J-5"/>
      <sheetName val="J-6"/>
      <sheetName val="J-6-1"/>
      <sheetName val="J-7"/>
      <sheetName val="J-8"/>
      <sheetName val="J-9"/>
      <sheetName val="J-10"/>
      <sheetName val="J-11"/>
      <sheetName val="J-12"/>
      <sheetName val="J-13"/>
      <sheetName val="J-14"/>
      <sheetName val="J-15"/>
      <sheetName val="J-16"/>
      <sheetName val="J-17"/>
      <sheetName val="J-18"/>
      <sheetName val="J-19"/>
      <sheetName val="J-20"/>
      <sheetName val="J-21"/>
      <sheetName val="J-22"/>
      <sheetName val="J-23"/>
      <sheetName val="J-23.1"/>
      <sheetName val="J-24"/>
      <sheetName val="J-25"/>
      <sheetName val="J-26"/>
      <sheetName val="Ejecutiva"/>
      <sheetName val="Desarrollo"/>
      <sheetName val="Financiero"/>
      <sheetName val="Asesoria"/>
      <sheetName val="UNIFICADO"/>
      <sheetName val="EJECUCIÓN"/>
      <sheetName val="EJECUCIÓN (2)"/>
      <sheetName val="JUNTADIRECTIVA"/>
      <sheetName val="JUNTAD aud"/>
      <sheetName val="CH"/>
      <sheetName val="Saldos de cuentas de resultados"/>
      <sheetName val="Balance general "/>
      <sheetName val="BG100"/>
      <sheetName val="ER100"/>
      <sheetName val="T"/>
      <sheetName val="X-100"/>
      <sheetName val="V-100"/>
      <sheetName val="X-101"/>
      <sheetName val="X-102"/>
      <sheetName val="x-103"/>
      <sheetName val="x-104"/>
      <sheetName val="x-106"/>
      <sheetName val="C10 (2)"/>
      <sheetName val="C10"/>
      <sheetName val="C20"/>
      <sheetName val="A Sumaria"/>
      <sheetName val="Resumen "/>
      <sheetName val="Cheques en circulacion"/>
      <sheetName val="Determinación de muestra"/>
      <sheetName val="Partidas seleccionadas"/>
      <sheetName val="Firmas Autorizadas"/>
      <sheetName val="Transf. Bancarias"/>
      <sheetName val="C-2"/>
      <sheetName val="C-3"/>
      <sheetName val="C-4"/>
      <sheetName val="I-2"/>
      <sheetName val="I-3"/>
      <sheetName val="I-4"/>
      <sheetName val="dep gasto"/>
      <sheetName val="O-2"/>
      <sheetName val="O-2 (2)"/>
      <sheetName val="O-2 (3)"/>
      <sheetName val="M-2"/>
      <sheetName val="S-2"/>
      <sheetName val="T-2"/>
      <sheetName val="V-2"/>
      <sheetName val="X-2"/>
      <sheetName val="F5"/>
      <sheetName val="Clasificacion"/>
      <sheetName val="Matriz"/>
      <sheetName val="Alcances"/>
      <sheetName val="Rev.Esp."/>
      <sheetName val="Indices"/>
      <sheetName val="Model's Structure"/>
      <sheetName val="Assumptions"/>
      <sheetName val="Production_Estimate"/>
      <sheetName val="Wood Prices"/>
      <sheetName val="Harvest and Transport Costs"/>
      <sheetName val="Silvicultural Operating Costs"/>
      <sheetName val="Farm's Management"/>
      <sheetName val="Company Management and HQ"/>
      <sheetName val="tx investors payments"/>
      <sheetName val="Capex Budget"/>
      <sheetName val="Govmt Incentives"/>
      <sheetName val="Farm Sales"/>
      <sheetName val="overall growth model"/>
      <sheetName val="Sheet1"/>
      <sheetName val="Teak 1"/>
      <sheetName val="Price's Projection"/>
      <sheetName val="Personnel Cost Estimation"/>
      <sheetName val="Production schedule"/>
      <sheetName val="Consolidated 1"/>
      <sheetName val="Mahogany 1"/>
      <sheetName val="Conciliacion 2"/>
      <sheetName val="Confirmacion"/>
      <sheetName val="Circularizacion"/>
      <sheetName val="Switches"/>
      <sheetName val="Overall Financial Model"/>
      <sheetName val="Pinfor"/>
      <sheetName val="2008"/>
      <sheetName val="2009"/>
      <sheetName val="Sensitvity Analisys"/>
      <sheetName val="Conso-Ltda-Ecof"/>
      <sheetName val="Result"/>
      <sheetName val="(A) Ctas x cobrar"/>
      <sheetName val="( B ) R-Forestales"/>
      <sheetName val="( C ) Plant-Proceso"/>
      <sheetName val="( D ) P.Planta-Equipo"/>
      <sheetName val="( E ) Gtos-Liquidar"/>
      <sheetName val="( F ) Ctas-por Pagar"/>
      <sheetName val="( G ) Préstamos"/>
      <sheetName val="( H ) Doc-por Pagar"/>
      <sheetName val="I-Capital"/>
      <sheetName val="( G-1) Ctas-por Pagar"/>
      <sheetName val="Aju inver inter"/>
      <sheetName val="ISR Dif 2008"/>
      <sheetName val="BOSQUES-08"/>
      <sheetName val="Val-bosques-08"/>
      <sheetName val="Combinado Ecos"/>
      <sheetName val="Balance Q $"/>
      <sheetName val="Resul Q $"/>
      <sheetName val="Patri-SA"/>
      <sheetName val="Capital"/>
      <sheetName val="Inter-ajustes-elimina"/>
      <sheetName val="Ecos-Polizas Financieras"/>
      <sheetName val="BalanceQ"/>
      <sheetName val="( A ) Incentivos"/>
      <sheetName val="( B ) Gtos-Liquidar"/>
      <sheetName val="B-5"/>
      <sheetName val="B-6"/>
      <sheetName val="B-7"/>
      <sheetName val="INTEGRACION FORESTALES"/>
      <sheetName val="( C ) R-Forestales"/>
      <sheetName val="( D ) Plant-Proceso"/>
      <sheetName val="( E ) P.Planta-Equipo"/>
      <sheetName val="( F ) Otros"/>
      <sheetName val="( G ) Ctas-por Pagar"/>
      <sheetName val="( I ) Préstamos"/>
      <sheetName val="( J ) Provisión"/>
      <sheetName val="GG -1"/>
      <sheetName val="HH-2"/>
      <sheetName val="K-Capital"/>
      <sheetName val="REsult Q."/>
      <sheetName val="( L ) Ingre-Producto"/>
      <sheetName val="( M ) Ingre-Refores"/>
      <sheetName val="( N ) Ingre-Servicios"/>
      <sheetName val="( Ñ ) Gtos-Productos"/>
      <sheetName val="( O ) Gtos-Fincas"/>
      <sheetName val="( P ) Gtos-Admón"/>
      <sheetName val="( Q ) Gtos-Finan"/>
      <sheetName val="( R ) Otros"/>
      <sheetName val="Activos fij"/>
      <sheetName val="Adi-Dism"/>
      <sheetName val="Bosques"/>
      <sheetName val="Ajus-06"/>
      <sheetName val="Ajus-05"/>
      <sheetName val="EEFF"/>
      <sheetName val="Hino"/>
      <sheetName val="S-6"/>
      <sheetName val="Lancasco"/>
      <sheetName val="Lanc-Amilkar"/>
      <sheetName val="POLIZAS"/>
      <sheetName val="empagua"/>
      <sheetName val="telefonos"/>
      <sheetName val="Gtos-Admón-Prof-Fincas ( 1 )"/>
      <sheetName val="Balance $-fin"/>
      <sheetName val="Resul $-fin"/>
      <sheetName val="( H ) Doc-por Pagar-dic"/>
      <sheetName val="Cta Cte-09"/>
      <sheetName val="Int Ltd"/>
      <sheetName val="Int Ltda"/>
      <sheetName val="TP-08"/>
      <sheetName val="Cta Cte-08"/>
      <sheetName val="TP-09"/>
      <sheetName val="Tasa"/>
      <sheetName val="cálculo"/>
      <sheetName val="VALUACION"/>
      <sheetName val="Util-Ret"/>
      <sheetName val="Vta madera Verditica"/>
      <sheetName val="Conversión"/>
      <sheetName val="Val-bosques-07"/>
      <sheetName val="Ajustes-rev-ger"/>
      <sheetName val="ajustes-elimina"/>
      <sheetName val="Conso-Ltda"/>
      <sheetName val="Minoria"/>
      <sheetName val="Conso-Ltd"/>
      <sheetName val="Activo Ltd"/>
      <sheetName val="Pasiv + Capital Ltd"/>
      <sheetName val="Resul ltd $"/>
      <sheetName val="Patri-Ltd"/>
      <sheetName val="Balance$"/>
      <sheetName val="Conversión (2)"/>
      <sheetName val="Resul $"/>
      <sheetName val="REsult Q y $"/>
      <sheetName val="Resultados-d-"/>
      <sheetName val="Balance-d-"/>
      <sheetName val="budget june"/>
      <sheetName val="budget"/>
      <sheetName val="BalanceQ "/>
      <sheetName val="( B ) Clientes"/>
      <sheetName val="( C ) Creditos fiscales"/>
      <sheetName val="(D ) Otros activos corrientes"/>
      <sheetName val="( E ) R-Forestales"/>
      <sheetName val="( F ) Plant-Proceso"/>
      <sheetName val="( G ) P.Planta-Equipo"/>
      <sheetName val="( H ) Otros"/>
      <sheetName val="( I ) Ctas-por Pagar"/>
      <sheetName val="( J ) Doc-por Pagar"/>
      <sheetName val="( K ) Préstamos"/>
      <sheetName val="( L ) Provisión"/>
      <sheetName val="(M) Capital"/>
      <sheetName val="ventas mcJC"/>
      <sheetName val="Cta-Cte-Mt3"/>
      <sheetName val="COSTO DE PLANTACION"/>
      <sheetName val="( N ) Ingre-Producto"/>
      <sheetName val="( O ) Ingre-Refores"/>
      <sheetName val="( P ) Ingre-Servicios"/>
      <sheetName val="( Q ) Gtos-Fincas"/>
      <sheetName val="( R ) Gtos-Admón"/>
      <sheetName val="( S ) Gtos-Finan"/>
      <sheetName val="( T ) Otros"/>
      <sheetName val="ajustes consolidado"/>
      <sheetName val="interforest"/>
      <sheetName val="codema"/>
      <sheetName val="biforest"/>
      <sheetName val="agripinor"/>
      <sheetName val="saguaro"/>
      <sheetName val="verditica"/>
      <sheetName val="ecoforest"/>
      <sheetName val="forsa"/>
      <sheetName val="1a"/>
      <sheetName val="2a"/>
      <sheetName val="3a"/>
      <sheetName val="4a"/>
      <sheetName val="AFILIADAS Sf"/>
      <sheetName val="AFILIADAS MOV"/>
      <sheetName val="CXCINTERCIAS"/>
      <sheetName val="PrestamoLP"/>
      <sheetName val="Carga financiera Jun-09"/>
      <sheetName val="carga financiera May-09"/>
      <sheetName val="CARGA FINANCIERA Abr-09"/>
      <sheetName val="integ prestamos"/>
      <sheetName val="INTEGR INTERFOREST"/>
      <sheetName val="INTEGR CODEMA"/>
      <sheetName val="INTEG ECOFOREST"/>
      <sheetName val="tdec"/>
      <sheetName val="Cta-Cte-Sudima"/>
      <sheetName val="t.c.$"/>
      <sheetName val="Est. resul acum"/>
      <sheetName val="EEFF07"/>
      <sheetName val="Aju-dic05"/>
      <sheetName val="( B ) Otros act corrientes"/>
      <sheetName val="(K) Capital"/>
      <sheetName val="Jul-09"/>
      <sheetName val="Integ Jul-09"/>
      <sheetName val="Carga financieraAgs-09"/>
      <sheetName val="Integ Ags-09"/>
      <sheetName val="Ene-10"/>
      <sheetName val="Cta Cte-Ene-10"/>
      <sheetName val="Bd2009cte"/>
      <sheetName val="BOSQUES-2009"/>
      <sheetName val="(E 1) Recursos revaluados"/>
      <sheetName val="K1 ISR DIFERIDO"/>
      <sheetName val="Pinfor-Ingre2010"/>
      <sheetName val="RESUMEN activos fijos"/>
      <sheetName val="carga financiera Jul-09"/>
      <sheetName val="balance verditica"/>
      <sheetName val="ISR Dif 2009"/>
      <sheetName val="balance1"/>
      <sheetName val="result 2"/>
      <sheetName val="( A ) Incentivos-Inventarios"/>
      <sheetName val="consolidado 2009"/>
      <sheetName val="COSTO DE EXTRACCION"/>
      <sheetName val="clave"/>
      <sheetName val="CXC"/>
      <sheetName val="DIFERIDO"/>
      <sheetName val="CXP"/>
      <sheetName val="CXINTERCIAS"/>
      <sheetName val="PVO DIFERIDO"/>
      <sheetName val="Portada"/>
      <sheetName val="Scorecard"/>
      <sheetName val="Datos"/>
      <sheetName val="Objetivos"/>
      <sheetName val="Res Fin"/>
      <sheetName val="Centros"/>
      <sheetName val="Extracción"/>
      <sheetName val="AF"/>
      <sheetName val="Salarios"/>
      <sheetName val="Relación"/>
      <sheetName val="Plan Fin."/>
      <sheetName val="Tesoreria"/>
      <sheetName val="Res Mensual"/>
      <sheetName val="RMA"/>
      <sheetName val="BSM"/>
      <sheetName val="NO"/>
      <sheetName val="Personal"/>
      <sheetName val="Jornales"/>
      <sheetName val="Total"/>
      <sheetName val="Plantación"/>
      <sheetName val="PLP"/>
      <sheetName val="PSC"/>
      <sheetName val="PLR"/>
      <sheetName val="TLP"/>
      <sheetName val="TSC"/>
      <sheetName val="TLR"/>
      <sheetName val="ACE"/>
      <sheetName val="OCE"/>
      <sheetName val="OLP"/>
      <sheetName val="OSC"/>
      <sheetName val="OLR"/>
      <sheetName val="VIV"/>
      <sheetName val="CON"/>
      <sheetName val="M&amp;E"/>
      <sheetName val="Premisas"/>
      <sheetName val="Gastos"/>
      <sheetName val="Deprec"/>
      <sheetName val="1"/>
      <sheetName val="Estado De Situación"/>
      <sheetName val="Estado de Resultados"/>
      <sheetName val="ACTIVOS "/>
      <sheetName val="Detalle de Plantación en Proces"/>
      <sheetName val="Patrimonio Valor Historico"/>
      <sheetName val="TC$ Histórico "/>
      <sheetName val="ACTIVOS Baja abril 2009"/>
      <sheetName val="ACTIVIDADES_NO INCLUIDAS"/>
      <sheetName val="ACTIVIDADES_REALIZADAS"/>
      <sheetName val="RESUMEN_PRESUP"/>
      <sheetName val="PRESUPUESTO"/>
      <sheetName val="TRABAJOS"/>
      <sheetName val="HONORARIOS_PROPUESTA"/>
      <sheetName val="VI TAX-27"/>
      <sheetName val="VIII.4 Check List Año 2004"/>
      <sheetName val="IX COMENTARIOS IMPOSITIVOS GRAL"/>
      <sheetName val="TB1 INTEGRACION GB"/>
      <sheetName val="TB3 CAPITAL SOCIAL"/>
      <sheetName val="C-1 ASPECTOS LIBROS IVA"/>
      <sheetName val="C-1.1 DIFERENCIAS ISR-IVA.CF"/>
      <sheetName val="C-1.2 DIFERENCIAS IVA-REGISTROS"/>
      <sheetName val="C-2DIF. FACT.ESPECIALES VRS.ISR"/>
      <sheetName val="C-2 ABSORCION ISR FE Y RET."/>
      <sheetName val="C-3 ASPECTOS DOCUMENTOS"/>
      <sheetName val="C37 RESERVA CUENTAS INCOBRABLES"/>
      <sheetName val="E COMENTARIOS DTO. No.  29-89"/>
      <sheetName val="F ANALISIS CRÉDITOS FISCALES"/>
      <sheetName val="E1 SEPARACION DTO. No. 29-89"/>
      <sheetName val="F-1 INTEGRACION ER Y CIERRES"/>
      <sheetName val="FF-2 ASPECTOS ISR TRIMESTRAL"/>
      <sheetName val="FF-3 ASPECTOS SOBRE EL IETAAP"/>
      <sheetName val="FF-4 ASPECTOS SOBRE EL IEMA"/>
      <sheetName val="ISR EMPLEADOS E IGSS"/>
      <sheetName val="B-3 "/>
      <sheetName val="Valuación"/>
      <sheetName val="CHILE"/>
      <sheetName val="Base"/>
      <sheetName val="raiz"/>
      <sheetName val="raiz40"/>
      <sheetName val="raiz70"/>
      <sheetName val="Hoja13"/>
      <sheetName val="Hoja14"/>
      <sheetName val="Base gts"/>
      <sheetName val="40"/>
      <sheetName val="70"/>
      <sheetName val="P&amp;LAdjusted"/>
      <sheetName val="BSADjusted"/>
      <sheetName val="entries"/>
      <sheetName val="FINBAL 494"/>
      <sheetName val="BSADjusted 2004 despues p16"/>
      <sheetName val="trials2004 0494 despues ajustes"/>
      <sheetName val="BSADjusted 2005"/>
      <sheetName val="C110"/>
      <sheetName val="C115"/>
      <sheetName val="C120"/>
      <sheetName val="C125"/>
      <sheetName val="I110"/>
      <sheetName val="R-110"/>
      <sheetName val="R-115"/>
      <sheetName val="X-110"/>
      <sheetName val="X-115"/>
      <sheetName val="V-110"/>
      <sheetName val="W-100"/>
      <sheetName val="Formulario"/>
      <sheetName val="ML"/>
      <sheetName val="Mat"/>
      <sheetName val="Estracto 1"/>
      <sheetName val="Memo A"/>
      <sheetName val="A-05"/>
      <sheetName val="A-08"/>
      <sheetName val="Memo B"/>
      <sheetName val="B-10"/>
      <sheetName val="F-02"/>
      <sheetName val="F-04"/>
      <sheetName val="G-02"/>
      <sheetName val="G-05"/>
      <sheetName val="AA-02"/>
      <sheetName val="CC-06"/>
      <sheetName val="40-10"/>
      <sheetName val="40-12"/>
      <sheetName val="Variaciones BG"/>
      <sheetName val="Variaciones ER"/>
      <sheetName val="Esc_terreno"/>
      <sheetName val="Estracto"/>
      <sheetName val="Estracto (2)"/>
      <sheetName val="CA4"/>
      <sheetName val="CA3"/>
      <sheetName val="CA2"/>
      <sheetName val="CA1"/>
      <sheetName val="AGO_2"/>
      <sheetName val="AGO_1"/>
      <sheetName val="CA4_05"/>
      <sheetName val="CA3_05"/>
      <sheetName val="CA2_05"/>
      <sheetName val="CA1_05"/>
      <sheetName val="AGO2_05"/>
      <sheetName val="AGO1_05"/>
      <sheetName val="AGE1_05"/>
      <sheetName val="Balanzas_sal"/>
      <sheetName val="BG2"/>
      <sheetName val="A-60"/>
      <sheetName val="B-03"/>
      <sheetName val="B-06"/>
      <sheetName val="C-10"/>
      <sheetName val="C-25"/>
      <sheetName val="F-05"/>
      <sheetName val="F-10"/>
      <sheetName val="F-12"/>
      <sheetName val="G-10"/>
      <sheetName val="H-10"/>
      <sheetName val="AA-10"/>
      <sheetName val="BB-10"/>
      <sheetName val="CC-05"/>
      <sheetName val="CC-10"/>
      <sheetName val="CC-12"/>
      <sheetName val="CC-15"/>
      <sheetName val="GG"/>
      <sheetName val="GG-03"/>
      <sheetName val="GG-09"/>
      <sheetName val="II"/>
      <sheetName val="II-10"/>
      <sheetName val="LIBRO DE VENTAS 06"/>
      <sheetName val="10-10"/>
      <sheetName val="10-20"/>
      <sheetName val="30"/>
      <sheetName val="50"/>
      <sheetName val="50-02"/>
      <sheetName val="50-04"/>
      <sheetName val="60"/>
      <sheetName val="80"/>
      <sheetName val="Pol"/>
      <sheetName val="Variaciones PG"/>
      <sheetName val="I-03"/>
      <sheetName val="I-06"/>
      <sheetName val="GG-06"/>
      <sheetName val="TaxCalc 0341"/>
      <sheetName val="tac calc 1696"/>
      <sheetName val="tax Calc 0357"/>
      <sheetName val="TaxCalc 2915"/>
      <sheetName val="TaxCalc 2926"/>
      <sheetName val="COVER"/>
      <sheetName val="INDEX"/>
      <sheetName val="summary by account 0352"/>
      <sheetName val="summary by account 2040"/>
      <sheetName val="summary by account consolidated"/>
      <sheetName val="P&amp;L LL 0352"/>
      <sheetName val="FINBAL352"/>
      <sheetName val="P&amp;L LL 2040"/>
      <sheetName val="FINBAL 2040"/>
      <sheetName val="P&amp;L LL Consolidado"/>
      <sheetName val="FINBAL CONSOLIDADO"/>
      <sheetName val="Detalle Gastos 352"/>
      <sheetName val="Detalle Gastos 2040"/>
      <sheetName val="Detalle Gastos Consolidado"/>
      <sheetName val="Donaciones 2005"/>
      <sheetName val="Venta y Bajas AF"/>
      <sheetName val="Activo Fijo 0352"/>
      <sheetName val="Activo Fijo 2040"/>
      <sheetName val="AF Consolidado"/>
      <sheetName val="Cta 021 2040"/>
      <sheetName val="Cta 021 0352"/>
      <sheetName val=" Impuestos Pagados"/>
      <sheetName val="CREDITOS"/>
      <sheetName val="TLCF"/>
      <sheetName val="Provision ISR CFOC"/>
      <sheetName val="No Gravables &amp; No Deducibles"/>
      <sheetName val="Margenes 0352"/>
      <sheetName val="Hoja Balance Declaración"/>
      <sheetName val="Hoja de Trabajo IRS"/>
      <sheetName val="Club Esso"/>
      <sheetName val="Nota de conciliacion"/>
      <sheetName val="Instructions for Filing"/>
      <sheetName val="Tax Position"/>
      <sheetName val="Ajuste depreciation"/>
      <sheetName val="05YNY01 R=0352 S=A01  F=A01 "/>
      <sheetName val="Preguntas"/>
      <sheetName val="EF08"/>
      <sheetName val="ER09"/>
      <sheetName val="Ajuste compañía"/>
      <sheetName val="MA"/>
      <sheetName val="Notas"/>
      <sheetName val="Hoja de trabajo"/>
      <sheetName val="Nota 4"/>
      <sheetName val="Nota 5"/>
      <sheetName val="Nota 6"/>
      <sheetName val="Nota 7"/>
      <sheetName val="Nota 8"/>
      <sheetName val="Nota 9"/>
      <sheetName val="Nota 11"/>
      <sheetName val="Nota 12"/>
      <sheetName val="Lead"/>
      <sheetName val="Links"/>
      <sheetName val="Tickmarks"/>
      <sheetName val="VII RTU"/>
      <sheetName val="TB 5 PRELIMINAR"/>
      <sheetName val="TB1 Activos"/>
      <sheetName val="TB1-1 Intereses Producto"/>
      <sheetName val="TB1-1.1 Valuación M.E."/>
      <sheetName val="TB1-1.2 CxC M.E."/>
      <sheetName val="TB1-1.3"/>
      <sheetName val="TB1-3 ISR-IEMA"/>
      <sheetName val="TB1-2 Inventarios"/>
      <sheetName val="TB1-4 Inversiones"/>
      <sheetName val="TB1-5 Activos Fijos"/>
      <sheetName val="TB1-5.1 Reinversión"/>
      <sheetName val="TB1-5.1(1) Movimiento"/>
      <sheetName val="TB1-5.2 Activos de Baja"/>
      <sheetName val="TB1-5-Deprec. 2005 cal. global"/>
      <sheetName val="TB1-6 Otros Activos"/>
      <sheetName val="TB2 Pasivo"/>
      <sheetName val="TB2-1.2 CxP M.E."/>
      <sheetName val="TB2-3 Pérdidas Acumuladas"/>
      <sheetName val="TB3 - Resultados"/>
      <sheetName val="TB3-1 Prestaciones"/>
      <sheetName val="TB3-2.1 Calculo"/>
      <sheetName val="C IVA"/>
      <sheetName val="(C 1)IVA F.E."/>
      <sheetName val="C-37 Cts Inc."/>
      <sheetName val="E-1 Deducciones"/>
      <sheetName val="E-2 Asesora. Ext."/>
      <sheetName val="E-2.1 Absorc. ISR"/>
      <sheetName val="E-4 Certificados de Regalo"/>
      <sheetName val="(F) Análisis Creditos Fiscales"/>
      <sheetName val="FF ISR anual"/>
      <sheetName val="(FF 1) ISR trimestral"/>
      <sheetName val="(FF 2) ISR mensual"/>
      <sheetName val="(FF 2-1) ISR ND"/>
      <sheetName val="(FF 3) IETAAP"/>
      <sheetName val="(FF 4) IUSI"/>
      <sheetName val="(FF 5) ITF"/>
      <sheetName val="(FF 6) IGSS"/>
      <sheetName val="VIATICOS"/>
      <sheetName val="TIPO DE CAMBIO"/>
      <sheetName val="CUESTIONARIO"/>
      <sheetName val="Indice de Papeles de Trabajo"/>
      <sheetName val="E.F. AL 31-12-07"/>
      <sheetName val="CALCULO 5%"/>
      <sheetName val="Total de Costos y Gastos"/>
      <sheetName val="Planillas de IGSS"/>
      <sheetName val="ISR PAGO MENSUAL"/>
      <sheetName val="ISR NO DOMICILIADOS"/>
      <sheetName val="RET. ISR-IPF"/>
      <sheetName val="Detalle de Ventas"/>
      <sheetName val="Int"/>
      <sheetName val="CXC Cm"/>
      <sheetName val="Iso"/>
      <sheetName val="CXP Cm"/>
      <sheetName val="CXP As"/>
      <sheetName val="CXP Ad"/>
      <sheetName val="Gto Org"/>
      <sheetName val="Mob y Equ"/>
      <sheetName val="Veh"/>
      <sheetName val="Gto Ant"/>
      <sheetName val="Gto Ant II"/>
      <sheetName val="Pro"/>
      <sheetName val="Razones"/>
      <sheetName val="Matriz de ajustes fiscal"/>
      <sheetName val="Sumaria MFG"/>
      <sheetName val="Sumaria Divetia"/>
      <sheetName val="SEVERN ENTER"/>
      <sheetName val="severn"/>
      <sheetName val="Estados Financieros"/>
      <sheetName val="Partidas de Eliminacion"/>
      <sheetName val="AjustesReclas"/>
      <sheetName val="COMBINADO 2008"/>
      <sheetName val="HojaFlujo"/>
      <sheetName val="Estados Financieros 2007"/>
      <sheetName val="AjustesReclas (2)"/>
      <sheetName val="Partidas de Eliminacion (2)"/>
      <sheetName val="Estados Financieros 2006"/>
      <sheetName val="Tables2006"/>
      <sheetName val="INTEGRACIONES CTAS PASIVO"/>
      <sheetName val="Est.Resultado Severn"/>
      <sheetName val="Est.Resultado Consorcio"/>
      <sheetName val="Est.Resultado Tables"/>
      <sheetName val="Est.Resultado Divertia"/>
      <sheetName val="Est.Resultado Maya Fun Group"/>
      <sheetName val="Balance General Maya Fun Group"/>
      <sheetName val="Balance General Divertia"/>
      <sheetName val="Balance General Tables"/>
      <sheetName val="Balance General Consorcio"/>
      <sheetName val="Balance General Severn"/>
      <sheetName val="Hoja12"/>
      <sheetName val="Hallazgos"/>
      <sheetName val="Ajustes y Rec."/>
      <sheetName val="Centralizadora "/>
      <sheetName val="Conciliaciones Bancarias"/>
      <sheetName val="Conc. Banc. Revision Final"/>
      <sheetName val="Conciliación IVA"/>
      <sheetName val="Conciliación IVA Rev. Final"/>
      <sheetName val="Integración ISR"/>
      <sheetName val="Prueba ISR"/>
      <sheetName val="Integración Seguro F."/>
      <sheetName val="Integ. Seguro F. Revisión Final"/>
      <sheetName val="Integración Otras"/>
      <sheetName val="Integración Jacquline"/>
      <sheetName val="Integración Rodolfo"/>
      <sheetName val="Otros Activos"/>
      <sheetName val="Otros Activos (2)"/>
      <sheetName val="AF Rev. Final"/>
      <sheetName val="Prestaciones"/>
      <sheetName val="Prestaciones Revision Final"/>
      <sheetName val="Análisis de variación Ing."/>
      <sheetName val="Anal. Var. Ing. Rev. Final"/>
      <sheetName val="Variación de ingresos"/>
      <sheetName val="Anális de variación"/>
      <sheetName val="Anal. Var. Gtos. Rev. Final"/>
      <sheetName val="Sueldos y Prestaciones Lab."/>
      <sheetName val="Servicios profesionales"/>
      <sheetName val="Alquileres"/>
      <sheetName val="Rep. y Mant. "/>
      <sheetName val="Var. otros gtos. Rev. Final"/>
      <sheetName val="Variación otros gtos. y pro"/>
      <sheetName val="Conciliaciones bancarias Rev. F"/>
      <sheetName val="Conciliación IVA Interfores"/>
      <sheetName val="Conc. IVA CODEMA"/>
      <sheetName val="Conc. IVA BIFORES"/>
      <sheetName val="Prestaciones Laborales"/>
      <sheetName val="Activos Fijos C."/>
      <sheetName val="Activos Fijos C. RF"/>
      <sheetName val="Activos Fijos P.E."/>
      <sheetName val="Activos Fijos P.E. RF"/>
      <sheetName val="Calculo Dep"/>
      <sheetName val="Calculo Dep RF"/>
      <sheetName val="Empleados temporales"/>
      <sheetName val="Empleados temporales vertical"/>
      <sheetName val="IETAAP"/>
      <sheetName val="ISR trimestral"/>
      <sheetName val="Viveros"/>
      <sheetName val="Flete"/>
      <sheetName val="( D ) Plant-Proceso RF"/>
      <sheetName val="Seguridad"/>
      <sheetName val="Datos Generales"/>
      <sheetName val="Sheet1_Balance"/>
      <sheetName val="Sheet1_Resultados"/>
      <sheetName val="Activo_Integraciones"/>
      <sheetName val="Pasivo_Integraciones"/>
      <sheetName val="BG-1"/>
      <sheetName val="BG-2"/>
      <sheetName val="ER-3"/>
      <sheetName val="C-100"/>
      <sheetName val="I-100"/>
      <sheetName val="M"/>
      <sheetName val="O"/>
      <sheetName val="O-1000"/>
      <sheetName val="Q"/>
      <sheetName val="T-100"/>
      <sheetName val="V"/>
      <sheetName val="Y"/>
      <sheetName val="Memorandum"/>
      <sheetName val="O-100"/>
      <sheetName val="AJUSTES 10"/>
      <sheetName val="AJ FIN 2011"/>
      <sheetName val="EEFF FISCALES"/>
      <sheetName val="JPLG Inc."/>
      <sheetName val="COMBINADO"/>
      <sheetName val="ACCIONES"/>
      <sheetName val="ACACIAS"/>
      <sheetName val="CONSOLIDADO JPLG, Inc."/>
      <sheetName val="V10"/>
      <sheetName val="V20"/>
      <sheetName val="Salida"/>
      <sheetName val="machote"/>
      <sheetName val="Parámetros"/>
      <sheetName val="Programas"/>
      <sheetName val="OPEN-CLOSE"/>
      <sheetName val="VínculoExternoRecuperado1"/>
      <sheetName val="Contenido"/>
      <sheetName val="ENTRE CIAS"/>
      <sheetName val="DEVOLUCIONES"/>
      <sheetName val="balance corp aj"/>
      <sheetName val="Poliza"/>
      <sheetName val="balance corp"/>
      <sheetName val="pgo"/>
      <sheetName val="sep8 pgo"/>
      <sheetName val="peg"/>
      <sheetName val="sep8 peg"/>
      <sheetName val="pmp"/>
      <sheetName val="sep8 pmp"/>
      <sheetName val="mto"/>
      <sheetName val="pap"/>
      <sheetName val="sum"/>
      <sheetName val="IR"/>
      <sheetName val="CALCULO IR"/>
      <sheetName val="10-1"/>
      <sheetName val="10-2"/>
      <sheetName val="10-3"/>
      <sheetName val="10-4"/>
      <sheetName val="25"/>
      <sheetName val="ET 40"/>
      <sheetName val="ET 50"/>
      <sheetName val="ET 60"/>
      <sheetName val="65"/>
      <sheetName val="85"/>
      <sheetName val="ET 85"/>
      <sheetName val="90"/>
      <sheetName val="95"/>
      <sheetName val="95-1"/>
      <sheetName val="96"/>
      <sheetName val="97"/>
      <sheetName val="98"/>
      <sheetName val="98-1"/>
      <sheetName val="98-2"/>
      <sheetName val="99"/>
      <sheetName val="99-1"/>
      <sheetName val="99-2"/>
      <sheetName val="Importancia Relativa"/>
      <sheetName val="10-6"/>
      <sheetName val="20 ET"/>
      <sheetName val="25 "/>
      <sheetName val="25 ET "/>
      <sheetName val="30 ET"/>
      <sheetName val="40 ET"/>
      <sheetName val="50."/>
      <sheetName val="50 ET "/>
      <sheetName val="55"/>
      <sheetName val="55 ET"/>
      <sheetName val="60 ET "/>
      <sheetName val="65 ET"/>
      <sheetName val="71"/>
      <sheetName val="76"/>
      <sheetName val="71 ET"/>
      <sheetName val="76 ET"/>
      <sheetName val="75"/>
      <sheetName val="77"/>
      <sheetName val="80 ET"/>
      <sheetName val="85 ET"/>
      <sheetName val="90 ET"/>
      <sheetName val="95 ET"/>
      <sheetName val="96 ET"/>
      <sheetName val="96."/>
      <sheetName val="97 ET"/>
      <sheetName val="97-1"/>
      <sheetName val="97-2"/>
      <sheetName val="97-3"/>
      <sheetName val="98 ET"/>
      <sheetName val="99 ET"/>
      <sheetName val="25-1"/>
      <sheetName val="36"/>
      <sheetName val="65-1"/>
      <sheetName val="65-2"/>
      <sheetName val="65-3"/>
      <sheetName val="IR "/>
      <sheetName val="51"/>
      <sheetName val="96-1"/>
      <sheetName val="97-4"/>
      <sheetName val="35"/>
      <sheetName val="Gastos General"/>
      <sheetName val="Anexo 15"/>
      <sheetName val="Anexo 18"/>
      <sheetName val="Anexo 22 A"/>
      <sheetName val="57"/>
      <sheetName val="65-66-67"/>
      <sheetName val="80 "/>
      <sheetName val="26"/>
      <sheetName val="27"/>
      <sheetName val="66"/>
      <sheetName val="67"/>
      <sheetName val="ET20"/>
      <sheetName val="ET25"/>
      <sheetName val="30."/>
      <sheetName val="ET30"/>
      <sheetName val="ET36"/>
      <sheetName val="ET40"/>
      <sheetName val="ET50"/>
      <sheetName val="ET60"/>
      <sheetName val="ET65"/>
      <sheetName val="ET85"/>
      <sheetName val="ET90"/>
      <sheetName val="ET95"/>
      <sheetName val="ET97"/>
      <sheetName val="ET98"/>
      <sheetName val="ET99"/>
      <sheetName val="97 (2)"/>
      <sheetName val="10-5"/>
      <sheetName val="20-A"/>
      <sheetName val="20-B"/>
      <sheetName val="20-1"/>
      <sheetName val="20-1-A"/>
      <sheetName val="20-2 A"/>
      <sheetName val="20 - C"/>
      <sheetName val="Administra"/>
    </sheetNames>
    <sheetDataSet>
      <sheetData sheetId="0">
        <row r="2">
          <cell r="B2" t="str">
            <v>DORMIMUNDO, S.A.</v>
          </cell>
        </row>
      </sheetData>
      <sheetData sheetId="1">
        <row r="2">
          <cell r="B2" t="str">
            <v>DORMIMUNDO, S.A.</v>
          </cell>
        </row>
      </sheetData>
      <sheetData sheetId="2">
        <row r="1">
          <cell r="A1" t="str">
            <v>DROGUERIA DISTRIBUIDORA INTERNACIONAL, S.A.</v>
          </cell>
        </row>
      </sheetData>
      <sheetData sheetId="3"/>
      <sheetData sheetId="4"/>
      <sheetData sheetId="5"/>
      <sheetData sheetId="6">
        <row r="5">
          <cell r="A5" t="str">
            <v>CODIGO</v>
          </cell>
        </row>
      </sheetData>
      <sheetData sheetId="7">
        <row r="5">
          <cell r="A5" t="str">
            <v>CODIGO</v>
          </cell>
        </row>
      </sheetData>
      <sheetData sheetId="8">
        <row r="5">
          <cell r="A5" t="str">
            <v>CODIGO</v>
          </cell>
        </row>
      </sheetData>
      <sheetData sheetId="9"/>
      <sheetData sheetId="10"/>
      <sheetData sheetId="11"/>
      <sheetData sheetId="12"/>
      <sheetData sheetId="13"/>
      <sheetData sheetId="14"/>
      <sheetData sheetId="15">
        <row r="2">
          <cell r="B2" t="str">
            <v>DORMIMUNDO, S.A.</v>
          </cell>
        </row>
      </sheetData>
      <sheetData sheetId="16"/>
      <sheetData sheetId="17"/>
      <sheetData sheetId="18"/>
      <sheetData sheetId="19"/>
      <sheetData sheetId="20"/>
      <sheetData sheetId="21">
        <row r="32">
          <cell r="D32" t="str">
            <v>Capital, Reservas y Utilidades</v>
          </cell>
        </row>
      </sheetData>
      <sheetData sheetId="22">
        <row r="8">
          <cell r="A8" t="str">
            <v>Ingresos</v>
          </cell>
        </row>
      </sheetData>
      <sheetData sheetId="23"/>
      <sheetData sheetId="24"/>
      <sheetData sheetId="25"/>
      <sheetData sheetId="26"/>
      <sheetData sheetId="27"/>
      <sheetData sheetId="28">
        <row r="1">
          <cell r="F1" t="str">
            <v>31/12/2007</v>
          </cell>
        </row>
      </sheetData>
      <sheetData sheetId="29"/>
      <sheetData sheetId="30"/>
      <sheetData sheetId="31"/>
      <sheetData sheetId="32"/>
      <sheetData sheetId="33"/>
      <sheetData sheetId="34">
        <row r="78">
          <cell r="U78">
            <v>0</v>
          </cell>
        </row>
      </sheetData>
      <sheetData sheetId="35"/>
      <sheetData sheetId="36"/>
      <sheetData sheetId="37">
        <row r="4">
          <cell r="F4">
            <v>5288.0796723831181</v>
          </cell>
        </row>
      </sheetData>
      <sheetData sheetId="38">
        <row r="12">
          <cell r="J12">
            <v>625</v>
          </cell>
        </row>
      </sheetData>
      <sheetData sheetId="39">
        <row r="12">
          <cell r="J12">
            <v>625</v>
          </cell>
        </row>
      </sheetData>
      <sheetData sheetId="40">
        <row r="19">
          <cell r="D19">
            <v>104290.47609196427</v>
          </cell>
        </row>
      </sheetData>
      <sheetData sheetId="41">
        <row r="12">
          <cell r="J12">
            <v>625</v>
          </cell>
        </row>
      </sheetData>
      <sheetData sheetId="42">
        <row r="12">
          <cell r="J12">
            <v>625</v>
          </cell>
        </row>
      </sheetData>
      <sheetData sheetId="43"/>
      <sheetData sheetId="44"/>
      <sheetData sheetId="45"/>
      <sheetData sheetId="46"/>
      <sheetData sheetId="47"/>
      <sheetData sheetId="48"/>
      <sheetData sheetId="49">
        <row r="178">
          <cell r="B178" t="str">
            <v>Proveedores</v>
          </cell>
        </row>
      </sheetData>
      <sheetData sheetId="50"/>
      <sheetData sheetId="51"/>
      <sheetData sheetId="52"/>
      <sheetData sheetId="53"/>
      <sheetData sheetId="54">
        <row r="17263">
          <cell r="I17263">
            <v>164596.76999999999</v>
          </cell>
        </row>
      </sheetData>
      <sheetData sheetId="55">
        <row r="5">
          <cell r="A5" t="str">
            <v>CODIGO</v>
          </cell>
        </row>
      </sheetData>
      <sheetData sheetId="56"/>
      <sheetData sheetId="57">
        <row r="8">
          <cell r="A8" t="str">
            <v>Registro</v>
          </cell>
        </row>
      </sheetData>
      <sheetData sheetId="58"/>
      <sheetData sheetId="59">
        <row r="12">
          <cell r="J12">
            <v>625</v>
          </cell>
        </row>
      </sheetData>
      <sheetData sheetId="60">
        <row r="12">
          <cell r="J12">
            <v>625</v>
          </cell>
        </row>
      </sheetData>
      <sheetData sheetId="61">
        <row r="19">
          <cell r="D19">
            <v>104290.47609196427</v>
          </cell>
        </row>
      </sheetData>
      <sheetData sheetId="62">
        <row r="1">
          <cell r="B1" t="str">
            <v>COLABORADOR</v>
          </cell>
        </row>
      </sheetData>
      <sheetData sheetId="63">
        <row r="12">
          <cell r="J12">
            <v>625</v>
          </cell>
        </row>
      </sheetData>
      <sheetData sheetId="64">
        <row r="12">
          <cell r="J12">
            <v>625</v>
          </cell>
        </row>
      </sheetData>
      <sheetData sheetId="65">
        <row r="12">
          <cell r="J12">
            <v>625</v>
          </cell>
        </row>
      </sheetData>
      <sheetData sheetId="66">
        <row r="8">
          <cell r="A8" t="str">
            <v>Ingresos</v>
          </cell>
        </row>
      </sheetData>
      <sheetData sheetId="67">
        <row r="12">
          <cell r="J12">
            <v>625</v>
          </cell>
        </row>
      </sheetData>
      <sheetData sheetId="68">
        <row r="12">
          <cell r="J12">
            <v>625</v>
          </cell>
        </row>
      </sheetData>
      <sheetData sheetId="69">
        <row r="19">
          <cell r="D19">
            <v>84569.539413928549</v>
          </cell>
        </row>
      </sheetData>
      <sheetData sheetId="70">
        <row r="21">
          <cell r="J21">
            <v>375</v>
          </cell>
        </row>
      </sheetData>
      <sheetData sheetId="71">
        <row r="22">
          <cell r="J22">
            <v>375</v>
          </cell>
        </row>
      </sheetData>
      <sheetData sheetId="72">
        <row r="21">
          <cell r="D21">
            <v>95211.156382857138</v>
          </cell>
        </row>
      </sheetData>
      <sheetData sheetId="73"/>
      <sheetData sheetId="74"/>
      <sheetData sheetId="75"/>
      <sheetData sheetId="76"/>
      <sheetData sheetId="77"/>
      <sheetData sheetId="78"/>
      <sheetData sheetId="79"/>
      <sheetData sheetId="80"/>
      <sheetData sheetId="81"/>
      <sheetData sheetId="82"/>
      <sheetData sheetId="83"/>
      <sheetData sheetId="84"/>
      <sheetData sheetId="85">
        <row r="12">
          <cell r="J12">
            <v>625</v>
          </cell>
        </row>
      </sheetData>
      <sheetData sheetId="86"/>
      <sheetData sheetId="87"/>
      <sheetData sheetId="88"/>
      <sheetData sheetId="89">
        <row r="12">
          <cell r="J12">
            <v>625</v>
          </cell>
        </row>
      </sheetData>
      <sheetData sheetId="90"/>
      <sheetData sheetId="91">
        <row r="19">
          <cell r="D19">
            <v>84569.539413928549</v>
          </cell>
        </row>
      </sheetData>
      <sheetData sheetId="92">
        <row r="21">
          <cell r="J21">
            <v>375</v>
          </cell>
        </row>
      </sheetData>
      <sheetData sheetId="93">
        <row r="22">
          <cell r="J22">
            <v>375</v>
          </cell>
        </row>
      </sheetData>
      <sheetData sheetId="94">
        <row r="21">
          <cell r="D21">
            <v>95211.156382857138</v>
          </cell>
        </row>
      </sheetData>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row r="12">
          <cell r="J12">
            <v>625</v>
          </cell>
        </row>
      </sheetData>
      <sheetData sheetId="120"/>
      <sheetData sheetId="121"/>
      <sheetData sheetId="122">
        <row r="12">
          <cell r="J12">
            <v>625</v>
          </cell>
        </row>
      </sheetData>
      <sheetData sheetId="123" refreshError="1"/>
      <sheetData sheetId="124">
        <row r="12">
          <cell r="J12">
            <v>625</v>
          </cell>
        </row>
      </sheetData>
      <sheetData sheetId="125" refreshError="1"/>
      <sheetData sheetId="126" refreshError="1"/>
      <sheetData sheetId="127">
        <row r="12">
          <cell r="J12">
            <v>625</v>
          </cell>
        </row>
      </sheetData>
      <sheetData sheetId="128">
        <row r="22">
          <cell r="J22">
            <v>375</v>
          </cell>
        </row>
      </sheetData>
      <sheetData sheetId="129">
        <row r="8">
          <cell r="A8" t="str">
            <v>Ingresos</v>
          </cell>
        </row>
      </sheetData>
      <sheetData sheetId="130"/>
      <sheetData sheetId="131">
        <row r="21">
          <cell r="E21">
            <v>2689</v>
          </cell>
        </row>
      </sheetData>
      <sheetData sheetId="132">
        <row r="14">
          <cell r="P14">
            <v>34964197.529851377</v>
          </cell>
        </row>
      </sheetData>
      <sheetData sheetId="133"/>
      <sheetData sheetId="134">
        <row r="4">
          <cell r="F4">
            <v>5288.0796723831181</v>
          </cell>
        </row>
      </sheetData>
      <sheetData sheetId="135">
        <row r="178">
          <cell r="B178" t="str">
            <v>Proveedores</v>
          </cell>
        </row>
      </sheetData>
      <sheetData sheetId="136"/>
      <sheetData sheetId="137"/>
      <sheetData sheetId="138" refreshError="1"/>
      <sheetData sheetId="139">
        <row r="4">
          <cell r="F4">
            <v>5288.0796723831181</v>
          </cell>
        </row>
      </sheetData>
      <sheetData sheetId="140"/>
      <sheetData sheetId="141">
        <row r="32">
          <cell r="D32" t="str">
            <v>Capital, Reservas y Utilidades</v>
          </cell>
        </row>
      </sheetData>
      <sheetData sheetId="142">
        <row r="8">
          <cell r="A8" t="str">
            <v>Ingresos</v>
          </cell>
        </row>
      </sheetData>
      <sheetData sheetId="143">
        <row r="8">
          <cell r="A8" t="str">
            <v>Ingresos</v>
          </cell>
        </row>
      </sheetData>
      <sheetData sheetId="144"/>
      <sheetData sheetId="145"/>
      <sheetData sheetId="146"/>
      <sheetData sheetId="147"/>
      <sheetData sheetId="148"/>
      <sheetData sheetId="149">
        <row r="178">
          <cell r="B178" t="str">
            <v>Proveedores</v>
          </cell>
        </row>
      </sheetData>
      <sheetData sheetId="150"/>
      <sheetData sheetId="151">
        <row r="4">
          <cell r="F4">
            <v>5288.0796723831181</v>
          </cell>
        </row>
      </sheetData>
      <sheetData sheetId="152">
        <row r="8">
          <cell r="A8" t="str">
            <v>Registro</v>
          </cell>
        </row>
      </sheetData>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ow r="1">
          <cell r="A1" t="str">
            <v>DROGUERIA DISTRIBUIDORA INTERNACIONAL, S.A.</v>
          </cell>
        </row>
      </sheetData>
      <sheetData sheetId="187">
        <row r="8">
          <cell r="A8" t="str">
            <v>Ingresos</v>
          </cell>
        </row>
      </sheetData>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row r="78">
          <cell r="U78">
            <v>0</v>
          </cell>
        </row>
      </sheetData>
      <sheetData sheetId="232">
        <row r="12">
          <cell r="J12">
            <v>625</v>
          </cell>
        </row>
      </sheetData>
      <sheetData sheetId="233">
        <row r="12">
          <cell r="J12">
            <v>625</v>
          </cell>
        </row>
      </sheetData>
      <sheetData sheetId="234">
        <row r="12">
          <cell r="J12">
            <v>625</v>
          </cell>
        </row>
      </sheetData>
      <sheetData sheetId="235">
        <row r="12">
          <cell r="J12">
            <v>625</v>
          </cell>
        </row>
      </sheetData>
      <sheetData sheetId="236">
        <row r="12">
          <cell r="J12">
            <v>625</v>
          </cell>
        </row>
      </sheetData>
      <sheetData sheetId="237">
        <row r="12">
          <cell r="J12">
            <v>625</v>
          </cell>
        </row>
      </sheetData>
      <sheetData sheetId="238">
        <row r="21">
          <cell r="J21">
            <v>375</v>
          </cell>
        </row>
      </sheetData>
      <sheetData sheetId="239">
        <row r="12">
          <cell r="J12">
            <v>625</v>
          </cell>
        </row>
      </sheetData>
      <sheetData sheetId="240">
        <row r="21">
          <cell r="D21">
            <v>95211.156382857138</v>
          </cell>
        </row>
      </sheetData>
      <sheetData sheetId="241"/>
      <sheetData sheetId="242">
        <row r="19">
          <cell r="D19">
            <v>84569.539413928549</v>
          </cell>
        </row>
      </sheetData>
      <sheetData sheetId="243">
        <row r="14">
          <cell r="P14">
            <v>34964197.529851377</v>
          </cell>
        </row>
      </sheetData>
      <sheetData sheetId="244">
        <row r="78">
          <cell r="U78">
            <v>0</v>
          </cell>
        </row>
      </sheetData>
      <sheetData sheetId="245">
        <row r="12">
          <cell r="J12">
            <v>625</v>
          </cell>
        </row>
      </sheetData>
      <sheetData sheetId="246">
        <row r="12">
          <cell r="J12">
            <v>625</v>
          </cell>
        </row>
      </sheetData>
      <sheetData sheetId="247">
        <row r="8">
          <cell r="A8" t="str">
            <v>Ingresos</v>
          </cell>
        </row>
      </sheetData>
      <sheetData sheetId="248">
        <row r="12">
          <cell r="J12">
            <v>625</v>
          </cell>
        </row>
      </sheetData>
      <sheetData sheetId="249">
        <row r="12">
          <cell r="J12">
            <v>625</v>
          </cell>
        </row>
      </sheetData>
      <sheetData sheetId="250">
        <row r="12">
          <cell r="J12">
            <v>625</v>
          </cell>
        </row>
      </sheetData>
      <sheetData sheetId="251">
        <row r="21">
          <cell r="J21">
            <v>375</v>
          </cell>
        </row>
      </sheetData>
      <sheetData sheetId="252">
        <row r="12">
          <cell r="J12">
            <v>625</v>
          </cell>
        </row>
      </sheetData>
      <sheetData sheetId="253">
        <row r="21">
          <cell r="D21">
            <v>95211.156382857138</v>
          </cell>
        </row>
      </sheetData>
      <sheetData sheetId="254"/>
      <sheetData sheetId="255">
        <row r="19">
          <cell r="D19">
            <v>84569.539413928549</v>
          </cell>
        </row>
      </sheetData>
      <sheetData sheetId="256">
        <row r="14">
          <cell r="P14">
            <v>34964197.529851377</v>
          </cell>
        </row>
      </sheetData>
      <sheetData sheetId="257">
        <row r="78">
          <cell r="U78">
            <v>0</v>
          </cell>
        </row>
      </sheetData>
      <sheetData sheetId="258"/>
      <sheetData sheetId="259"/>
      <sheetData sheetId="260">
        <row r="12">
          <cell r="J12">
            <v>625</v>
          </cell>
        </row>
      </sheetData>
      <sheetData sheetId="261">
        <row r="12">
          <cell r="J12">
            <v>625</v>
          </cell>
        </row>
      </sheetData>
      <sheetData sheetId="262"/>
      <sheetData sheetId="263">
        <row r="12">
          <cell r="J12">
            <v>625</v>
          </cell>
        </row>
      </sheetData>
      <sheetData sheetId="264"/>
      <sheetData sheetId="265">
        <row r="12">
          <cell r="J12">
            <v>625</v>
          </cell>
        </row>
      </sheetData>
      <sheetData sheetId="266"/>
      <sheetData sheetId="267"/>
      <sheetData sheetId="268">
        <row r="19">
          <cell r="D19">
            <v>84569.539413928549</v>
          </cell>
        </row>
      </sheetData>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ow r="1">
          <cell r="A1" t="str">
            <v>DROGUERIA DISTRIBUIDORA INTERNACIONAL, S.A.</v>
          </cell>
        </row>
      </sheetData>
      <sheetData sheetId="407">
        <row r="8">
          <cell r="A8" t="str">
            <v>Ingresos</v>
          </cell>
        </row>
      </sheetData>
      <sheetData sheetId="408"/>
      <sheetData sheetId="409"/>
      <sheetData sheetId="410"/>
      <sheetData sheetId="411"/>
      <sheetData sheetId="412">
        <row r="5">
          <cell r="A5" t="str">
            <v>CODIGO</v>
          </cell>
        </row>
      </sheetData>
      <sheetData sheetId="413">
        <row r="14">
          <cell r="P14">
            <v>34964197.529851377</v>
          </cell>
        </row>
      </sheetData>
      <sheetData sheetId="414"/>
      <sheetData sheetId="415"/>
      <sheetData sheetId="416"/>
      <sheetData sheetId="417"/>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ow r="19">
          <cell r="D19">
            <v>84569.539413928549</v>
          </cell>
        </row>
      </sheetData>
      <sheetData sheetId="482">
        <row r="21">
          <cell r="J21">
            <v>375</v>
          </cell>
        </row>
      </sheetData>
      <sheetData sheetId="483">
        <row r="22">
          <cell r="J22">
            <v>375</v>
          </cell>
        </row>
      </sheetData>
      <sheetData sheetId="484">
        <row r="21">
          <cell r="D21">
            <v>95211.156382857138</v>
          </cell>
        </row>
      </sheetData>
      <sheetData sheetId="485"/>
      <sheetData sheetId="486"/>
      <sheetData sheetId="487"/>
      <sheetData sheetId="488"/>
      <sheetData sheetId="489"/>
      <sheetData sheetId="490"/>
      <sheetData sheetId="491"/>
      <sheetData sheetId="492"/>
      <sheetData sheetId="493"/>
      <sheetData sheetId="494"/>
      <sheetData sheetId="495">
        <row r="21">
          <cell r="J21">
            <v>375</v>
          </cell>
        </row>
      </sheetData>
      <sheetData sheetId="496">
        <row r="22">
          <cell r="J22">
            <v>375</v>
          </cell>
        </row>
      </sheetData>
      <sheetData sheetId="497">
        <row r="8">
          <cell r="A8" t="str">
            <v>Ingresos</v>
          </cell>
        </row>
      </sheetData>
      <sheetData sheetId="498"/>
      <sheetData sheetId="499"/>
      <sheetData sheetId="500"/>
      <sheetData sheetId="501"/>
      <sheetData sheetId="502"/>
      <sheetData sheetId="503"/>
      <sheetData sheetId="504"/>
      <sheetData sheetId="505"/>
      <sheetData sheetId="506"/>
      <sheetData sheetId="507">
        <row r="78">
          <cell r="U78">
            <v>0</v>
          </cell>
        </row>
      </sheetData>
      <sheetData sheetId="508">
        <row r="12">
          <cell r="J12">
            <v>625</v>
          </cell>
        </row>
      </sheetData>
      <sheetData sheetId="509"/>
      <sheetData sheetId="510" refreshError="1"/>
      <sheetData sheetId="511" refreshError="1"/>
      <sheetData sheetId="512" refreshError="1"/>
      <sheetData sheetId="513" refreshError="1"/>
      <sheetData sheetId="514"/>
      <sheetData sheetId="515"/>
      <sheetData sheetId="516"/>
      <sheetData sheetId="517"/>
      <sheetData sheetId="518">
        <row r="78">
          <cell r="U78">
            <v>0</v>
          </cell>
        </row>
      </sheetData>
      <sheetData sheetId="519"/>
      <sheetData sheetId="520"/>
      <sheetData sheetId="521"/>
      <sheetData sheetId="522" refreshError="1"/>
      <sheetData sheetId="523"/>
      <sheetData sheetId="524" refreshError="1"/>
      <sheetData sheetId="525" refreshError="1"/>
      <sheetData sheetId="526"/>
      <sheetData sheetId="527"/>
      <sheetData sheetId="528"/>
      <sheetData sheetId="529"/>
      <sheetData sheetId="530">
        <row r="14">
          <cell r="P14">
            <v>34964197.529851377</v>
          </cell>
        </row>
      </sheetData>
      <sheetData sheetId="531">
        <row r="14">
          <cell r="P14">
            <v>34964197.529851377</v>
          </cell>
        </row>
      </sheetData>
      <sheetData sheetId="532"/>
      <sheetData sheetId="533">
        <row r="4">
          <cell r="F4">
            <v>5288.0796723831181</v>
          </cell>
        </row>
      </sheetData>
      <sheetData sheetId="534"/>
      <sheetData sheetId="535"/>
      <sheetData sheetId="536"/>
      <sheetData sheetId="537" refreshError="1"/>
      <sheetData sheetId="538"/>
      <sheetData sheetId="539"/>
      <sheetData sheetId="540">
        <row r="32">
          <cell r="D32" t="str">
            <v>Capital, Reservas y Utilidades</v>
          </cell>
        </row>
      </sheetData>
      <sheetData sheetId="541">
        <row r="8">
          <cell r="A8" t="str">
            <v>Ingresos</v>
          </cell>
        </row>
      </sheetData>
      <sheetData sheetId="542">
        <row r="4">
          <cell r="F4">
            <v>5288.0796723831181</v>
          </cell>
        </row>
      </sheetData>
      <sheetData sheetId="543"/>
      <sheetData sheetId="544">
        <row r="78">
          <cell r="U78">
            <v>0</v>
          </cell>
        </row>
      </sheetData>
      <sheetData sheetId="545"/>
      <sheetData sheetId="546"/>
      <sheetData sheetId="547">
        <row r="178">
          <cell r="B178" t="str">
            <v>Proveedores</v>
          </cell>
        </row>
      </sheetData>
      <sheetData sheetId="548"/>
      <sheetData sheetId="549"/>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row r="2">
          <cell r="B2" t="str">
            <v>DORMIMUNDO, S.A.</v>
          </cell>
        </row>
      </sheetData>
      <sheetData sheetId="584"/>
      <sheetData sheetId="585"/>
      <sheetData sheetId="586"/>
      <sheetData sheetId="587"/>
      <sheetData sheetId="588"/>
      <sheetData sheetId="589">
        <row r="5">
          <cell r="A5" t="str">
            <v>CODIGO</v>
          </cell>
        </row>
      </sheetData>
      <sheetData sheetId="590">
        <row r="14">
          <cell r="P14">
            <v>34964197.529851377</v>
          </cell>
        </row>
      </sheetData>
      <sheetData sheetId="591"/>
      <sheetData sheetId="592"/>
      <sheetData sheetId="593"/>
      <sheetData sheetId="594"/>
      <sheetData sheetId="595" refreshError="1"/>
      <sheetData sheetId="596">
        <row r="2">
          <cell r="B2" t="str">
            <v>DORMIMUNDO, S.A.</v>
          </cell>
        </row>
      </sheetData>
      <sheetData sheetId="597">
        <row r="4">
          <cell r="F4">
            <v>5288.0796723831181</v>
          </cell>
        </row>
      </sheetData>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row r="32">
          <cell r="D32" t="str">
            <v>Capital, Reservas y Utilidades</v>
          </cell>
        </row>
      </sheetData>
      <sheetData sheetId="636">
        <row r="8">
          <cell r="A8" t="str">
            <v>Ingresos</v>
          </cell>
        </row>
      </sheetData>
      <sheetData sheetId="637"/>
      <sheetData sheetId="638"/>
      <sheetData sheetId="639"/>
      <sheetData sheetId="640">
        <row r="78">
          <cell r="U78">
            <v>0</v>
          </cell>
        </row>
      </sheetData>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ow r="1">
          <cell r="F1" t="str">
            <v>31/12/2007</v>
          </cell>
        </row>
      </sheetData>
      <sheetData sheetId="657"/>
      <sheetData sheetId="658"/>
      <sheetData sheetId="659"/>
      <sheetData sheetId="660"/>
      <sheetData sheetId="661">
        <row r="4">
          <cell r="F4">
            <v>5288.0796723831181</v>
          </cell>
        </row>
      </sheetData>
      <sheetData sheetId="662"/>
      <sheetData sheetId="663"/>
      <sheetData sheetId="664"/>
      <sheetData sheetId="665"/>
      <sheetData sheetId="666"/>
      <sheetData sheetId="667">
        <row r="19">
          <cell r="D19">
            <v>84569.539413928549</v>
          </cell>
        </row>
      </sheetData>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sheetData sheetId="848"/>
      <sheetData sheetId="849"/>
      <sheetData sheetId="850"/>
      <sheetData sheetId="851">
        <row r="4">
          <cell r="F4">
            <v>5288.0796723831181</v>
          </cell>
        </row>
      </sheetData>
      <sheetData sheetId="852"/>
      <sheetData sheetId="853"/>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sheetData sheetId="895"/>
      <sheetData sheetId="896"/>
      <sheetData sheetId="897">
        <row r="32">
          <cell r="D32" t="str">
            <v>Capital, Reservas y Utilidades</v>
          </cell>
        </row>
      </sheetData>
      <sheetData sheetId="898">
        <row r="8">
          <cell r="A8" t="str">
            <v>Ingresos</v>
          </cell>
        </row>
      </sheetData>
      <sheetData sheetId="899">
        <row r="2">
          <cell r="B2" t="str">
            <v>DORMIMUNDO, S.A.</v>
          </cell>
        </row>
      </sheetData>
      <sheetData sheetId="900"/>
      <sheetData sheetId="901"/>
      <sheetData sheetId="902"/>
      <sheetData sheetId="903">
        <row r="5">
          <cell r="A5" t="str">
            <v>CODIGO</v>
          </cell>
        </row>
      </sheetData>
      <sheetData sheetId="904"/>
      <sheetData sheetId="905">
        <row r="4">
          <cell r="F4">
            <v>5288.0796723831181</v>
          </cell>
        </row>
      </sheetData>
      <sheetData sheetId="906"/>
      <sheetData sheetId="907"/>
      <sheetData sheetId="908"/>
      <sheetData sheetId="909"/>
      <sheetData sheetId="910"/>
      <sheetData sheetId="911"/>
      <sheetData sheetId="912"/>
      <sheetData sheetId="913"/>
      <sheetData sheetId="914">
        <row r="4">
          <cell r="F4">
            <v>5288.0796723831181</v>
          </cell>
        </row>
      </sheetData>
      <sheetData sheetId="915"/>
      <sheetData sheetId="916" refreshError="1"/>
      <sheetData sheetId="917"/>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sheetData sheetId="950">
        <row r="4">
          <cell r="F4">
            <v>5288.0796723831181</v>
          </cell>
        </row>
      </sheetData>
      <sheetData sheetId="951">
        <row r="178">
          <cell r="B178" t="str">
            <v>Proveedores</v>
          </cell>
        </row>
      </sheetData>
      <sheetData sheetId="952"/>
      <sheetData sheetId="953"/>
      <sheetData sheetId="954"/>
      <sheetData sheetId="955">
        <row r="4">
          <cell r="F4">
            <v>5288.0796723831181</v>
          </cell>
        </row>
      </sheetData>
      <sheetData sheetId="956"/>
      <sheetData sheetId="957"/>
      <sheetData sheetId="958">
        <row r="4">
          <cell r="F4">
            <v>5288.0796723831181</v>
          </cell>
        </row>
      </sheetData>
      <sheetData sheetId="959"/>
      <sheetData sheetId="960"/>
      <sheetData sheetId="961"/>
      <sheetData sheetId="962"/>
      <sheetData sheetId="963">
        <row r="4">
          <cell r="F4">
            <v>5288.0796723831181</v>
          </cell>
        </row>
      </sheetData>
      <sheetData sheetId="964"/>
      <sheetData sheetId="965"/>
      <sheetData sheetId="966"/>
      <sheetData sheetId="967"/>
      <sheetData sheetId="968"/>
      <sheetData sheetId="969"/>
      <sheetData sheetId="970"/>
      <sheetData sheetId="971"/>
      <sheetData sheetId="972">
        <row r="4">
          <cell r="F4">
            <v>5288.0796723831181</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ow r="1">
          <cell r="F1" t="str">
            <v>31/12/2007</v>
          </cell>
        </row>
      </sheetData>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ow r="1">
          <cell r="B1" t="str">
            <v>COLABORADOR</v>
          </cell>
        </row>
      </sheetData>
      <sheetData sheetId="1307">
        <row r="1">
          <cell r="B1" t="str">
            <v>COLABORADOR</v>
          </cell>
        </row>
      </sheetData>
      <sheetData sheetId="1308">
        <row r="1">
          <cell r="B1" t="str">
            <v>COLABORADOR</v>
          </cell>
        </row>
      </sheetData>
      <sheetData sheetId="1309">
        <row r="1">
          <cell r="B1" t="str">
            <v>COLABORADOR</v>
          </cell>
        </row>
      </sheetData>
      <sheetData sheetId="1310">
        <row r="1">
          <cell r="B1" t="str">
            <v>COLABORADOR</v>
          </cell>
        </row>
      </sheetData>
      <sheetData sheetId="1311">
        <row r="1">
          <cell r="A1" t="str">
            <v>Artículo</v>
          </cell>
        </row>
      </sheetData>
      <sheetData sheetId="1312">
        <row r="1">
          <cell r="B1" t="str">
            <v>COLABORADOR</v>
          </cell>
        </row>
      </sheetData>
      <sheetData sheetId="1313">
        <row r="1">
          <cell r="B1" t="str">
            <v>COLABORADOR</v>
          </cell>
        </row>
      </sheetData>
      <sheetData sheetId="1314">
        <row r="1">
          <cell r="B1" t="str">
            <v>COLABORADOR</v>
          </cell>
        </row>
      </sheetData>
      <sheetData sheetId="1315">
        <row r="1">
          <cell r="B1" t="str">
            <v>COLABORADOR</v>
          </cell>
        </row>
      </sheetData>
      <sheetData sheetId="1316">
        <row r="1">
          <cell r="B1" t="str">
            <v>COLABORADOR</v>
          </cell>
        </row>
      </sheetData>
      <sheetData sheetId="1317">
        <row r="1">
          <cell r="B1" t="str">
            <v>COLABORADOR</v>
          </cell>
        </row>
      </sheetData>
      <sheetData sheetId="1318" refreshError="1"/>
      <sheetData sheetId="1319">
        <row r="1">
          <cell r="B1" t="str">
            <v>COLABORADOR</v>
          </cell>
        </row>
      </sheetData>
      <sheetData sheetId="1320" refreshError="1"/>
      <sheetData sheetId="1321">
        <row r="1">
          <cell r="B1" t="str">
            <v>COLABORADOR</v>
          </cell>
        </row>
      </sheetData>
      <sheetData sheetId="1322">
        <row r="1">
          <cell r="B1" t="str">
            <v>COLABORADOR</v>
          </cell>
        </row>
      </sheetData>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ow r="1">
          <cell r="B1" t="str">
            <v>COLABORADOR</v>
          </cell>
        </row>
      </sheetData>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ow r="1">
          <cell r="B1" t="str">
            <v>COLABORADOR</v>
          </cell>
        </row>
      </sheetData>
      <sheetData sheetId="1368">
        <row r="1">
          <cell r="B1" t="str">
            <v>COLABORADOR</v>
          </cell>
        </row>
      </sheetData>
      <sheetData sheetId="1369">
        <row r="1">
          <cell r="B1" t="str">
            <v>COLABORADOR</v>
          </cell>
        </row>
      </sheetData>
      <sheetData sheetId="1370">
        <row r="1">
          <cell r="F1" t="str">
            <v>31/12/2007</v>
          </cell>
        </row>
      </sheetData>
      <sheetData sheetId="1371">
        <row r="1">
          <cell r="B1" t="str">
            <v>COLABORADOR</v>
          </cell>
        </row>
      </sheetData>
      <sheetData sheetId="1372">
        <row r="1">
          <cell r="B1" t="str">
            <v>COLABORADOR</v>
          </cell>
        </row>
      </sheetData>
      <sheetData sheetId="1373">
        <row r="1">
          <cell r="B1" t="str">
            <v>COLABORADOR</v>
          </cell>
        </row>
      </sheetData>
      <sheetData sheetId="1374">
        <row r="1">
          <cell r="B1" t="str">
            <v>COLABORADOR</v>
          </cell>
        </row>
      </sheetData>
      <sheetData sheetId="1375">
        <row r="1">
          <cell r="B1" t="str">
            <v>COLABORADOR</v>
          </cell>
        </row>
      </sheetData>
      <sheetData sheetId="1376">
        <row r="3">
          <cell r="C3">
            <v>547.49</v>
          </cell>
        </row>
      </sheetData>
      <sheetData sheetId="1377">
        <row r="1">
          <cell r="F1" t="str">
            <v>31/12/2007</v>
          </cell>
        </row>
      </sheetData>
      <sheetData sheetId="1378">
        <row r="1">
          <cell r="B1" t="str">
            <v>COLABORADOR</v>
          </cell>
        </row>
      </sheetData>
      <sheetData sheetId="1379">
        <row r="3">
          <cell r="C3">
            <v>547.49</v>
          </cell>
        </row>
      </sheetData>
      <sheetData sheetId="1380">
        <row r="3">
          <cell r="C3">
            <v>18.895199999999999</v>
          </cell>
        </row>
      </sheetData>
      <sheetData sheetId="1381">
        <row r="1">
          <cell r="B1" t="str">
            <v>COLABORADOR</v>
          </cell>
        </row>
      </sheetData>
      <sheetData sheetId="1382">
        <row r="3">
          <cell r="C3">
            <v>18.895199999999999</v>
          </cell>
        </row>
      </sheetData>
      <sheetData sheetId="1383">
        <row r="1">
          <cell r="B1" t="str">
            <v>COLABORADOR</v>
          </cell>
        </row>
      </sheetData>
      <sheetData sheetId="1384">
        <row r="3">
          <cell r="C3">
            <v>18</v>
          </cell>
        </row>
      </sheetData>
      <sheetData sheetId="1385">
        <row r="3">
          <cell r="C3">
            <v>547.49</v>
          </cell>
        </row>
      </sheetData>
      <sheetData sheetId="1386">
        <row r="1">
          <cell r="B1" t="str">
            <v>COLABORADOR</v>
          </cell>
        </row>
      </sheetData>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ow r="3">
          <cell r="C3">
            <v>547.49</v>
          </cell>
        </row>
      </sheetData>
      <sheetData sheetId="1587"/>
      <sheetData sheetId="1588">
        <row r="3">
          <cell r="C3">
            <v>18.895199999999999</v>
          </cell>
        </row>
      </sheetData>
      <sheetData sheetId="1589" refreshError="1"/>
      <sheetData sheetId="1590" refreshError="1"/>
      <sheetData sheetId="1591" refreshError="1"/>
      <sheetData sheetId="1592" refreshError="1"/>
      <sheetData sheetId="1593" refreshError="1"/>
      <sheetData sheetId="1594">
        <row r="3">
          <cell r="C3">
            <v>18</v>
          </cell>
        </row>
      </sheetData>
      <sheetData sheetId="1595">
        <row r="3">
          <cell r="C3">
            <v>18.895199999999999</v>
          </cell>
        </row>
      </sheetData>
      <sheetData sheetId="1596">
        <row r="7">
          <cell r="B7">
            <v>1</v>
          </cell>
        </row>
      </sheetData>
      <sheetData sheetId="1597"/>
      <sheetData sheetId="1598" refreshError="1"/>
      <sheetData sheetId="1599" refreshError="1"/>
      <sheetData sheetId="1600">
        <row r="3">
          <cell r="C3">
            <v>18.895199999999999</v>
          </cell>
        </row>
      </sheetData>
      <sheetData sheetId="1601" refreshError="1"/>
      <sheetData sheetId="1602" refreshError="1"/>
      <sheetData sheetId="1603"/>
      <sheetData sheetId="1604">
        <row r="3">
          <cell r="C3">
            <v>18</v>
          </cell>
        </row>
      </sheetData>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ow r="3">
          <cell r="C3">
            <v>18.895199999999999</v>
          </cell>
        </row>
      </sheetData>
      <sheetData sheetId="1619" refreshError="1"/>
      <sheetData sheetId="1620" refreshError="1"/>
      <sheetData sheetId="1621"/>
      <sheetData sheetId="1622" refreshError="1"/>
      <sheetData sheetId="1623" refreshError="1"/>
      <sheetData sheetId="1624" refreshError="1"/>
      <sheetData sheetId="1625"/>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sheetData sheetId="1988"/>
      <sheetData sheetId="1989"/>
      <sheetData sheetId="1990"/>
      <sheetData sheetId="1991"/>
      <sheetData sheetId="1992" refreshError="1"/>
      <sheetData sheetId="1993"/>
      <sheetData sheetId="1994" refreshError="1"/>
      <sheetData sheetId="1995" refreshError="1"/>
      <sheetData sheetId="1996" refreshError="1"/>
      <sheetData sheetId="1997"/>
      <sheetData sheetId="1998" refreshError="1"/>
      <sheetData sheetId="1999" refreshError="1"/>
      <sheetData sheetId="2000" refreshError="1"/>
      <sheetData sheetId="2001" refreshError="1"/>
      <sheetData sheetId="2002"/>
      <sheetData sheetId="2003" refreshError="1"/>
      <sheetData sheetId="2004"/>
      <sheetData sheetId="2005"/>
      <sheetData sheetId="2006"/>
      <sheetData sheetId="2007"/>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
    </sheetNames>
    <sheetDataSet>
      <sheetData sheetId="0" refreshError="1">
        <row r="18">
          <cell r="AH18">
            <v>0.05</v>
          </cell>
          <cell r="AI18">
            <v>0.05</v>
          </cell>
          <cell r="AJ18">
            <v>0.05</v>
          </cell>
          <cell r="AK18">
            <v>0.05</v>
          </cell>
          <cell r="AL18">
            <v>0.05</v>
          </cell>
          <cell r="AM18">
            <v>0.05</v>
          </cell>
          <cell r="AN18">
            <v>0.05</v>
          </cell>
          <cell r="AO18">
            <v>0.05</v>
          </cell>
          <cell r="AP18">
            <v>0.05</v>
          </cell>
          <cell r="AQ18">
            <v>0.05</v>
          </cell>
          <cell r="AR18">
            <v>0.05</v>
          </cell>
          <cell r="AS18">
            <v>0.05</v>
          </cell>
        </row>
        <row r="19">
          <cell r="AH19">
            <v>0.2</v>
          </cell>
          <cell r="AI19">
            <v>0.2</v>
          </cell>
          <cell r="AJ19">
            <v>0.2</v>
          </cell>
          <cell r="AK19">
            <v>0.2</v>
          </cell>
          <cell r="AL19">
            <v>0.2</v>
          </cell>
          <cell r="AM19">
            <v>0.2</v>
          </cell>
          <cell r="AN19">
            <v>0.2</v>
          </cell>
          <cell r="AO19">
            <v>0.2</v>
          </cell>
          <cell r="AP19">
            <v>0.2</v>
          </cell>
          <cell r="AQ19">
            <v>0.2</v>
          </cell>
          <cell r="AR19">
            <v>0.2</v>
          </cell>
          <cell r="AS19">
            <v>0.2</v>
          </cell>
        </row>
        <row r="20">
          <cell r="AH20">
            <v>0.2</v>
          </cell>
          <cell r="AI20">
            <v>0.2</v>
          </cell>
          <cell r="AJ20">
            <v>0.2</v>
          </cell>
          <cell r="AK20">
            <v>0.2</v>
          </cell>
          <cell r="AL20">
            <v>0.2</v>
          </cell>
          <cell r="AM20">
            <v>0.2</v>
          </cell>
          <cell r="AN20">
            <v>0.2</v>
          </cell>
          <cell r="AO20">
            <v>0.2</v>
          </cell>
          <cell r="AP20">
            <v>0.2</v>
          </cell>
          <cell r="AQ20">
            <v>0.2</v>
          </cell>
          <cell r="AR20">
            <v>0.2</v>
          </cell>
          <cell r="AS20">
            <v>0.2</v>
          </cell>
        </row>
        <row r="21">
          <cell r="AH21">
            <v>0.1</v>
          </cell>
          <cell r="AI21">
            <v>0.1</v>
          </cell>
          <cell r="AJ21">
            <v>0.1</v>
          </cell>
          <cell r="AK21">
            <v>0.1</v>
          </cell>
          <cell r="AL21">
            <v>0.1</v>
          </cell>
          <cell r="AM21">
            <v>0.1</v>
          </cell>
          <cell r="AN21">
            <v>0.1</v>
          </cell>
          <cell r="AO21">
            <v>0.1</v>
          </cell>
          <cell r="AP21">
            <v>0.1</v>
          </cell>
          <cell r="AQ21">
            <v>0.1</v>
          </cell>
          <cell r="AR21">
            <v>0.1</v>
          </cell>
          <cell r="AS21">
            <v>0.1</v>
          </cell>
        </row>
        <row r="22">
          <cell r="AH22">
            <v>0.2</v>
          </cell>
          <cell r="AI22">
            <v>0.2</v>
          </cell>
          <cell r="AJ22">
            <v>0.2</v>
          </cell>
          <cell r="AK22">
            <v>0.2</v>
          </cell>
          <cell r="AL22">
            <v>0.2</v>
          </cell>
          <cell r="AM22">
            <v>0.2</v>
          </cell>
          <cell r="AN22">
            <v>0.2</v>
          </cell>
          <cell r="AO22">
            <v>0.2</v>
          </cell>
          <cell r="AP22">
            <v>0.2</v>
          </cell>
          <cell r="AQ22">
            <v>0.2</v>
          </cell>
          <cell r="AR22">
            <v>0.2</v>
          </cell>
          <cell r="AS22">
            <v>0.2</v>
          </cell>
        </row>
        <row r="23">
          <cell r="AH23">
            <v>0.2</v>
          </cell>
          <cell r="AI23">
            <v>0.2</v>
          </cell>
          <cell r="AJ23">
            <v>0.2</v>
          </cell>
          <cell r="AK23">
            <v>0.2</v>
          </cell>
          <cell r="AL23">
            <v>0.2</v>
          </cell>
          <cell r="AM23">
            <v>0.2</v>
          </cell>
          <cell r="AN23">
            <v>0.2</v>
          </cell>
          <cell r="AO23">
            <v>0.2</v>
          </cell>
          <cell r="AP23">
            <v>0.2</v>
          </cell>
          <cell r="AQ23">
            <v>0.2</v>
          </cell>
          <cell r="AR23">
            <v>0.2</v>
          </cell>
          <cell r="AS23">
            <v>0.2</v>
          </cell>
        </row>
        <row r="24">
          <cell r="AH24">
            <v>0.1</v>
          </cell>
          <cell r="AI24">
            <v>0.1</v>
          </cell>
          <cell r="AJ24">
            <v>0.1</v>
          </cell>
          <cell r="AK24">
            <v>0.1</v>
          </cell>
          <cell r="AL24">
            <v>0.1</v>
          </cell>
          <cell r="AM24">
            <v>0.1</v>
          </cell>
          <cell r="AN24">
            <v>0.1</v>
          </cell>
          <cell r="AO24">
            <v>0.1</v>
          </cell>
          <cell r="AP24">
            <v>0.1</v>
          </cell>
          <cell r="AQ24">
            <v>0.1</v>
          </cell>
          <cell r="AR24">
            <v>0.1</v>
          </cell>
          <cell r="AS24">
            <v>0.1</v>
          </cell>
        </row>
        <row r="25">
          <cell r="AH25">
            <v>0.2</v>
          </cell>
          <cell r="AI25">
            <v>0.2</v>
          </cell>
          <cell r="AJ25">
            <v>0.2</v>
          </cell>
          <cell r="AK25">
            <v>0.2</v>
          </cell>
          <cell r="AL25">
            <v>0.2</v>
          </cell>
          <cell r="AM25">
            <v>0.2</v>
          </cell>
          <cell r="AN25">
            <v>0.2</v>
          </cell>
          <cell r="AO25">
            <v>0.2</v>
          </cell>
          <cell r="AP25">
            <v>0.2</v>
          </cell>
          <cell r="AQ25">
            <v>0.2</v>
          </cell>
          <cell r="AR25">
            <v>0.2</v>
          </cell>
          <cell r="AS25">
            <v>0.2</v>
          </cell>
        </row>
        <row r="26">
          <cell r="AH26">
            <v>0</v>
          </cell>
          <cell r="AI26">
            <v>0</v>
          </cell>
          <cell r="AJ26">
            <v>0</v>
          </cell>
          <cell r="AK26">
            <v>0</v>
          </cell>
          <cell r="AL26">
            <v>0</v>
          </cell>
          <cell r="AM26">
            <v>0</v>
          </cell>
          <cell r="AN26">
            <v>0</v>
          </cell>
          <cell r="AO26">
            <v>0</v>
          </cell>
          <cell r="AP26">
            <v>0</v>
          </cell>
          <cell r="AQ26">
            <v>0</v>
          </cell>
          <cell r="AR26">
            <v>0</v>
          </cell>
          <cell r="AS26">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INTEGRACION"/>
      <sheetName val="ESTADO RESULTADOS"/>
      <sheetName val="INTEGRACION E_R"/>
      <sheetName val="EFE"/>
      <sheetName val="HOJA TRB"/>
      <sheetName val="CALC ISR "/>
      <sheetName val="DECLARACION I.S.R."/>
      <sheetName val="detalle isr de"/>
      <sheetName val="_PRINTBC (2)"/>
      <sheetName val=" I "/>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RR Cons 12-22"/>
      <sheetName val="Consolidado"/>
      <sheetName val="Resumen"/>
      <sheetName val="Resumen Comparativo"/>
      <sheetName val="Arquitectura"/>
      <sheetName val="Construcción"/>
      <sheetName val="Cobán Temple"/>
      <sheetName val="Electricidad"/>
      <sheetName val="Equipo de Construcción"/>
      <sheetName val="Maquinaria y Taller"/>
      <sheetName val="Metal Madera"/>
      <sheetName val="Prime"/>
      <sheetName val="Simpli"/>
      <sheetName val="Smartliving"/>
      <sheetName val="Terratec"/>
      <sheetName val="Tonca"/>
      <sheetName val="Hoja8"/>
      <sheetName val="HT Consolidado (PPTO)"/>
      <sheetName val="Integro"/>
      <sheetName val="Parque Las Américas"/>
      <sheetName val="CC Gran Carchá"/>
      <sheetName val="Arboreto Tiquisate"/>
      <sheetName val="Arboreto San Nicolás"/>
      <sheetName val="Promoagua"/>
      <sheetName val="Capital Uno"/>
      <sheetName val="Céntrico"/>
      <sheetName val="CC Santa Lu"/>
      <sheetName val="Villa Romana"/>
    </sheetNames>
    <sheetDataSet>
      <sheetData sheetId="0" refreshError="1">
        <row r="7">
          <cell r="B7">
            <v>793732597.04921126</v>
          </cell>
        </row>
        <row r="8">
          <cell r="B8">
            <v>568976623.3645277</v>
          </cell>
        </row>
        <row r="10">
          <cell r="B10">
            <v>51937472.328102626</v>
          </cell>
        </row>
        <row r="12">
          <cell r="B12">
            <v>49204557.764861524</v>
          </cell>
        </row>
        <row r="14">
          <cell r="B14">
            <v>3159131.84</v>
          </cell>
          <cell r="E14">
            <v>3159131.84</v>
          </cell>
        </row>
        <row r="15">
          <cell r="B15">
            <v>2594111.86</v>
          </cell>
          <cell r="E15">
            <v>2594111.86</v>
          </cell>
        </row>
        <row r="17">
          <cell r="B17">
            <v>7288908.2778749997</v>
          </cell>
        </row>
        <row r="19">
          <cell r="B19">
            <v>1258009.6587571427</v>
          </cell>
        </row>
        <row r="20">
          <cell r="B20">
            <v>0</v>
          </cell>
        </row>
        <row r="21">
          <cell r="B21">
            <v>58475226.617677547</v>
          </cell>
        </row>
        <row r="22">
          <cell r="B22">
            <v>53354574.654923998</v>
          </cell>
          <cell r="G22">
            <v>-12406399.910105299</v>
          </cell>
          <cell r="J22">
            <v>-466052.211188571</v>
          </cell>
          <cell r="K22">
            <v>27165.5146020299</v>
          </cell>
          <cell r="L22">
            <v>47187.426039088285</v>
          </cell>
          <cell r="M22">
            <v>-182322.96565972792</v>
          </cell>
          <cell r="N22">
            <v>679489.3327857143</v>
          </cell>
          <cell r="O22">
            <v>50362.009999999966</v>
          </cell>
          <cell r="P22">
            <v>263945.54319999996</v>
          </cell>
          <cell r="Q22">
            <v>738332.2</v>
          </cell>
          <cell r="R22">
            <v>330446.78000000014</v>
          </cell>
          <cell r="S22">
            <v>492706.90999999992</v>
          </cell>
          <cell r="T22">
            <v>333580.28000000009</v>
          </cell>
          <cell r="U22">
            <v>351861.91500000004</v>
          </cell>
          <cell r="X22">
            <v>3128699.2849903284</v>
          </cell>
          <cell r="Y22">
            <v>3180513.6029442404</v>
          </cell>
          <cell r="Z22">
            <v>2369200.1332384869</v>
          </cell>
          <cell r="AA22">
            <v>4888424.1411646251</v>
          </cell>
          <cell r="AB22">
            <v>1752696.2027370217</v>
          </cell>
          <cell r="AC22">
            <v>2030712.510125974</v>
          </cell>
          <cell r="AD22">
            <v>5778306.3637070721</v>
          </cell>
          <cell r="AE22">
            <v>5888433.0132001946</v>
          </cell>
          <cell r="AF22">
            <v>4447526.6600484056</v>
          </cell>
          <cell r="AG22">
            <v>6710699.2071692869</v>
          </cell>
          <cell r="AH22">
            <v>6497716.1382578034</v>
          </cell>
          <cell r="AI22">
            <v>131751.08967298974</v>
          </cell>
          <cell r="AL22">
            <v>269885.26349686831</v>
          </cell>
          <cell r="AM22">
            <v>185179.90840502828</v>
          </cell>
          <cell r="AN22">
            <v>34427.665306122508</v>
          </cell>
          <cell r="AO22">
            <v>246515.8200000003</v>
          </cell>
          <cell r="AP22">
            <v>161613.22427882627</v>
          </cell>
          <cell r="AQ22">
            <v>215900.10556592606</v>
          </cell>
          <cell r="AR22">
            <v>39020.251839999808</v>
          </cell>
          <cell r="AS22">
            <v>701022.9847762771</v>
          </cell>
          <cell r="AT22">
            <v>120348.11046511633</v>
          </cell>
          <cell r="AU22">
            <v>329559.01281652041</v>
          </cell>
          <cell r="AV22">
            <v>263625.15107438061</v>
          </cell>
          <cell r="AW22">
            <v>115620.29856000002</v>
          </cell>
          <cell r="AZ22">
            <v>-40451.487585714349</v>
          </cell>
          <cell r="BA22">
            <v>-77230.73321428636</v>
          </cell>
          <cell r="BB22">
            <v>38494.144620478313</v>
          </cell>
          <cell r="BC22">
            <v>-43222.863549222813</v>
          </cell>
          <cell r="BD22">
            <v>823559.27999999991</v>
          </cell>
          <cell r="BE22">
            <v>-71214.810000000289</v>
          </cell>
          <cell r="BF22">
            <v>1966972.0099999995</v>
          </cell>
          <cell r="BG22">
            <v>116560.02000000719</v>
          </cell>
          <cell r="BH22">
            <v>-350042.51999998529</v>
          </cell>
          <cell r="BI22">
            <v>161687.16000000937</v>
          </cell>
          <cell r="BJ22">
            <v>3026456.5500000045</v>
          </cell>
          <cell r="BK22">
            <v>567588.10999999079</v>
          </cell>
          <cell r="BN22">
            <v>26563.97</v>
          </cell>
          <cell r="BO22">
            <v>261577.07000000007</v>
          </cell>
          <cell r="BP22">
            <v>402718.80000000005</v>
          </cell>
          <cell r="BQ22">
            <v>229933.1748978176</v>
          </cell>
          <cell r="BR22">
            <v>161547.30000000005</v>
          </cell>
          <cell r="BS22">
            <v>212439.38</v>
          </cell>
          <cell r="BT22">
            <v>410633.92000000004</v>
          </cell>
          <cell r="BU22">
            <v>210726.22999999998</v>
          </cell>
          <cell r="BV22">
            <v>170343.12489781756</v>
          </cell>
          <cell r="BW22">
            <v>54664.969999999972</v>
          </cell>
          <cell r="BX22">
            <v>127950.22999999998</v>
          </cell>
          <cell r="BY22">
            <v>-3181.3900000000049</v>
          </cell>
          <cell r="CB22">
            <v>-186089.30714285746</v>
          </cell>
          <cell r="CC22">
            <v>-327043.24000000057</v>
          </cell>
          <cell r="CD22">
            <v>-278003.81791065732</v>
          </cell>
          <cell r="CE22">
            <v>-580919.88967794157</v>
          </cell>
          <cell r="CF22">
            <v>1194956.9990033151</v>
          </cell>
          <cell r="CG22">
            <v>-248210.15390932403</v>
          </cell>
          <cell r="CH22">
            <v>1565460.0299999996</v>
          </cell>
          <cell r="CI22">
            <v>103963.02000000194</v>
          </cell>
          <cell r="CJ22">
            <v>57942.380000000114</v>
          </cell>
          <cell r="CK22">
            <v>749405.66000000015</v>
          </cell>
          <cell r="CL22">
            <v>-389286.15999999992</v>
          </cell>
          <cell r="CM22">
            <v>-449820.61</v>
          </cell>
          <cell r="CP22">
            <v>52876.457660713633</v>
          </cell>
          <cell r="CQ22">
            <v>-64901.732881398908</v>
          </cell>
          <cell r="CR22">
            <v>-6515.3267339745453</v>
          </cell>
          <cell r="CS22">
            <v>74535.682191972242</v>
          </cell>
          <cell r="CT22">
            <v>148148.02532735304</v>
          </cell>
          <cell r="CU22">
            <v>21737.65450334629</v>
          </cell>
          <cell r="CV22">
            <v>-31616.317500010067</v>
          </cell>
          <cell r="CW22">
            <v>696961.69474999991</v>
          </cell>
          <cell r="CX22">
            <v>148750.97900000025</v>
          </cell>
          <cell r="CY22">
            <v>20169.984999999382</v>
          </cell>
          <cell r="CZ22">
            <v>21409.989999999794</v>
          </cell>
          <cell r="DA22">
            <v>-156678.58142857134</v>
          </cell>
          <cell r="DF22">
            <v>-97100.1706320003</v>
          </cell>
          <cell r="DG22">
            <v>104035.35737588278</v>
          </cell>
          <cell r="DH22">
            <v>606723.82795485307</v>
          </cell>
          <cell r="DI22">
            <v>314551.0731142853</v>
          </cell>
          <cell r="DJ22">
            <v>202568.87827748901</v>
          </cell>
          <cell r="DK22">
            <v>181482.92396265198</v>
          </cell>
          <cell r="DL22">
            <v>830332.98623982375</v>
          </cell>
          <cell r="DM22">
            <v>779452.43171656178</v>
          </cell>
          <cell r="DN22">
            <v>755370.61992168776</v>
          </cell>
          <cell r="DO22">
            <v>426463.8768733624</v>
          </cell>
          <cell r="DP22">
            <v>804978.76074807078</v>
          </cell>
          <cell r="DQ22">
            <v>108127.48440780683</v>
          </cell>
          <cell r="DT22">
            <v>-49890.680000000008</v>
          </cell>
          <cell r="DU22">
            <v>-42903.19</v>
          </cell>
          <cell r="DV22">
            <v>-8345.6</v>
          </cell>
          <cell r="DW22">
            <v>-8216.36</v>
          </cell>
          <cell r="DX22">
            <v>-10816.36</v>
          </cell>
          <cell r="DY22">
            <v>-9789.36</v>
          </cell>
          <cell r="DZ22">
            <v>-9393.2999999999993</v>
          </cell>
          <cell r="EA22">
            <v>-12974.900000000001</v>
          </cell>
          <cell r="EB22">
            <v>-9402.58</v>
          </cell>
          <cell r="EC22">
            <v>-23216.76</v>
          </cell>
          <cell r="ED22">
            <v>-5497.3291520000994</v>
          </cell>
          <cell r="EE22">
            <v>-70722.385714285716</v>
          </cell>
          <cell r="EH22">
            <v>989.15999999996211</v>
          </cell>
          <cell r="EI22">
            <v>-32304.86</v>
          </cell>
          <cell r="EJ22">
            <v>34326.195086096923</v>
          </cell>
          <cell r="EK22">
            <v>3153.3900000000158</v>
          </cell>
          <cell r="EL22">
            <v>-126399.90999999996</v>
          </cell>
          <cell r="EM22">
            <v>77360.810000000114</v>
          </cell>
          <cell r="EN22">
            <v>-85145.63</v>
          </cell>
          <cell r="EO22">
            <v>35247.480000000069</v>
          </cell>
          <cell r="EP22">
            <v>-98744.359999999971</v>
          </cell>
          <cell r="EQ22">
            <v>17282.010000000071</v>
          </cell>
          <cell r="ER22">
            <v>0</v>
          </cell>
          <cell r="ES22">
            <v>0</v>
          </cell>
          <cell r="EV22">
            <v>117098.18000000012</v>
          </cell>
          <cell r="EW22">
            <v>133820.20999999973</v>
          </cell>
          <cell r="EX22">
            <v>39192.338981244851</v>
          </cell>
          <cell r="EY22">
            <v>-116668.26339592299</v>
          </cell>
          <cell r="EZ22">
            <v>-35294.969999999994</v>
          </cell>
          <cell r="FA22">
            <v>70326.682845500836</v>
          </cell>
          <cell r="FB22">
            <v>59262.299999999981</v>
          </cell>
          <cell r="FC22">
            <v>42201.234285714279</v>
          </cell>
          <cell r="FD22">
            <v>-26468.279999999835</v>
          </cell>
          <cell r="FE22">
            <v>-20096.290000000008</v>
          </cell>
          <cell r="FF22">
            <v>319342.50590000011</v>
          </cell>
          <cell r="FG22">
            <v>-87824.759999999471</v>
          </cell>
          <cell r="FJ22">
            <v>226717.71000000398</v>
          </cell>
          <cell r="FK22">
            <v>-327968.62000000005</v>
          </cell>
          <cell r="FL22">
            <v>134799.14999998899</v>
          </cell>
          <cell r="FM22">
            <v>328485.00999999751</v>
          </cell>
          <cell r="FN22">
            <v>332319.52999999817</v>
          </cell>
          <cell r="FO22">
            <v>492148.39000001433</v>
          </cell>
          <cell r="FP22">
            <v>-86985.010000000126</v>
          </cell>
          <cell r="FQ22">
            <v>-307467.25999999867</v>
          </cell>
          <cell r="FR22">
            <v>88878.369999999879</v>
          </cell>
          <cell r="FS22">
            <v>163333.3100000002</v>
          </cell>
          <cell r="FT22">
            <v>292741.84000000317</v>
          </cell>
          <cell r="FU22">
            <v>584732.38000000059</v>
          </cell>
          <cell r="FZ22">
            <v>-495099.08732142829</v>
          </cell>
          <cell r="GA22">
            <v>-365124.72150999989</v>
          </cell>
          <cell r="GB22">
            <v>-394139.60336714302</v>
          </cell>
          <cell r="GC22">
            <v>-832836.21685714251</v>
          </cell>
          <cell r="GD22">
            <v>-730219.69994428579</v>
          </cell>
          <cell r="GE22">
            <v>-272131.60428571393</v>
          </cell>
          <cell r="GF22">
            <v>-934301.62626759266</v>
          </cell>
          <cell r="GG22">
            <v>-46525.989285714015</v>
          </cell>
          <cell r="GH22">
            <v>-229835.93107142983</v>
          </cell>
          <cell r="GI22">
            <v>489134.8974999999</v>
          </cell>
          <cell r="GJ22">
            <v>1812534.046880299</v>
          </cell>
          <cell r="GK22">
            <v>3101882.4629761828</v>
          </cell>
          <cell r="GN22">
            <v>-217404.2392139989</v>
          </cell>
          <cell r="GO22">
            <v>-151342.78599999985</v>
          </cell>
          <cell r="GP22">
            <v>-692522.6466663325</v>
          </cell>
          <cell r="GQ22">
            <v>-302824.18130922108</v>
          </cell>
          <cell r="GR22">
            <v>-278135.84273822885</v>
          </cell>
          <cell r="GS22">
            <v>77294.691542858491</v>
          </cell>
          <cell r="GT22">
            <v>5022.1600000006147</v>
          </cell>
          <cell r="GU22">
            <v>236498.66142847296</v>
          </cell>
          <cell r="GV22">
            <v>357602.16356339329</v>
          </cell>
          <cell r="GW22">
            <v>326241.46299965819</v>
          </cell>
          <cell r="GX22">
            <v>152704.72405070835</v>
          </cell>
          <cell r="GY22">
            <v>-227906.76766096358</v>
          </cell>
          <cell r="HB22">
            <v>-105876.19314281619</v>
          </cell>
          <cell r="HC22">
            <v>-39924.099999999977</v>
          </cell>
          <cell r="HD22">
            <v>-95671.161428541644</v>
          </cell>
          <cell r="HE22">
            <v>-157228.2178571113</v>
          </cell>
          <cell r="HF22">
            <v>-47634.141785699816</v>
          </cell>
          <cell r="HG22">
            <v>-43994.075571429334</v>
          </cell>
          <cell r="HH22">
            <v>-157862.05571428634</v>
          </cell>
          <cell r="HI22">
            <v>-5032.7819107143441</v>
          </cell>
          <cell r="HJ22">
            <v>-89817.345129898284</v>
          </cell>
          <cell r="HK22">
            <v>-52889.509571396396</v>
          </cell>
          <cell r="HL22">
            <v>-16135.573857098818</v>
          </cell>
          <cell r="HM22">
            <v>-30097.061158353055</v>
          </cell>
          <cell r="HP22">
            <v>35417.353214285758</v>
          </cell>
          <cell r="HQ22">
            <v>88540.660000000018</v>
          </cell>
          <cell r="HR22">
            <v>-15413.328660714265</v>
          </cell>
          <cell r="HS22">
            <v>-11431.131428571447</v>
          </cell>
          <cell r="HT22">
            <v>28329.534642857121</v>
          </cell>
          <cell r="HU22">
            <v>20198.157714285699</v>
          </cell>
          <cell r="HV22">
            <v>-20752.530357142867</v>
          </cell>
          <cell r="HW22">
            <v>-7987.8157142856944</v>
          </cell>
          <cell r="HX22">
            <v>65616.827428571385</v>
          </cell>
          <cell r="HY22">
            <v>7117.4121428570506</v>
          </cell>
          <cell r="HZ22">
            <v>97127.494714285698</v>
          </cell>
          <cell r="IA22">
            <v>75982.960357142802</v>
          </cell>
          <cell r="ID22">
            <v>52518.998785714386</v>
          </cell>
          <cell r="IE22">
            <v>102419.46</v>
          </cell>
          <cell r="IF22">
            <v>69016.205000000045</v>
          </cell>
          <cell r="IG22">
            <v>38416.804700460867</v>
          </cell>
          <cell r="IH22">
            <v>56878.117642396217</v>
          </cell>
          <cell r="II22">
            <v>45217.135642857174</v>
          </cell>
          <cell r="IJ22">
            <v>19657.0189285714</v>
          </cell>
          <cell r="IK22">
            <v>34572.614521428666</v>
          </cell>
          <cell r="IL22">
            <v>63141.601353229009</v>
          </cell>
          <cell r="IM22">
            <v>26770.954999999929</v>
          </cell>
          <cell r="IN22">
            <v>161936.44061911956</v>
          </cell>
          <cell r="IO22">
            <v>5066.2340999996377</v>
          </cell>
          <cell r="IR22">
            <v>107887.74999999997</v>
          </cell>
          <cell r="IS22">
            <v>91904.180000000008</v>
          </cell>
          <cell r="IT22">
            <v>28059.920000000089</v>
          </cell>
          <cell r="IU22">
            <v>3056.7566666666635</v>
          </cell>
          <cell r="IV22">
            <v>21709.059999999987</v>
          </cell>
          <cell r="IW22">
            <v>-12427.270000000004</v>
          </cell>
          <cell r="IX22">
            <v>46612.646666666718</v>
          </cell>
          <cell r="IY22">
            <v>45239.416666666715</v>
          </cell>
          <cell r="IZ22">
            <v>65198.306666666693</v>
          </cell>
          <cell r="JA22">
            <v>39532.669999999976</v>
          </cell>
          <cell r="JB22">
            <v>-224318.70000000007</v>
          </cell>
          <cell r="JC22">
            <v>84831.400000000023</v>
          </cell>
          <cell r="JF22">
            <v>-166698.72000000009</v>
          </cell>
          <cell r="JG22">
            <v>-164372.42000000001</v>
          </cell>
          <cell r="JH22">
            <v>-166402.69000000003</v>
          </cell>
          <cell r="JI22">
            <v>-117659.05857142861</v>
          </cell>
          <cell r="JJ22">
            <v>-73443.9442857143</v>
          </cell>
          <cell r="JK22">
            <v>-119696.13999999987</v>
          </cell>
          <cell r="JL22">
            <v>-235701.52999999988</v>
          </cell>
          <cell r="JM22">
            <v>-109981.54821428578</v>
          </cell>
          <cell r="JN22">
            <v>-243468.56999999992</v>
          </cell>
          <cell r="JO22">
            <v>-56782.662052917891</v>
          </cell>
          <cell r="JP22">
            <v>-108129.72698254811</v>
          </cell>
          <cell r="JQ22">
            <v>414806.18311803369</v>
          </cell>
          <cell r="JT22">
            <v>-190612.14286547631</v>
          </cell>
          <cell r="JU22">
            <v>-52059.407428571489</v>
          </cell>
          <cell r="JV22">
            <v>-66936.238997619716</v>
          </cell>
          <cell r="JW22">
            <v>26303.460914817522</v>
          </cell>
          <cell r="JX22">
            <v>79368.848176599829</v>
          </cell>
          <cell r="JY22">
            <v>58108.323275965638</v>
          </cell>
          <cell r="JZ22">
            <v>91353.97249385505</v>
          </cell>
          <cell r="KA22">
            <v>250141.31195238116</v>
          </cell>
          <cell r="KB22">
            <v>299569.03064285789</v>
          </cell>
          <cell r="KC22">
            <v>120132.14064285718</v>
          </cell>
          <cell r="KD22">
            <v>273930.5822857141</v>
          </cell>
          <cell r="KE22">
            <v>294533.23302380973</v>
          </cell>
          <cell r="KH22">
            <v>0</v>
          </cell>
          <cell r="KI22">
            <v>0</v>
          </cell>
          <cell r="KJ22">
            <v>0</v>
          </cell>
          <cell r="KK22">
            <v>0</v>
          </cell>
          <cell r="KL22">
            <v>0</v>
          </cell>
          <cell r="KM22">
            <v>0</v>
          </cell>
          <cell r="KN22">
            <v>658644.19125733594</v>
          </cell>
          <cell r="KO22">
            <v>-625447.10344959632</v>
          </cell>
          <cell r="KP22">
            <v>-153678.33375740796</v>
          </cell>
          <cell r="KQ22">
            <v>264319.50750000036</v>
          </cell>
          <cell r="KR22">
            <v>777419.13178571407</v>
          </cell>
          <cell r="KS2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
          <cell r="E7">
            <v>52598928.254285127</v>
          </cell>
          <cell r="J7">
            <v>52553169.940501451</v>
          </cell>
          <cell r="O7">
            <v>50148199.583895519</v>
          </cell>
          <cell r="T7">
            <v>58029931.411797017</v>
          </cell>
          <cell r="Y7">
            <v>68849850.30804038</v>
          </cell>
          <cell r="AD7">
            <v>68840035.781129301</v>
          </cell>
          <cell r="AI7">
            <v>119912036.27272227</v>
          </cell>
          <cell r="AN7">
            <v>108253367.73062098</v>
          </cell>
          <cell r="AS7">
            <v>107793820.42792806</v>
          </cell>
          <cell r="AX7">
            <v>130335361.20565277</v>
          </cell>
          <cell r="BC7">
            <v>87662943.920972586</v>
          </cell>
          <cell r="BH7">
            <v>70504156.478938147</v>
          </cell>
        </row>
        <row r="8">
          <cell r="E8">
            <v>37183408.464745298</v>
          </cell>
          <cell r="J8">
            <v>36696148.477225527</v>
          </cell>
          <cell r="O8">
            <v>35121369.289461106</v>
          </cell>
          <cell r="T8">
            <v>41352428.20453959</v>
          </cell>
          <cell r="Y8">
            <v>52058919.269454427</v>
          </cell>
          <cell r="AD8">
            <v>51564306.691939637</v>
          </cell>
          <cell r="AI8">
            <v>91490029.626383632</v>
          </cell>
          <cell r="AN8">
            <v>83755219.627483875</v>
          </cell>
          <cell r="AS8">
            <v>83784513.899855852</v>
          </cell>
          <cell r="AX8">
            <v>102402183.92607459</v>
          </cell>
          <cell r="BC8">
            <v>65885178.383108199</v>
          </cell>
          <cell r="BH8">
            <v>49285164.584409028</v>
          </cell>
        </row>
        <row r="10">
          <cell r="E10">
            <v>3837739.1839240105</v>
          </cell>
          <cell r="J10">
            <v>3669420.8948264793</v>
          </cell>
          <cell r="O10">
            <v>3694100.813219286</v>
          </cell>
          <cell r="T10">
            <v>3919300.9429887729</v>
          </cell>
          <cell r="Y10">
            <v>3723150.0677679051</v>
          </cell>
          <cell r="AD10">
            <v>3710243.5992566072</v>
          </cell>
          <cell r="AI10">
            <v>4884076.2931663878</v>
          </cell>
          <cell r="AN10">
            <v>4351116.6627093842</v>
          </cell>
          <cell r="AS10">
            <v>3875741.9362621885</v>
          </cell>
          <cell r="AX10">
            <v>4336617.8231563102</v>
          </cell>
          <cell r="BC10">
            <v>4314528.8968795091</v>
          </cell>
          <cell r="BH10">
            <v>4050716.7365470603</v>
          </cell>
        </row>
        <row r="12">
          <cell r="E12">
            <v>3601001.0424930453</v>
          </cell>
          <cell r="J12">
            <v>3540506.5123446081</v>
          </cell>
          <cell r="O12">
            <v>4459900.8432839205</v>
          </cell>
          <cell r="T12">
            <v>3673385.0777644115</v>
          </cell>
          <cell r="Y12">
            <v>3593333.1881999029</v>
          </cell>
          <cell r="AD12">
            <v>3664836.5061758691</v>
          </cell>
          <cell r="AI12">
            <v>5020176.363453703</v>
          </cell>
          <cell r="AN12">
            <v>3667403.1893667849</v>
          </cell>
          <cell r="AS12">
            <v>3736913.941027387</v>
          </cell>
          <cell r="AX12">
            <v>3719577.1984008988</v>
          </cell>
          <cell r="BC12">
            <v>3719006.1978380159</v>
          </cell>
          <cell r="BH12">
            <v>5401746.9520453019</v>
          </cell>
        </row>
        <row r="14">
          <cell r="E14">
            <v>393177.18392140721</v>
          </cell>
          <cell r="J14">
            <v>393177.18392140721</v>
          </cell>
          <cell r="O14">
            <v>400377.18392140721</v>
          </cell>
          <cell r="T14">
            <v>400377.18392140721</v>
          </cell>
          <cell r="Y14">
            <v>400377.18392140721</v>
          </cell>
          <cell r="AD14">
            <v>400377.18392140721</v>
          </cell>
          <cell r="AI14">
            <v>0</v>
          </cell>
          <cell r="AN14">
            <v>0</v>
          </cell>
          <cell r="AS14">
            <v>0</v>
          </cell>
          <cell r="AX14">
            <v>0</v>
          </cell>
          <cell r="BC14">
            <v>0</v>
          </cell>
          <cell r="BH14">
            <v>0</v>
          </cell>
        </row>
        <row r="15">
          <cell r="E15">
            <v>80608.127954966665</v>
          </cell>
          <cell r="J15">
            <v>80608.127954966665</v>
          </cell>
          <cell r="O15">
            <v>80608.127954966665</v>
          </cell>
          <cell r="T15">
            <v>80608.127954966665</v>
          </cell>
          <cell r="Y15">
            <v>80608.127954966665</v>
          </cell>
          <cell r="AD15">
            <v>80608.127954966665</v>
          </cell>
          <cell r="AI15">
            <v>0</v>
          </cell>
          <cell r="AN15">
            <v>0</v>
          </cell>
          <cell r="AS15">
            <v>0</v>
          </cell>
          <cell r="AX15">
            <v>0</v>
          </cell>
          <cell r="BC15">
            <v>0</v>
          </cell>
          <cell r="BH15">
            <v>0</v>
          </cell>
        </row>
        <row r="17">
          <cell r="E17">
            <v>497034.67</v>
          </cell>
          <cell r="J17">
            <v>497034.67</v>
          </cell>
          <cell r="O17">
            <v>497034.67</v>
          </cell>
          <cell r="T17">
            <v>497034.67</v>
          </cell>
          <cell r="Y17">
            <v>497034.67</v>
          </cell>
          <cell r="AD17">
            <v>497034.67</v>
          </cell>
          <cell r="AI17">
            <v>497034.67</v>
          </cell>
          <cell r="AN17">
            <v>497034.67</v>
          </cell>
          <cell r="AS17">
            <v>497034.67</v>
          </cell>
          <cell r="AX17">
            <v>497034.67</v>
          </cell>
          <cell r="BC17">
            <v>497034.67</v>
          </cell>
          <cell r="BH17">
            <v>497034.67</v>
          </cell>
        </row>
        <row r="19">
          <cell r="E19">
            <v>0</v>
          </cell>
          <cell r="J19">
            <v>0</v>
          </cell>
          <cell r="O19">
            <v>0</v>
          </cell>
          <cell r="T19">
            <v>0</v>
          </cell>
          <cell r="Y19">
            <v>0</v>
          </cell>
          <cell r="AD19">
            <v>0</v>
          </cell>
          <cell r="AI19">
            <v>0</v>
          </cell>
          <cell r="AN19">
            <v>0</v>
          </cell>
          <cell r="AS19">
            <v>0</v>
          </cell>
          <cell r="AX19">
            <v>0</v>
          </cell>
          <cell r="BC19">
            <v>0</v>
          </cell>
          <cell r="BH19">
            <v>0</v>
          </cell>
        </row>
        <row r="20">
          <cell r="E20">
            <v>0</v>
          </cell>
          <cell r="J20">
            <v>0</v>
          </cell>
          <cell r="O20">
            <v>0</v>
          </cell>
          <cell r="T20">
            <v>0</v>
          </cell>
          <cell r="Y20">
            <v>0</v>
          </cell>
          <cell r="AD20">
            <v>0</v>
          </cell>
          <cell r="AI20">
            <v>0</v>
          </cell>
          <cell r="AN20">
            <v>0</v>
          </cell>
          <cell r="AS20">
            <v>0</v>
          </cell>
          <cell r="AX20">
            <v>0</v>
          </cell>
          <cell r="BC20">
            <v>0</v>
          </cell>
          <cell r="BH20">
            <v>0</v>
          </cell>
        </row>
        <row r="21">
          <cell r="E21">
            <v>4361154.4265656276</v>
          </cell>
          <cell r="J21">
            <v>3940438.1477169059</v>
          </cell>
          <cell r="O21">
            <v>4220856.024368952</v>
          </cell>
          <cell r="T21">
            <v>4253075.2952664113</v>
          </cell>
          <cell r="Y21">
            <v>4261438.5108806957</v>
          </cell>
          <cell r="AD21">
            <v>4020513.0561445504</v>
          </cell>
          <cell r="AI21">
            <v>6488896.6836465765</v>
          </cell>
          <cell r="AN21">
            <v>5718549.028862806</v>
          </cell>
          <cell r="AS21">
            <v>5314698.1707003107</v>
          </cell>
          <cell r="AX21">
            <v>7158749.8779041562</v>
          </cell>
          <cell r="BC21">
            <v>3924021.0557980975</v>
          </cell>
          <cell r="BH21">
            <v>3204822.6269606045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4080000GtosRepresentación"/>
      <sheetName val="#¡REF"/>
      <sheetName val="__REF"/>
    </sheetNames>
    <sheetDataSet>
      <sheetData sheetId="0" refreshError="1"/>
      <sheetData sheetId="1" refreshError="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ámetros"/>
      <sheetName val="Programas"/>
      <sheetName val="OPEN-CLOSE"/>
      <sheetName val="Salida"/>
      <sheetName val="machote"/>
      <sheetName val="AA-2-1-2"/>
      <sheetName val="machote.xls"/>
      <sheetName val="#REF"/>
    </sheetNames>
    <definedNames>
      <definedName name="BotDiagCancel"/>
      <definedName name="BotDiagOK"/>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as"/>
      <sheetName val="MP"/>
      <sheetName val="BG1"/>
      <sheetName val="A"/>
      <sheetName val="A1"/>
      <sheetName val="B"/>
      <sheetName val="B1"/>
      <sheetName val="B2"/>
      <sheetName val="B2-1"/>
      <sheetName val="B3"/>
      <sheetName val="B3-1"/>
      <sheetName val="B3-2"/>
      <sheetName val="B4"/>
      <sheetName val="C"/>
      <sheetName val="D"/>
      <sheetName val="D-1"/>
      <sheetName val="D-2"/>
      <sheetName val="D-3"/>
      <sheetName val="D-4"/>
      <sheetName val="D-5"/>
      <sheetName val="D-6"/>
      <sheetName val="D-7"/>
      <sheetName val="D-8"/>
      <sheetName val="D-9"/>
      <sheetName val="D-10"/>
      <sheetName val="D-11"/>
      <sheetName val="D-12"/>
      <sheetName val="D-12-1"/>
      <sheetName val="D-12-2"/>
      <sheetName val="D13"/>
      <sheetName val="E"/>
      <sheetName val="E-1"/>
      <sheetName val="E1-1"/>
      <sheetName val="E-2"/>
      <sheetName val="AA"/>
      <sheetName val="AA-1"/>
      <sheetName val="AA-2"/>
      <sheetName val="AA-2-1"/>
      <sheetName val="AA-2-1-1"/>
      <sheetName val="AA-2-1-2"/>
      <sheetName val="AA-2-2"/>
      <sheetName val="AA-3"/>
      <sheetName val="AA-3-1"/>
      <sheetName val="BB"/>
      <sheetName val="CC"/>
      <sheetName val="C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amp;Oferta"/>
      <sheetName val="TRANSPORTE EQUIPO"/>
      <sheetName val="INDIRECTOS MOD12052020"/>
      <sheetName val="DIARIO"/>
    </sheetNames>
    <sheetDataSet>
      <sheetData sheetId="0">
        <row r="1">
          <cell r="P1" t="str">
            <v>Metro</v>
          </cell>
        </row>
        <row r="3">
          <cell r="V3">
            <v>1</v>
          </cell>
        </row>
        <row r="4">
          <cell r="V4">
            <v>1</v>
          </cell>
        </row>
        <row r="5">
          <cell r="V5">
            <v>1</v>
          </cell>
        </row>
        <row r="6">
          <cell r="V6">
            <v>1</v>
          </cell>
        </row>
        <row r="7">
          <cell r="V7">
            <v>1</v>
          </cell>
        </row>
        <row r="8">
          <cell r="V8">
            <v>1</v>
          </cell>
        </row>
        <row r="9">
          <cell r="V9">
            <v>1</v>
          </cell>
        </row>
        <row r="111">
          <cell r="N111">
            <v>0</v>
          </cell>
        </row>
        <row r="120">
          <cell r="N120">
            <v>0</v>
          </cell>
        </row>
        <row r="122">
          <cell r="N122">
            <v>0</v>
          </cell>
        </row>
        <row r="127">
          <cell r="N127">
            <v>0</v>
          </cell>
        </row>
        <row r="136">
          <cell r="N136">
            <v>0</v>
          </cell>
        </row>
        <row r="137">
          <cell r="N137">
            <v>0</v>
          </cell>
        </row>
        <row r="140">
          <cell r="N140">
            <v>0</v>
          </cell>
        </row>
        <row r="154">
          <cell r="N154">
            <v>0</v>
          </cell>
        </row>
        <row r="155">
          <cell r="N155">
            <v>0</v>
          </cell>
        </row>
        <row r="158">
          <cell r="N158">
            <v>0</v>
          </cell>
        </row>
        <row r="162">
          <cell r="N162">
            <v>0</v>
          </cell>
        </row>
        <row r="163">
          <cell r="N163">
            <v>0</v>
          </cell>
        </row>
        <row r="166">
          <cell r="N166">
            <v>0</v>
          </cell>
        </row>
        <row r="170">
          <cell r="N170">
            <v>0</v>
          </cell>
        </row>
        <row r="171">
          <cell r="N171">
            <v>0</v>
          </cell>
        </row>
        <row r="174">
          <cell r="N174">
            <v>0</v>
          </cell>
        </row>
        <row r="178">
          <cell r="N178">
            <v>0</v>
          </cell>
        </row>
        <row r="179">
          <cell r="N179">
            <v>0</v>
          </cell>
        </row>
        <row r="182">
          <cell r="N182">
            <v>0</v>
          </cell>
        </row>
        <row r="186">
          <cell r="N186">
            <v>0</v>
          </cell>
        </row>
        <row r="187">
          <cell r="N187">
            <v>0</v>
          </cell>
        </row>
        <row r="190">
          <cell r="N190">
            <v>0</v>
          </cell>
        </row>
        <row r="194">
          <cell r="N194">
            <v>0</v>
          </cell>
        </row>
        <row r="195">
          <cell r="N195">
            <v>0</v>
          </cell>
        </row>
        <row r="287">
          <cell r="N287">
            <v>0</v>
          </cell>
        </row>
        <row r="301">
          <cell r="N301">
            <v>0</v>
          </cell>
        </row>
        <row r="302">
          <cell r="N302">
            <v>0</v>
          </cell>
        </row>
        <row r="305">
          <cell r="N305">
            <v>0</v>
          </cell>
        </row>
        <row r="314">
          <cell r="N314">
            <v>0</v>
          </cell>
        </row>
        <row r="315">
          <cell r="N315">
            <v>0</v>
          </cell>
        </row>
        <row r="317">
          <cell r="N317">
            <v>0</v>
          </cell>
        </row>
        <row r="322">
          <cell r="N322">
            <v>0</v>
          </cell>
        </row>
        <row r="326">
          <cell r="N326">
            <v>0</v>
          </cell>
        </row>
        <row r="327">
          <cell r="N327">
            <v>0</v>
          </cell>
        </row>
        <row r="329">
          <cell r="N329">
            <v>0</v>
          </cell>
        </row>
        <row r="338">
          <cell r="N338">
            <v>0</v>
          </cell>
        </row>
        <row r="339">
          <cell r="N339">
            <v>0</v>
          </cell>
        </row>
        <row r="341">
          <cell r="N341">
            <v>0</v>
          </cell>
        </row>
        <row r="350">
          <cell r="N350">
            <v>0</v>
          </cell>
        </row>
        <row r="351">
          <cell r="N351">
            <v>0</v>
          </cell>
        </row>
        <row r="354">
          <cell r="N354">
            <v>0</v>
          </cell>
        </row>
        <row r="363">
          <cell r="N363">
            <v>0</v>
          </cell>
        </row>
        <row r="364">
          <cell r="N364">
            <v>0</v>
          </cell>
        </row>
        <row r="367">
          <cell r="N367">
            <v>0</v>
          </cell>
        </row>
        <row r="376">
          <cell r="N376">
            <v>0</v>
          </cell>
        </row>
        <row r="377">
          <cell r="N377">
            <v>0</v>
          </cell>
        </row>
        <row r="380">
          <cell r="N380">
            <v>0</v>
          </cell>
        </row>
        <row r="384">
          <cell r="N384">
            <v>0</v>
          </cell>
        </row>
        <row r="385">
          <cell r="N385">
            <v>0</v>
          </cell>
        </row>
        <row r="391">
          <cell r="N391">
            <v>0</v>
          </cell>
        </row>
        <row r="400">
          <cell r="N400">
            <v>0</v>
          </cell>
        </row>
        <row r="401">
          <cell r="N401">
            <v>0</v>
          </cell>
        </row>
        <row r="405">
          <cell r="N405">
            <v>0</v>
          </cell>
        </row>
        <row r="414">
          <cell r="N414">
            <v>0</v>
          </cell>
        </row>
        <row r="415">
          <cell r="N415">
            <v>0</v>
          </cell>
        </row>
        <row r="419">
          <cell r="N419">
            <v>0</v>
          </cell>
        </row>
        <row r="428">
          <cell r="N428">
            <v>0</v>
          </cell>
        </row>
        <row r="429">
          <cell r="N429">
            <v>0</v>
          </cell>
        </row>
        <row r="433">
          <cell r="N433">
            <v>0</v>
          </cell>
        </row>
        <row r="442">
          <cell r="N442">
            <v>0</v>
          </cell>
        </row>
        <row r="443">
          <cell r="N443">
            <v>0</v>
          </cell>
        </row>
        <row r="499">
          <cell r="N499">
            <v>0</v>
          </cell>
        </row>
        <row r="532">
          <cell r="N532">
            <v>0</v>
          </cell>
        </row>
        <row r="586">
          <cell r="N586">
            <v>0</v>
          </cell>
        </row>
        <row r="640">
          <cell r="N640">
            <v>0</v>
          </cell>
        </row>
        <row r="694">
          <cell r="N694">
            <v>0</v>
          </cell>
        </row>
        <row r="748">
          <cell r="N748">
            <v>0</v>
          </cell>
        </row>
        <row r="754">
          <cell r="N754">
            <v>0</v>
          </cell>
        </row>
        <row r="763">
          <cell r="N763">
            <v>0</v>
          </cell>
        </row>
        <row r="764">
          <cell r="N764">
            <v>0</v>
          </cell>
        </row>
        <row r="769">
          <cell r="N769">
            <v>0</v>
          </cell>
        </row>
        <row r="778">
          <cell r="N778">
            <v>0</v>
          </cell>
        </row>
        <row r="779">
          <cell r="N779">
            <v>0</v>
          </cell>
        </row>
        <row r="782">
          <cell r="N782">
            <v>0</v>
          </cell>
        </row>
        <row r="791">
          <cell r="N791">
            <v>0</v>
          </cell>
        </row>
        <row r="792">
          <cell r="N792">
            <v>0</v>
          </cell>
        </row>
        <row r="798">
          <cell r="N798">
            <v>0</v>
          </cell>
        </row>
        <row r="807">
          <cell r="N807">
            <v>0</v>
          </cell>
        </row>
        <row r="808">
          <cell r="N808">
            <v>0</v>
          </cell>
        </row>
        <row r="833">
          <cell r="N833">
            <v>0</v>
          </cell>
        </row>
        <row r="834">
          <cell r="N834">
            <v>0</v>
          </cell>
        </row>
        <row r="838">
          <cell r="N838">
            <v>0</v>
          </cell>
        </row>
        <row r="847">
          <cell r="N847">
            <v>0</v>
          </cell>
        </row>
        <row r="848">
          <cell r="N848">
            <v>0</v>
          </cell>
        </row>
        <row r="852">
          <cell r="N852">
            <v>0</v>
          </cell>
        </row>
        <row r="861">
          <cell r="N861">
            <v>0</v>
          </cell>
        </row>
        <row r="862">
          <cell r="N862">
            <v>0</v>
          </cell>
        </row>
        <row r="866">
          <cell r="N866">
            <v>0</v>
          </cell>
        </row>
        <row r="875">
          <cell r="N875">
            <v>0</v>
          </cell>
        </row>
        <row r="876">
          <cell r="N876">
            <v>0</v>
          </cell>
        </row>
        <row r="978">
          <cell r="J978">
            <v>0</v>
          </cell>
        </row>
      </sheetData>
      <sheetData sheetId="1" refreshError="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justes Financieros"/>
      <sheetName val="Resumen"/>
      <sheetName val="Ingresos"/>
      <sheetName val="Costos"/>
      <sheetName val="Gastos de Venta"/>
      <sheetName val="Administración"/>
      <sheetName val="Proyecto"/>
      <sheetName val="Otros Ingresos"/>
      <sheetName val="Otros Gastos"/>
      <sheetName val="Balance"/>
      <sheetName val="Eliminaciones"/>
      <sheetName val="Prueba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ransacciones"/>
      <sheetName val="Costo de Servicio"/>
      <sheetName val="Estado de Resultado"/>
      <sheetName val="Flujo de Caja"/>
      <sheetName val="Plan de Inversion"/>
      <sheetName val="Mreportes"/>
    </sheetNames>
    <sheetDataSet>
      <sheetData sheetId="0" refreshError="1">
        <row r="26">
          <cell r="B26" t="str">
            <v>Consolidado</v>
          </cell>
        </row>
      </sheetData>
      <sheetData sheetId="1"/>
      <sheetData sheetId="2"/>
      <sheetData sheetId="3"/>
      <sheetData sheetId="4"/>
      <sheetData sheetId="5" refreshError="1">
        <row r="15">
          <cell r="G15">
            <v>0</v>
          </cell>
          <cell r="H15">
            <v>0</v>
          </cell>
        </row>
        <row r="16">
          <cell r="G16">
            <v>0</v>
          </cell>
          <cell r="H16">
            <v>0</v>
          </cell>
        </row>
        <row r="17">
          <cell r="G17">
            <v>0</v>
          </cell>
          <cell r="H17">
            <v>0</v>
          </cell>
        </row>
        <row r="18">
          <cell r="G18">
            <v>0</v>
          </cell>
          <cell r="H18">
            <v>0</v>
          </cell>
        </row>
        <row r="19">
          <cell r="G19">
            <v>0</v>
          </cell>
          <cell r="H19">
            <v>0</v>
          </cell>
        </row>
        <row r="20">
          <cell r="G20">
            <v>0</v>
          </cell>
          <cell r="H20">
            <v>0</v>
          </cell>
        </row>
        <row r="21">
          <cell r="G21">
            <v>0</v>
          </cell>
          <cell r="H21">
            <v>0</v>
          </cell>
        </row>
        <row r="22">
          <cell r="G22">
            <v>0</v>
          </cell>
          <cell r="H22">
            <v>0</v>
          </cell>
        </row>
        <row r="23">
          <cell r="G23">
            <v>0</v>
          </cell>
          <cell r="H23">
            <v>0</v>
          </cell>
        </row>
        <row r="24">
          <cell r="G24">
            <v>0</v>
          </cell>
          <cell r="H24">
            <v>0</v>
          </cell>
        </row>
        <row r="25">
          <cell r="G25">
            <v>0</v>
          </cell>
          <cell r="H25">
            <v>0</v>
          </cell>
        </row>
        <row r="26">
          <cell r="G26">
            <v>0</v>
          </cell>
          <cell r="H26">
            <v>0</v>
          </cell>
        </row>
        <row r="27">
          <cell r="G27">
            <v>0</v>
          </cell>
          <cell r="H27">
            <v>0</v>
          </cell>
        </row>
        <row r="28">
          <cell r="G28">
            <v>0</v>
          </cell>
          <cell r="H28">
            <v>0</v>
          </cell>
        </row>
        <row r="29">
          <cell r="G29">
            <v>0</v>
          </cell>
          <cell r="H29">
            <v>0</v>
          </cell>
        </row>
        <row r="30">
          <cell r="G30">
            <v>0</v>
          </cell>
          <cell r="H30">
            <v>0</v>
          </cell>
        </row>
        <row r="31">
          <cell r="G31">
            <v>0</v>
          </cell>
          <cell r="H31">
            <v>0</v>
          </cell>
        </row>
        <row r="32">
          <cell r="G32">
            <v>0</v>
          </cell>
          <cell r="H32">
            <v>0</v>
          </cell>
        </row>
        <row r="33">
          <cell r="G33">
            <v>0</v>
          </cell>
          <cell r="H33">
            <v>0</v>
          </cell>
        </row>
        <row r="34">
          <cell r="G34">
            <v>0</v>
          </cell>
          <cell r="H34">
            <v>0</v>
          </cell>
        </row>
        <row r="35">
          <cell r="G35">
            <v>0</v>
          </cell>
          <cell r="H35">
            <v>0</v>
          </cell>
        </row>
        <row r="36">
          <cell r="G36">
            <v>0</v>
          </cell>
          <cell r="H36">
            <v>0</v>
          </cell>
        </row>
        <row r="37">
          <cell r="G37">
            <v>0</v>
          </cell>
          <cell r="H37">
            <v>0</v>
          </cell>
        </row>
        <row r="38">
          <cell r="G38">
            <v>0</v>
          </cell>
          <cell r="H38">
            <v>0</v>
          </cell>
        </row>
        <row r="39">
          <cell r="G39">
            <v>0</v>
          </cell>
          <cell r="H39">
            <v>0</v>
          </cell>
        </row>
        <row r="40">
          <cell r="G40">
            <v>0</v>
          </cell>
          <cell r="H40">
            <v>0</v>
          </cell>
        </row>
        <row r="41">
          <cell r="G41">
            <v>0</v>
          </cell>
          <cell r="H41">
            <v>0</v>
          </cell>
        </row>
        <row r="42">
          <cell r="G42">
            <v>0</v>
          </cell>
          <cell r="H42">
            <v>0</v>
          </cell>
        </row>
        <row r="43">
          <cell r="G43">
            <v>0</v>
          </cell>
          <cell r="H43">
            <v>0</v>
          </cell>
        </row>
        <row r="44">
          <cell r="G44">
            <v>0</v>
          </cell>
          <cell r="H44">
            <v>0</v>
          </cell>
        </row>
        <row r="45">
          <cell r="G45">
            <v>0</v>
          </cell>
          <cell r="H45">
            <v>0</v>
          </cell>
        </row>
        <row r="46">
          <cell r="G46">
            <v>0</v>
          </cell>
          <cell r="H46">
            <v>0</v>
          </cell>
        </row>
        <row r="47">
          <cell r="G47">
            <v>0</v>
          </cell>
          <cell r="H47">
            <v>0</v>
          </cell>
        </row>
        <row r="48">
          <cell r="G48">
            <v>0</v>
          </cell>
          <cell r="H48">
            <v>0</v>
          </cell>
        </row>
        <row r="49">
          <cell r="G49">
            <v>0</v>
          </cell>
          <cell r="H49">
            <v>0</v>
          </cell>
        </row>
      </sheetData>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896202-42F6-4E01-9C9B-A3882595B5FE}" name="Tabla1" displayName="Tabla1" ref="C2:E19" totalsRowShown="0" headerRowDxfId="7">
  <autoFilter ref="C2:E19" xr:uid="{A4896202-42F6-4E01-9C9B-A3882595B5FE}"/>
  <tableColumns count="3">
    <tableColumn id="1" xr3:uid="{25E53637-6341-433A-8B09-13DC463A35B8}" name="APP" dataDxfId="10"/>
    <tableColumn id="2" xr3:uid="{E2B03080-F046-47C8-A9DA-5CE5C90E773A}" name="PAGE" dataDxfId="9"/>
    <tableColumn id="3" xr3:uid="{640D460E-B671-4B3B-B9FF-423CD4209AB9}" name="NAME" dataDxfId="8"/>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BA0F13-A24D-4408-A3D3-5777933578D6}" name="Tabla2" displayName="Tabla2" ref="C2:E16" totalsRowShown="0" headerRowDxfId="3">
  <autoFilter ref="C2:E16" xr:uid="{AABA0F13-A24D-4408-A3D3-5777933578D6}"/>
  <tableColumns count="3">
    <tableColumn id="1" xr3:uid="{BAE3A826-763C-46D9-9863-1F9B6772BF2D}" name="TYPE" dataDxfId="6"/>
    <tableColumn id="2" xr3:uid="{0E087561-75B8-4B3A-A200-CBE6340026C9}" name="NAME" dataDxfId="5"/>
    <tableColumn id="3" xr3:uid="{16E53B4F-DA1E-4F6D-B14E-DAD5A2FE0BE9}" name="ACCION" dataDxfId="4"/>
  </tableColumns>
  <tableStyleInfo name="TableStyleMedium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CDB9F-4928-4961-A6DA-256EA9D906C4}">
  <sheetPr>
    <tabColor rgb="FF0070C0"/>
    <pageSetUpPr fitToPage="1"/>
  </sheetPr>
  <dimension ref="A1:P826"/>
  <sheetViews>
    <sheetView showGridLines="0" zoomScale="55" zoomScaleNormal="55" workbookViewId="0">
      <selection activeCell="D9" sqref="D9"/>
    </sheetView>
  </sheetViews>
  <sheetFormatPr baseColWidth="10" defaultColWidth="12" defaultRowHeight="15" outlineLevelRow="1"/>
  <cols>
    <col min="1" max="1" width="6" style="6" customWidth="1"/>
    <col min="2" max="2" width="68.83203125" style="6" customWidth="1"/>
    <col min="3" max="3" width="20.83203125" style="33" customWidth="1"/>
    <col min="4" max="4" width="31.83203125" style="33" bestFit="1" customWidth="1"/>
    <col min="5" max="5" width="29.1640625" style="6" customWidth="1"/>
    <col min="6" max="6" width="68.83203125" style="6" customWidth="1"/>
    <col min="7" max="7" width="20.83203125" style="6" customWidth="1"/>
    <col min="8" max="9" width="29.1640625" style="6" customWidth="1"/>
    <col min="10" max="10" width="38.33203125" style="6" bestFit="1" customWidth="1"/>
    <col min="11" max="11" width="17.6640625" style="6" bestFit="1" customWidth="1"/>
    <col min="12" max="12" width="29.83203125" style="6" bestFit="1" customWidth="1"/>
    <col min="13" max="13" width="17.6640625" style="6" bestFit="1" customWidth="1"/>
    <col min="14" max="15" width="10.1640625" style="6" bestFit="1" customWidth="1"/>
    <col min="16" max="16" width="14" style="6" bestFit="1" customWidth="1"/>
    <col min="17" max="17" width="3.33203125" style="6" bestFit="1" customWidth="1"/>
    <col min="18" max="16384" width="12" style="6"/>
  </cols>
  <sheetData>
    <row r="1" spans="1:16" ht="15.75" thickBot="1"/>
    <row r="2" spans="1:16" ht="20.25">
      <c r="B2" s="577" t="s">
        <v>1379</v>
      </c>
      <c r="C2" s="578"/>
      <c r="D2" s="578"/>
      <c r="E2" s="578"/>
      <c r="F2" s="578"/>
      <c r="G2" s="578"/>
      <c r="H2" s="578"/>
      <c r="I2" s="579"/>
      <c r="J2" s="22"/>
      <c r="K2" s="22"/>
      <c r="L2" s="23"/>
      <c r="M2" s="23"/>
      <c r="P2" s="24"/>
    </row>
    <row r="3" spans="1:16" ht="20.25">
      <c r="B3" s="580" t="s">
        <v>1326</v>
      </c>
      <c r="C3" s="581"/>
      <c r="D3" s="581"/>
      <c r="E3" s="581"/>
      <c r="F3" s="581"/>
      <c r="G3" s="581"/>
      <c r="H3" s="581"/>
      <c r="I3" s="582"/>
      <c r="J3" s="470" t="s">
        <v>1301</v>
      </c>
      <c r="P3" s="24"/>
    </row>
    <row r="4" spans="1:16" ht="20.25">
      <c r="B4" s="580" t="s">
        <v>1294</v>
      </c>
      <c r="C4" s="581"/>
      <c r="D4" s="581"/>
      <c r="E4" s="581"/>
      <c r="F4" s="581"/>
      <c r="G4" s="581"/>
      <c r="H4" s="581"/>
      <c r="I4" s="582"/>
      <c r="P4" s="24"/>
    </row>
    <row r="5" spans="1:16" ht="21" thickBot="1">
      <c r="B5" s="583" t="s">
        <v>1295</v>
      </c>
      <c r="C5" s="584"/>
      <c r="D5" s="584"/>
      <c r="E5" s="584"/>
      <c r="F5" s="584"/>
      <c r="G5" s="584"/>
      <c r="H5" s="584"/>
      <c r="I5" s="585"/>
      <c r="P5" s="24"/>
    </row>
    <row r="6" spans="1:16" ht="20.25">
      <c r="A6" s="2"/>
      <c r="B6" s="586" t="s">
        <v>10</v>
      </c>
      <c r="C6" s="587"/>
      <c r="D6" s="587"/>
      <c r="E6" s="587"/>
      <c r="F6" s="586" t="s">
        <v>626</v>
      </c>
      <c r="G6" s="587"/>
      <c r="H6" s="587"/>
      <c r="I6" s="588"/>
      <c r="P6" s="24"/>
    </row>
    <row r="7" spans="1:16" ht="20.25">
      <c r="B7" s="104" t="s">
        <v>11</v>
      </c>
      <c r="C7" s="105"/>
      <c r="D7" s="176">
        <v>2020</v>
      </c>
      <c r="E7" s="176">
        <v>2019</v>
      </c>
      <c r="F7" s="106" t="s">
        <v>12</v>
      </c>
      <c r="G7" s="107"/>
      <c r="H7" s="176">
        <v>2020</v>
      </c>
      <c r="I7" s="177">
        <v>2019</v>
      </c>
      <c r="P7" s="24"/>
    </row>
    <row r="8" spans="1:16" ht="20.25">
      <c r="B8" s="108"/>
      <c r="C8" s="109"/>
      <c r="D8" s="138"/>
      <c r="E8" s="110"/>
      <c r="F8" s="111"/>
      <c r="G8" s="112"/>
      <c r="H8" s="112"/>
      <c r="I8" s="113"/>
      <c r="P8" s="24"/>
    </row>
    <row r="9" spans="1:16" ht="20.25">
      <c r="A9" s="30"/>
      <c r="B9" s="114" t="s">
        <v>1132</v>
      </c>
      <c r="C9" s="115" t="s">
        <v>1319</v>
      </c>
      <c r="D9" s="171">
        <v>261895</v>
      </c>
      <c r="E9" s="171">
        <v>2419267</v>
      </c>
      <c r="F9" s="111" t="s">
        <v>1133</v>
      </c>
      <c r="G9" s="172" t="s">
        <v>611</v>
      </c>
      <c r="H9" s="120">
        <v>6309931</v>
      </c>
      <c r="I9" s="116">
        <v>18926622</v>
      </c>
      <c r="L9" s="152"/>
      <c r="M9" s="152"/>
      <c r="P9" s="24"/>
    </row>
    <row r="10" spans="1:16" ht="20.25">
      <c r="B10" s="114"/>
      <c r="C10" s="117"/>
      <c r="D10" s="171"/>
      <c r="E10" s="171"/>
      <c r="F10" s="111"/>
      <c r="G10" s="112"/>
      <c r="H10" s="120"/>
      <c r="I10" s="116"/>
      <c r="J10" s="469"/>
      <c r="P10" s="24"/>
    </row>
    <row r="11" spans="1:16" ht="20.25">
      <c r="A11" s="30"/>
      <c r="B11" s="114" t="s">
        <v>82</v>
      </c>
      <c r="C11" s="118" t="s">
        <v>1320</v>
      </c>
      <c r="D11" s="171">
        <v>5171529</v>
      </c>
      <c r="E11" s="171">
        <v>15740542</v>
      </c>
      <c r="F11" s="111" t="s">
        <v>1022</v>
      </c>
      <c r="G11" s="173" t="s">
        <v>613</v>
      </c>
      <c r="H11" s="120">
        <v>2041348</v>
      </c>
      <c r="I11" s="116">
        <v>3216453</v>
      </c>
      <c r="J11" s="178"/>
      <c r="K11" s="152"/>
      <c r="L11" s="152"/>
      <c r="M11" s="152"/>
      <c r="P11" s="24"/>
    </row>
    <row r="12" spans="1:16" ht="20.25">
      <c r="A12" s="30"/>
      <c r="B12" s="114"/>
      <c r="C12" s="118"/>
      <c r="D12" s="171"/>
      <c r="E12" s="171"/>
      <c r="F12" s="111"/>
      <c r="G12" s="173"/>
      <c r="H12" s="120"/>
      <c r="I12" s="116"/>
      <c r="P12" s="24"/>
    </row>
    <row r="13" spans="1:16" ht="20.25">
      <c r="A13" s="30"/>
      <c r="B13" s="119" t="s">
        <v>647</v>
      </c>
      <c r="C13" s="118" t="s">
        <v>1321</v>
      </c>
      <c r="D13" s="175">
        <v>39008192</v>
      </c>
      <c r="E13" s="171">
        <v>47853593</v>
      </c>
      <c r="F13" s="111" t="s">
        <v>627</v>
      </c>
      <c r="G13" s="173" t="s">
        <v>1097</v>
      </c>
      <c r="H13" s="120">
        <v>1280261</v>
      </c>
      <c r="I13" s="116">
        <v>3693309</v>
      </c>
      <c r="L13" s="152"/>
      <c r="M13" s="152"/>
      <c r="P13" s="24"/>
    </row>
    <row r="14" spans="1:16" ht="20.25">
      <c r="A14" s="30"/>
      <c r="B14" s="114"/>
      <c r="C14" s="118"/>
      <c r="D14" s="171"/>
      <c r="E14" s="171"/>
      <c r="F14" s="111"/>
      <c r="G14" s="173"/>
      <c r="H14" s="120"/>
      <c r="I14" s="116"/>
      <c r="P14" s="24"/>
    </row>
    <row r="15" spans="1:16" ht="20.25">
      <c r="B15" s="114" t="s">
        <v>574</v>
      </c>
      <c r="C15" s="115" t="s">
        <v>619</v>
      </c>
      <c r="D15" s="171">
        <v>913216</v>
      </c>
      <c r="E15" s="171">
        <v>8680757</v>
      </c>
      <c r="F15" s="111" t="s">
        <v>628</v>
      </c>
      <c r="G15" s="172" t="s">
        <v>649</v>
      </c>
      <c r="H15" s="120">
        <v>17366566</v>
      </c>
      <c r="I15" s="116">
        <v>39864596</v>
      </c>
      <c r="J15" s="152"/>
      <c r="L15" s="152"/>
      <c r="M15" s="152"/>
      <c r="P15" s="24"/>
    </row>
    <row r="16" spans="1:16" ht="20.25">
      <c r="B16" s="114"/>
      <c r="C16" s="117"/>
      <c r="D16" s="171"/>
      <c r="E16" s="171"/>
      <c r="F16" s="111"/>
      <c r="G16" s="172"/>
      <c r="H16" s="120"/>
      <c r="I16" s="116"/>
      <c r="P16" s="24"/>
    </row>
    <row r="17" spans="1:16" ht="20.25">
      <c r="B17" s="114" t="s">
        <v>534</v>
      </c>
      <c r="C17" s="115" t="s">
        <v>620</v>
      </c>
      <c r="D17" s="171">
        <v>308102</v>
      </c>
      <c r="E17" s="171">
        <v>4491690</v>
      </c>
      <c r="F17" s="179" t="s">
        <v>1061</v>
      </c>
      <c r="G17" s="172" t="s">
        <v>624</v>
      </c>
      <c r="H17" s="175">
        <v>39279409</v>
      </c>
      <c r="I17" s="116">
        <v>3302805</v>
      </c>
      <c r="J17" s="152"/>
      <c r="L17" s="152"/>
      <c r="M17" s="152"/>
      <c r="P17" s="24"/>
    </row>
    <row r="18" spans="1:16" ht="20.25">
      <c r="B18" s="114"/>
      <c r="C18" s="117"/>
      <c r="D18" s="171"/>
      <c r="E18" s="171"/>
      <c r="F18" s="111"/>
      <c r="G18" s="172"/>
      <c r="H18" s="120"/>
      <c r="I18" s="116"/>
      <c r="P18" s="24"/>
    </row>
    <row r="19" spans="1:16" ht="20.25">
      <c r="B19" s="114" t="s">
        <v>631</v>
      </c>
      <c r="C19" s="115" t="s">
        <v>621</v>
      </c>
      <c r="D19" s="171">
        <v>1959757</v>
      </c>
      <c r="E19" s="171">
        <v>8221404</v>
      </c>
      <c r="F19" s="179" t="s">
        <v>632</v>
      </c>
      <c r="G19" s="173" t="s">
        <v>625</v>
      </c>
      <c r="H19" s="175">
        <v>516349</v>
      </c>
      <c r="I19" s="116">
        <v>11140897</v>
      </c>
      <c r="L19" s="152"/>
      <c r="M19" s="152"/>
      <c r="P19" s="24"/>
    </row>
    <row r="20" spans="1:16" ht="20.25">
      <c r="B20" s="114"/>
      <c r="C20" s="117"/>
      <c r="D20" s="171"/>
      <c r="E20" s="171"/>
      <c r="F20" s="180"/>
      <c r="G20" s="181"/>
      <c r="H20" s="120"/>
      <c r="I20" s="116"/>
      <c r="P20" s="24"/>
    </row>
    <row r="21" spans="1:16" ht="20.25">
      <c r="B21" s="114" t="s">
        <v>1060</v>
      </c>
      <c r="C21" s="118" t="s">
        <v>609</v>
      </c>
      <c r="D21" s="171">
        <v>4386893</v>
      </c>
      <c r="E21" s="171">
        <v>7849729</v>
      </c>
      <c r="F21" s="180" t="s">
        <v>656</v>
      </c>
      <c r="G21" s="172" t="s">
        <v>614</v>
      </c>
      <c r="H21" s="120">
        <v>48808627</v>
      </c>
      <c r="I21" s="139">
        <v>161914139</v>
      </c>
      <c r="L21" s="152"/>
      <c r="M21" s="152"/>
      <c r="P21" s="24"/>
    </row>
    <row r="22" spans="1:16" ht="20.25">
      <c r="B22" s="114"/>
      <c r="C22" s="117"/>
      <c r="D22" s="171"/>
      <c r="E22" s="171"/>
      <c r="F22" s="180"/>
      <c r="G22" s="181"/>
      <c r="H22" s="120"/>
      <c r="I22" s="116"/>
      <c r="P22" s="24"/>
    </row>
    <row r="23" spans="1:16" ht="20.25">
      <c r="B23" s="119" t="s">
        <v>1098</v>
      </c>
      <c r="C23" s="118" t="s">
        <v>612</v>
      </c>
      <c r="D23" s="171">
        <v>0</v>
      </c>
      <c r="E23" s="171">
        <v>5122289</v>
      </c>
      <c r="F23" s="180"/>
      <c r="G23" s="181"/>
      <c r="H23" s="120"/>
      <c r="I23" s="116"/>
      <c r="L23" s="152"/>
      <c r="M23" s="152"/>
      <c r="P23" s="24"/>
    </row>
    <row r="24" spans="1:16" ht="20.25">
      <c r="B24" s="119"/>
      <c r="C24" s="118"/>
      <c r="D24" s="171"/>
      <c r="E24" s="171"/>
      <c r="F24" s="180"/>
      <c r="G24" s="181"/>
      <c r="H24" s="120"/>
      <c r="I24" s="116"/>
      <c r="P24" s="24"/>
    </row>
    <row r="25" spans="1:16" ht="20.25" outlineLevel="1">
      <c r="B25" s="114" t="s">
        <v>575</v>
      </c>
      <c r="C25" s="117"/>
      <c r="D25" s="171">
        <v>0</v>
      </c>
      <c r="E25" s="171">
        <v>0</v>
      </c>
      <c r="F25" s="180"/>
      <c r="G25" s="181"/>
      <c r="H25" s="120"/>
      <c r="I25" s="116"/>
      <c r="P25" s="24"/>
    </row>
    <row r="26" spans="1:16" ht="21" outlineLevel="1" thickBot="1">
      <c r="B26" s="114"/>
      <c r="C26" s="117"/>
      <c r="D26" s="171"/>
      <c r="E26" s="171"/>
      <c r="F26" s="180"/>
      <c r="G26" s="181"/>
      <c r="H26" s="120"/>
      <c r="I26" s="116"/>
      <c r="P26" s="24"/>
    </row>
    <row r="27" spans="1:16" ht="20.25">
      <c r="B27" s="121" t="s">
        <v>13</v>
      </c>
      <c r="C27" s="117"/>
      <c r="D27" s="182">
        <v>52009584</v>
      </c>
      <c r="E27" s="182">
        <v>100379271</v>
      </c>
      <c r="F27" s="183" t="s">
        <v>14</v>
      </c>
      <c r="G27" s="172"/>
      <c r="H27" s="184">
        <v>115602491</v>
      </c>
      <c r="I27" s="184">
        <v>242058821</v>
      </c>
      <c r="P27" s="24"/>
    </row>
    <row r="28" spans="1:16" ht="20.25">
      <c r="B28" s="114"/>
      <c r="C28" s="117"/>
      <c r="D28" s="171"/>
      <c r="E28" s="171"/>
      <c r="F28" s="111"/>
      <c r="G28" s="172"/>
      <c r="H28" s="185"/>
      <c r="I28" s="113"/>
      <c r="P28" s="24"/>
    </row>
    <row r="29" spans="1:16" ht="20.25">
      <c r="B29" s="122" t="s">
        <v>15</v>
      </c>
      <c r="C29" s="109"/>
      <c r="D29" s="171"/>
      <c r="E29" s="171"/>
      <c r="F29" s="122" t="s">
        <v>23</v>
      </c>
      <c r="G29" s="172"/>
      <c r="H29" s="186"/>
      <c r="I29" s="124"/>
      <c r="P29" s="24"/>
    </row>
    <row r="30" spans="1:16" ht="20.25">
      <c r="B30" s="114"/>
      <c r="C30" s="117"/>
      <c r="D30" s="171"/>
      <c r="E30" s="171"/>
      <c r="F30" s="180"/>
      <c r="G30" s="172"/>
      <c r="H30" s="186"/>
      <c r="I30" s="124"/>
      <c r="P30" s="24"/>
    </row>
    <row r="31" spans="1:16" ht="20.25">
      <c r="A31" s="69"/>
      <c r="B31" s="114" t="s">
        <v>82</v>
      </c>
      <c r="C31" s="118" t="s">
        <v>622</v>
      </c>
      <c r="D31" s="171">
        <v>37499509</v>
      </c>
      <c r="E31" s="171">
        <v>34374818</v>
      </c>
      <c r="F31" s="114" t="s">
        <v>630</v>
      </c>
      <c r="G31" s="172" t="s">
        <v>615</v>
      </c>
      <c r="H31" s="120">
        <v>15936709</v>
      </c>
      <c r="I31" s="139">
        <v>17658106</v>
      </c>
      <c r="L31" s="152"/>
      <c r="M31" s="152"/>
      <c r="P31" s="24"/>
    </row>
    <row r="32" spans="1:16" ht="20.25">
      <c r="B32" s="114"/>
      <c r="C32" s="115"/>
      <c r="D32" s="171"/>
      <c r="E32" s="171"/>
      <c r="F32" s="111"/>
      <c r="G32" s="172"/>
      <c r="H32" s="120"/>
      <c r="I32" s="139"/>
      <c r="P32" s="24"/>
    </row>
    <row r="33" spans="1:16" ht="20.25">
      <c r="B33" s="119" t="s">
        <v>647</v>
      </c>
      <c r="C33" s="118" t="s">
        <v>622</v>
      </c>
      <c r="D33" s="175">
        <v>95587397.086654156</v>
      </c>
      <c r="E33" s="171">
        <v>144195404</v>
      </c>
      <c r="F33" s="114"/>
      <c r="G33" s="172"/>
      <c r="H33" s="120"/>
      <c r="I33" s="116"/>
      <c r="K33" s="152"/>
      <c r="L33" s="152"/>
      <c r="M33" s="152"/>
      <c r="P33" s="24"/>
    </row>
    <row r="34" spans="1:16" ht="20.25">
      <c r="B34" s="114"/>
      <c r="C34" s="115"/>
      <c r="D34" s="171"/>
      <c r="E34" s="171"/>
      <c r="F34" s="111"/>
      <c r="G34" s="112"/>
      <c r="H34" s="187"/>
      <c r="I34" s="123"/>
      <c r="P34" s="24"/>
    </row>
    <row r="35" spans="1:16" ht="20.25">
      <c r="A35" s="70"/>
      <c r="B35" s="114" t="s">
        <v>629</v>
      </c>
      <c r="C35" s="118" t="s">
        <v>623</v>
      </c>
      <c r="D35" s="171">
        <v>65227063</v>
      </c>
      <c r="E35" s="171">
        <v>48921488</v>
      </c>
      <c r="F35" s="114"/>
      <c r="G35" s="172"/>
      <c r="H35" s="186"/>
      <c r="I35" s="124"/>
      <c r="L35" s="152"/>
      <c r="M35" s="152"/>
      <c r="P35" s="24"/>
    </row>
    <row r="36" spans="1:16" ht="20.25">
      <c r="B36" s="114"/>
      <c r="C36" s="115"/>
      <c r="D36" s="171"/>
      <c r="E36" s="171"/>
      <c r="F36" s="121"/>
      <c r="G36" s="188"/>
      <c r="H36" s="189"/>
      <c r="I36" s="125"/>
      <c r="P36" s="24"/>
    </row>
    <row r="37" spans="1:16" ht="20.25">
      <c r="A37" s="30"/>
      <c r="B37" s="114" t="s">
        <v>543</v>
      </c>
      <c r="C37" s="118" t="s">
        <v>610</v>
      </c>
      <c r="D37" s="171">
        <v>6028372</v>
      </c>
      <c r="E37" s="171">
        <v>53049771</v>
      </c>
      <c r="F37" s="121"/>
      <c r="G37" s="188"/>
      <c r="H37" s="189"/>
      <c r="I37" s="125"/>
      <c r="L37" s="152"/>
      <c r="M37" s="152"/>
      <c r="P37" s="24"/>
    </row>
    <row r="38" spans="1:16" ht="20.25">
      <c r="B38" s="114"/>
      <c r="C38" s="115"/>
      <c r="D38" s="171"/>
      <c r="E38" s="171"/>
      <c r="F38" s="121"/>
      <c r="G38" s="188"/>
      <c r="H38" s="189"/>
      <c r="I38" s="125"/>
      <c r="P38" s="24"/>
    </row>
    <row r="39" spans="1:16" ht="20.25">
      <c r="A39" s="30"/>
      <c r="B39" s="119" t="s">
        <v>606</v>
      </c>
      <c r="C39" s="118" t="s">
        <v>608</v>
      </c>
      <c r="D39" s="171">
        <v>25855167</v>
      </c>
      <c r="E39" s="171">
        <v>26841164</v>
      </c>
      <c r="F39" s="121"/>
      <c r="G39" s="188"/>
      <c r="H39" s="189"/>
      <c r="I39" s="125"/>
      <c r="L39" s="152"/>
      <c r="M39" s="152"/>
      <c r="P39" s="24"/>
    </row>
    <row r="40" spans="1:16" ht="21" thickBot="1">
      <c r="B40" s="114"/>
      <c r="C40" s="115"/>
      <c r="D40" s="171"/>
      <c r="E40" s="171"/>
      <c r="F40" s="121"/>
      <c r="G40" s="188"/>
      <c r="H40" s="189"/>
      <c r="I40" s="125"/>
      <c r="P40" s="24"/>
    </row>
    <row r="41" spans="1:16" ht="20.25">
      <c r="B41" s="126" t="s">
        <v>17</v>
      </c>
      <c r="C41" s="117"/>
      <c r="D41" s="190">
        <v>230197508.08665416</v>
      </c>
      <c r="E41" s="190">
        <v>307382645</v>
      </c>
      <c r="F41" s="126" t="s">
        <v>24</v>
      </c>
      <c r="G41" s="188"/>
      <c r="H41" s="191">
        <v>15936709</v>
      </c>
      <c r="I41" s="192">
        <v>17658106</v>
      </c>
      <c r="P41" s="24"/>
    </row>
    <row r="42" spans="1:16" ht="21" thickBot="1">
      <c r="B42" s="126"/>
      <c r="C42" s="117"/>
      <c r="D42" s="193"/>
      <c r="E42" s="174"/>
      <c r="F42" s="121"/>
      <c r="G42" s="188"/>
      <c r="H42" s="189"/>
      <c r="I42" s="125"/>
      <c r="P42" s="24"/>
    </row>
    <row r="43" spans="1:16" ht="20.25">
      <c r="B43" s="114"/>
      <c r="C43" s="117"/>
      <c r="D43" s="193"/>
      <c r="E43" s="171"/>
      <c r="F43" s="183" t="s">
        <v>576</v>
      </c>
      <c r="G43" s="112"/>
      <c r="H43" s="191">
        <v>131539200</v>
      </c>
      <c r="I43" s="192">
        <v>259716927</v>
      </c>
      <c r="P43" s="24"/>
    </row>
    <row r="44" spans="1:16" ht="20.25">
      <c r="B44" s="114"/>
      <c r="C44" s="117"/>
      <c r="D44" s="193"/>
      <c r="E44" s="171"/>
      <c r="F44" s="111"/>
      <c r="G44" s="112"/>
      <c r="H44" s="187"/>
      <c r="I44" s="123"/>
      <c r="P44" s="24"/>
    </row>
    <row r="45" spans="1:16" ht="20.25">
      <c r="B45" s="114"/>
      <c r="C45" s="117"/>
      <c r="D45" s="193"/>
      <c r="E45" s="171"/>
      <c r="F45" s="122" t="s">
        <v>16</v>
      </c>
      <c r="G45" s="194"/>
      <c r="H45" s="187"/>
      <c r="I45" s="123"/>
      <c r="P45" s="24"/>
    </row>
    <row r="46" spans="1:16" ht="20.25">
      <c r="B46" s="114"/>
      <c r="C46" s="117"/>
      <c r="D46" s="193"/>
      <c r="E46" s="171"/>
      <c r="F46" s="179" t="s">
        <v>635</v>
      </c>
      <c r="G46" s="173" t="s">
        <v>616</v>
      </c>
      <c r="H46" s="186">
        <v>10770000</v>
      </c>
      <c r="I46" s="124">
        <v>10770000</v>
      </c>
      <c r="P46" s="24"/>
    </row>
    <row r="47" spans="1:16" ht="20.25">
      <c r="B47" s="114"/>
      <c r="C47" s="117"/>
      <c r="D47" s="193"/>
      <c r="E47" s="171"/>
      <c r="F47" s="111"/>
      <c r="G47" s="112"/>
      <c r="H47" s="186"/>
      <c r="I47" s="124"/>
      <c r="P47" s="24"/>
    </row>
    <row r="48" spans="1:16" ht="20.25">
      <c r="B48" s="114"/>
      <c r="C48" s="117"/>
      <c r="D48" s="193"/>
      <c r="E48" s="171"/>
      <c r="F48" s="111" t="s">
        <v>22</v>
      </c>
      <c r="G48" s="173" t="s">
        <v>617</v>
      </c>
      <c r="H48" s="186">
        <v>10664</v>
      </c>
      <c r="I48" s="124">
        <v>10664</v>
      </c>
      <c r="P48" s="24"/>
    </row>
    <row r="49" spans="2:16" ht="20.25">
      <c r="B49" s="114"/>
      <c r="C49" s="117"/>
      <c r="D49" s="193"/>
      <c r="E49" s="171"/>
      <c r="F49" s="111"/>
      <c r="G49" s="112"/>
      <c r="H49" s="186"/>
      <c r="I49" s="124"/>
      <c r="P49" s="24"/>
    </row>
    <row r="50" spans="2:16" ht="20.25">
      <c r="B50" s="121"/>
      <c r="C50" s="117"/>
      <c r="D50" s="193"/>
      <c r="E50" s="171"/>
      <c r="F50" s="114" t="s">
        <v>47</v>
      </c>
      <c r="G50" s="173" t="s">
        <v>1298</v>
      </c>
      <c r="H50" s="186">
        <v>137264325</v>
      </c>
      <c r="I50" s="124">
        <v>120573842</v>
      </c>
      <c r="P50" s="24"/>
    </row>
    <row r="51" spans="2:16" ht="20.25">
      <c r="B51" s="114"/>
      <c r="C51" s="117"/>
      <c r="D51" s="193"/>
      <c r="E51" s="171"/>
      <c r="F51" s="122"/>
      <c r="G51" s="194"/>
      <c r="H51" s="186"/>
      <c r="I51" s="124"/>
      <c r="P51" s="24"/>
    </row>
    <row r="52" spans="2:16" ht="20.25">
      <c r="B52" s="114"/>
      <c r="C52" s="117"/>
      <c r="D52" s="193"/>
      <c r="E52" s="171"/>
      <c r="F52" s="114" t="s">
        <v>37</v>
      </c>
      <c r="G52" s="173"/>
      <c r="H52" s="186">
        <v>2622903.0866541564</v>
      </c>
      <c r="I52" s="124">
        <v>16690483</v>
      </c>
      <c r="P52" s="24"/>
    </row>
    <row r="53" spans="2:16" ht="20.25">
      <c r="B53" s="114"/>
      <c r="C53" s="117"/>
      <c r="D53" s="193"/>
      <c r="E53" s="171"/>
      <c r="F53" s="114"/>
      <c r="G53" s="195"/>
      <c r="H53" s="196"/>
      <c r="I53" s="127"/>
      <c r="P53" s="24"/>
    </row>
    <row r="54" spans="2:16" ht="20.25">
      <c r="B54" s="114"/>
      <c r="C54" s="117"/>
      <c r="D54" s="193"/>
      <c r="E54" s="171"/>
      <c r="F54" s="197" t="s">
        <v>18</v>
      </c>
      <c r="G54" s="198"/>
      <c r="H54" s="199">
        <v>150667892.08665416</v>
      </c>
      <c r="I54" s="200">
        <v>148044989</v>
      </c>
      <c r="P54" s="24"/>
    </row>
    <row r="55" spans="2:16" ht="20.25">
      <c r="B55" s="128"/>
      <c r="C55" s="117"/>
      <c r="D55" s="193"/>
      <c r="E55" s="201"/>
      <c r="F55" s="197"/>
      <c r="G55" s="198"/>
      <c r="H55" s="202"/>
      <c r="I55" s="129"/>
      <c r="P55" s="24"/>
    </row>
    <row r="56" spans="2:16" ht="21" thickBot="1">
      <c r="B56" s="130" t="s">
        <v>27</v>
      </c>
      <c r="C56" s="131"/>
      <c r="D56" s="203">
        <v>282207092.08665419</v>
      </c>
      <c r="E56" s="204">
        <v>407761916</v>
      </c>
      <c r="F56" s="126" t="s">
        <v>28</v>
      </c>
      <c r="G56" s="205"/>
      <c r="H56" s="204">
        <v>282207092.08665419</v>
      </c>
      <c r="I56" s="206">
        <v>407761916</v>
      </c>
      <c r="K56" s="152"/>
      <c r="P56" s="24"/>
    </row>
    <row r="57" spans="2:16" ht="21" thickTop="1">
      <c r="B57" s="128"/>
      <c r="C57" s="207"/>
      <c r="D57" s="207"/>
      <c r="E57" s="208"/>
      <c r="F57" s="209"/>
      <c r="G57" s="210"/>
      <c r="H57" s="210"/>
      <c r="I57" s="211"/>
      <c r="P57" s="24"/>
    </row>
    <row r="58" spans="2:16" ht="20.25">
      <c r="B58" s="132"/>
      <c r="C58" s="212"/>
      <c r="D58" s="212"/>
      <c r="E58" s="213"/>
      <c r="F58" s="214"/>
      <c r="G58" s="214"/>
      <c r="H58" s="214"/>
      <c r="I58" s="133"/>
      <c r="P58" s="24"/>
    </row>
    <row r="59" spans="2:16" ht="21" thickBot="1">
      <c r="B59" s="140" t="s">
        <v>35</v>
      </c>
      <c r="C59" s="134"/>
      <c r="D59" s="134"/>
      <c r="E59" s="135"/>
      <c r="F59" s="136"/>
      <c r="G59" s="136"/>
      <c r="H59" s="136"/>
      <c r="I59" s="137"/>
      <c r="P59" s="24"/>
    </row>
    <row r="60" spans="2:16">
      <c r="B60" s="61"/>
      <c r="C60" s="62"/>
      <c r="D60" s="62"/>
      <c r="E60" s="61"/>
      <c r="F60" s="63"/>
      <c r="G60" s="63"/>
      <c r="H60" s="63"/>
      <c r="I60" s="63"/>
      <c r="P60" s="24"/>
    </row>
    <row r="61" spans="2:16">
      <c r="B61" s="56"/>
      <c r="C61" s="34"/>
      <c r="D61" s="34"/>
      <c r="E61" s="56"/>
      <c r="F61" s="22"/>
      <c r="G61" s="22"/>
      <c r="H61" s="22"/>
      <c r="I61" s="22"/>
      <c r="P61" s="24"/>
    </row>
    <row r="62" spans="2:16">
      <c r="B62" s="56"/>
      <c r="C62" s="34"/>
      <c r="D62" s="34"/>
      <c r="E62" s="56"/>
      <c r="F62" s="22"/>
      <c r="G62" s="22"/>
      <c r="H62" s="22"/>
      <c r="I62" s="22"/>
      <c r="P62" s="24"/>
    </row>
    <row r="63" spans="2:16">
      <c r="B63" s="56"/>
      <c r="C63" s="34"/>
      <c r="D63" s="34"/>
      <c r="E63" s="56"/>
      <c r="F63" s="22"/>
      <c r="G63" s="22"/>
      <c r="H63" s="22"/>
      <c r="I63" s="215"/>
      <c r="P63" s="24"/>
    </row>
    <row r="64" spans="2:16">
      <c r="B64" s="56"/>
      <c r="C64" s="34"/>
      <c r="D64" s="34"/>
      <c r="E64" s="56"/>
      <c r="F64" s="22"/>
      <c r="G64" s="22"/>
      <c r="H64" s="22"/>
      <c r="I64" s="22"/>
      <c r="P64" s="24"/>
    </row>
    <row r="65" spans="2:16">
      <c r="B65" s="56"/>
      <c r="C65" s="34"/>
      <c r="D65" s="34"/>
      <c r="E65" s="56"/>
      <c r="F65" s="22"/>
      <c r="G65" s="22"/>
      <c r="H65" s="22"/>
      <c r="I65" s="22"/>
      <c r="P65" s="24"/>
    </row>
    <row r="66" spans="2:16" ht="16.5">
      <c r="B66" s="56"/>
      <c r="C66" s="34"/>
      <c r="D66" s="216"/>
      <c r="E66" s="216"/>
      <c r="F66" s="22"/>
      <c r="G66" s="22"/>
      <c r="H66" s="22"/>
      <c r="I66" s="22"/>
      <c r="P66" s="24"/>
    </row>
    <row r="67" spans="2:16" ht="16.5">
      <c r="B67" s="575"/>
      <c r="C67" s="575"/>
      <c r="D67" s="216"/>
      <c r="E67" s="216"/>
      <c r="G67" s="575"/>
      <c r="H67" s="575"/>
      <c r="I67" s="575"/>
      <c r="P67" s="24"/>
    </row>
    <row r="68" spans="2:16" ht="16.5">
      <c r="B68" s="576"/>
      <c r="C68" s="576"/>
      <c r="D68" s="216"/>
      <c r="E68" s="216"/>
      <c r="G68" s="576"/>
      <c r="H68" s="576"/>
      <c r="I68" s="576"/>
      <c r="P68" s="24"/>
    </row>
    <row r="69" spans="2:16">
      <c r="C69" s="56"/>
      <c r="D69" s="56"/>
      <c r="E69" s="56"/>
      <c r="F69" s="22"/>
      <c r="G69" s="56"/>
      <c r="H69" s="56"/>
      <c r="I69" s="56"/>
      <c r="P69" s="24"/>
    </row>
    <row r="70" spans="2:16">
      <c r="C70" s="56"/>
      <c r="D70" s="56"/>
      <c r="E70" s="56"/>
      <c r="F70" s="22"/>
      <c r="G70" s="56"/>
      <c r="H70" s="56"/>
      <c r="I70" s="56"/>
      <c r="P70" s="24"/>
    </row>
    <row r="71" spans="2:16">
      <c r="D71" s="164"/>
      <c r="H71" s="164"/>
      <c r="I71" s="22"/>
      <c r="P71" s="24"/>
    </row>
    <row r="72" spans="2:16">
      <c r="B72" s="56"/>
      <c r="C72" s="34"/>
      <c r="D72" s="34"/>
      <c r="I72" s="22"/>
      <c r="P72" s="24"/>
    </row>
    <row r="73" spans="2:16">
      <c r="B73" s="56"/>
      <c r="C73" s="34"/>
      <c r="D73" s="34"/>
      <c r="P73" s="24"/>
    </row>
    <row r="74" spans="2:16">
      <c r="B74" s="56"/>
      <c r="C74" s="34"/>
      <c r="D74" s="34"/>
      <c r="I74" s="22"/>
      <c r="P74" s="24"/>
    </row>
    <row r="75" spans="2:16" ht="18.75">
      <c r="B75" s="37"/>
      <c r="C75" s="34"/>
      <c r="D75" s="34"/>
      <c r="H75" s="147"/>
      <c r="I75" s="144"/>
      <c r="P75" s="24"/>
    </row>
    <row r="76" spans="2:16">
      <c r="B76" s="36"/>
      <c r="I76" s="22"/>
      <c r="P76" s="24"/>
    </row>
    <row r="77" spans="2:16">
      <c r="B77" s="7"/>
      <c r="H77" s="163"/>
      <c r="I77" s="22"/>
      <c r="P77" s="24"/>
    </row>
    <row r="78" spans="2:16">
      <c r="B78" s="7"/>
      <c r="I78" s="22"/>
      <c r="P78" s="24"/>
    </row>
    <row r="79" spans="2:16">
      <c r="B79" s="7"/>
      <c r="H79" s="163"/>
      <c r="I79" s="22"/>
      <c r="P79" s="24"/>
    </row>
    <row r="80" spans="2:16">
      <c r="B80" s="7"/>
      <c r="I80" s="22"/>
      <c r="P80" s="24"/>
    </row>
    <row r="81" spans="2:16">
      <c r="B81" s="7"/>
      <c r="I81" s="22"/>
      <c r="P81" s="24"/>
    </row>
    <row r="82" spans="2:16">
      <c r="B82" s="7"/>
      <c r="I82" s="22"/>
      <c r="P82" s="24"/>
    </row>
    <row r="83" spans="2:16">
      <c r="B83" s="7"/>
      <c r="I83" s="22"/>
      <c r="P83" s="24"/>
    </row>
    <row r="84" spans="2:16">
      <c r="B84" s="7"/>
      <c r="I84" s="22"/>
      <c r="P84" s="24"/>
    </row>
    <row r="85" spans="2:16">
      <c r="B85" s="7"/>
      <c r="I85" s="22"/>
      <c r="P85" s="24"/>
    </row>
    <row r="86" spans="2:16">
      <c r="B86" s="7"/>
      <c r="I86" s="22"/>
      <c r="P86" s="24"/>
    </row>
    <row r="87" spans="2:16">
      <c r="B87" s="7"/>
      <c r="I87" s="22"/>
      <c r="P87" s="24"/>
    </row>
    <row r="88" spans="2:16">
      <c r="B88" s="7"/>
      <c r="I88" s="22"/>
      <c r="P88" s="24"/>
    </row>
    <row r="89" spans="2:16">
      <c r="B89" s="7"/>
      <c r="I89" s="22"/>
      <c r="P89" s="24"/>
    </row>
    <row r="90" spans="2:16">
      <c r="B90" s="7"/>
      <c r="I90" s="22"/>
      <c r="P90" s="24"/>
    </row>
    <row r="91" spans="2:16">
      <c r="B91" s="7"/>
      <c r="I91" s="22"/>
      <c r="P91" s="24"/>
    </row>
    <row r="92" spans="2:16">
      <c r="B92" s="7"/>
      <c r="I92" s="22"/>
      <c r="P92" s="24"/>
    </row>
    <row r="93" spans="2:16">
      <c r="B93" s="7"/>
      <c r="I93" s="22"/>
      <c r="P93" s="24"/>
    </row>
    <row r="94" spans="2:16">
      <c r="B94" s="7"/>
      <c r="I94" s="22"/>
      <c r="P94" s="24"/>
    </row>
    <row r="95" spans="2:16">
      <c r="B95" s="7"/>
      <c r="I95" s="22"/>
      <c r="P95" s="24"/>
    </row>
    <row r="96" spans="2:16">
      <c r="B96" s="7"/>
      <c r="I96" s="22"/>
      <c r="P96" s="24"/>
    </row>
    <row r="97" spans="2:16">
      <c r="B97" s="7"/>
      <c r="E97" s="7"/>
      <c r="P97" s="24"/>
    </row>
    <row r="98" spans="2:16">
      <c r="B98" s="7"/>
      <c r="E98" s="7"/>
      <c r="P98" s="24"/>
    </row>
    <row r="99" spans="2:16">
      <c r="B99" s="7"/>
      <c r="E99" s="7"/>
      <c r="P99" s="24"/>
    </row>
    <row r="100" spans="2:16">
      <c r="B100" s="7"/>
      <c r="E100" s="7"/>
      <c r="P100" s="24"/>
    </row>
    <row r="101" spans="2:16">
      <c r="B101" s="7"/>
      <c r="E101" s="7"/>
      <c r="P101" s="24"/>
    </row>
    <row r="102" spans="2:16">
      <c r="B102" s="7"/>
      <c r="E102" s="7"/>
      <c r="P102" s="24"/>
    </row>
    <row r="103" spans="2:16">
      <c r="B103" s="7"/>
      <c r="E103" s="7"/>
      <c r="P103" s="24"/>
    </row>
    <row r="104" spans="2:16">
      <c r="B104" s="7"/>
      <c r="E104" s="7"/>
      <c r="P104" s="24"/>
    </row>
    <row r="105" spans="2:16">
      <c r="B105" s="7"/>
      <c r="E105" s="7"/>
      <c r="P105" s="24"/>
    </row>
    <row r="106" spans="2:16">
      <c r="B106" s="7"/>
      <c r="E106" s="7"/>
      <c r="P106" s="24"/>
    </row>
    <row r="107" spans="2:16">
      <c r="B107" s="7"/>
      <c r="E107" s="7"/>
      <c r="P107" s="24"/>
    </row>
    <row r="108" spans="2:16">
      <c r="B108" s="7"/>
      <c r="E108" s="7"/>
      <c r="P108" s="24"/>
    </row>
    <row r="109" spans="2:16">
      <c r="B109" s="7"/>
      <c r="E109" s="7"/>
      <c r="P109" s="24"/>
    </row>
    <row r="110" spans="2:16">
      <c r="B110" s="7"/>
      <c r="E110" s="7"/>
      <c r="P110" s="24"/>
    </row>
    <row r="111" spans="2:16">
      <c r="B111" s="7"/>
      <c r="E111" s="7"/>
      <c r="P111" s="24"/>
    </row>
    <row r="112" spans="2:16">
      <c r="B112" s="7"/>
      <c r="E112" s="7"/>
      <c r="P112" s="24"/>
    </row>
    <row r="113" spans="2:16">
      <c r="B113" s="7"/>
      <c r="E113" s="7"/>
      <c r="P113" s="24"/>
    </row>
    <row r="114" spans="2:16">
      <c r="B114" s="7"/>
      <c r="E114" s="7"/>
      <c r="P114" s="24"/>
    </row>
    <row r="115" spans="2:16">
      <c r="B115" s="7"/>
      <c r="E115" s="7"/>
      <c r="P115" s="24"/>
    </row>
    <row r="116" spans="2:16">
      <c r="B116" s="7"/>
      <c r="E116" s="7"/>
      <c r="P116" s="24"/>
    </row>
    <row r="117" spans="2:16">
      <c r="B117" s="7"/>
      <c r="E117" s="7"/>
      <c r="P117" s="24"/>
    </row>
    <row r="118" spans="2:16">
      <c r="B118" s="7"/>
      <c r="E118" s="7"/>
      <c r="P118" s="24"/>
    </row>
    <row r="119" spans="2:16">
      <c r="B119" s="7"/>
      <c r="E119" s="7"/>
      <c r="P119" s="24"/>
    </row>
    <row r="120" spans="2:16">
      <c r="B120" s="7"/>
      <c r="E120" s="7"/>
      <c r="P120" s="24"/>
    </row>
    <row r="121" spans="2:16">
      <c r="B121" s="7"/>
      <c r="E121" s="7"/>
      <c r="P121" s="24"/>
    </row>
    <row r="122" spans="2:16">
      <c r="B122" s="7"/>
      <c r="E122" s="7"/>
      <c r="P122" s="24"/>
    </row>
    <row r="123" spans="2:16">
      <c r="B123" s="7"/>
      <c r="E123" s="7"/>
      <c r="P123" s="24"/>
    </row>
    <row r="124" spans="2:16">
      <c r="B124" s="7"/>
      <c r="E124" s="7"/>
      <c r="P124" s="24"/>
    </row>
    <row r="125" spans="2:16">
      <c r="B125" s="7"/>
      <c r="E125" s="7"/>
      <c r="P125" s="24"/>
    </row>
    <row r="126" spans="2:16">
      <c r="B126" s="7"/>
      <c r="E126" s="7"/>
      <c r="P126" s="24"/>
    </row>
    <row r="127" spans="2:16">
      <c r="B127" s="7"/>
      <c r="E127" s="7"/>
      <c r="P127" s="24"/>
    </row>
    <row r="128" spans="2:16">
      <c r="B128" s="7"/>
      <c r="E128" s="7"/>
      <c r="P128" s="24"/>
    </row>
    <row r="129" spans="2:16">
      <c r="B129" s="7"/>
      <c r="E129" s="7"/>
      <c r="P129" s="24"/>
    </row>
    <row r="130" spans="2:16">
      <c r="B130" s="7"/>
      <c r="E130" s="7"/>
      <c r="P130" s="24"/>
    </row>
    <row r="131" spans="2:16">
      <c r="B131" s="7"/>
      <c r="E131" s="7"/>
    </row>
    <row r="132" spans="2:16">
      <c r="B132" s="7"/>
      <c r="E132" s="7"/>
    </row>
    <row r="133" spans="2:16">
      <c r="B133" s="7"/>
      <c r="E133" s="7"/>
    </row>
    <row r="134" spans="2:16">
      <c r="B134" s="7"/>
      <c r="E134" s="7"/>
    </row>
    <row r="135" spans="2:16">
      <c r="B135" s="7"/>
      <c r="E135" s="7"/>
    </row>
    <row r="136" spans="2:16">
      <c r="B136" s="7"/>
      <c r="E136" s="7"/>
    </row>
    <row r="137" spans="2:16">
      <c r="B137" s="7"/>
      <c r="E137" s="7"/>
    </row>
    <row r="138" spans="2:16">
      <c r="B138" s="7"/>
      <c r="E138" s="7"/>
    </row>
    <row r="139" spans="2:16">
      <c r="B139" s="7"/>
      <c r="E139" s="7"/>
    </row>
    <row r="140" spans="2:16">
      <c r="B140" s="7"/>
      <c r="E140" s="7"/>
    </row>
    <row r="141" spans="2:16">
      <c r="B141" s="7"/>
      <c r="E141" s="7"/>
    </row>
    <row r="142" spans="2:16">
      <c r="B142" s="7"/>
      <c r="E142" s="7"/>
    </row>
    <row r="143" spans="2:16">
      <c r="B143" s="7"/>
      <c r="E143" s="7"/>
    </row>
    <row r="144" spans="2:16">
      <c r="B144" s="7"/>
      <c r="E144" s="7"/>
    </row>
    <row r="145" spans="2:5">
      <c r="B145" s="7"/>
      <c r="E145" s="7"/>
    </row>
    <row r="146" spans="2:5">
      <c r="B146" s="7"/>
      <c r="E146" s="7"/>
    </row>
    <row r="147" spans="2:5">
      <c r="B147" s="7"/>
      <c r="E147" s="7"/>
    </row>
    <row r="148" spans="2:5">
      <c r="B148" s="7"/>
      <c r="E148" s="7"/>
    </row>
    <row r="149" spans="2:5">
      <c r="B149" s="7"/>
      <c r="E149" s="7"/>
    </row>
    <row r="150" spans="2:5">
      <c r="B150" s="7"/>
      <c r="E150" s="7"/>
    </row>
    <row r="151" spans="2:5">
      <c r="B151" s="7"/>
      <c r="E151" s="7"/>
    </row>
    <row r="152" spans="2:5">
      <c r="B152" s="7"/>
      <c r="E152" s="7"/>
    </row>
    <row r="153" spans="2:5">
      <c r="B153" s="7"/>
      <c r="E153" s="7"/>
    </row>
    <row r="154" spans="2:5">
      <c r="B154" s="7"/>
      <c r="E154" s="7"/>
    </row>
    <row r="155" spans="2:5">
      <c r="B155" s="7"/>
      <c r="E155" s="7"/>
    </row>
    <row r="156" spans="2:5">
      <c r="B156" s="7"/>
      <c r="E156" s="7"/>
    </row>
    <row r="157" spans="2:5">
      <c r="B157" s="7"/>
      <c r="E157" s="7"/>
    </row>
    <row r="158" spans="2:5">
      <c r="B158" s="7"/>
      <c r="E158" s="7"/>
    </row>
    <row r="159" spans="2:5">
      <c r="B159" s="7"/>
      <c r="E159" s="7"/>
    </row>
    <row r="160" spans="2:5">
      <c r="B160" s="7"/>
      <c r="E160" s="7"/>
    </row>
    <row r="161" spans="2:5">
      <c r="B161" s="7"/>
      <c r="E161" s="7"/>
    </row>
    <row r="162" spans="2:5">
      <c r="B162" s="7"/>
      <c r="E162" s="7"/>
    </row>
    <row r="163" spans="2:5">
      <c r="B163" s="7"/>
      <c r="E163" s="7"/>
    </row>
    <row r="164" spans="2:5">
      <c r="B164" s="7"/>
      <c r="E164" s="7"/>
    </row>
    <row r="165" spans="2:5">
      <c r="B165" s="7"/>
      <c r="E165" s="7"/>
    </row>
    <row r="166" spans="2:5">
      <c r="B166" s="7"/>
      <c r="E166" s="7"/>
    </row>
    <row r="167" spans="2:5">
      <c r="B167" s="7"/>
      <c r="E167" s="7"/>
    </row>
    <row r="168" spans="2:5">
      <c r="B168" s="7"/>
      <c r="E168" s="7"/>
    </row>
    <row r="169" spans="2:5">
      <c r="B169" s="7"/>
      <c r="E169" s="7"/>
    </row>
    <row r="170" spans="2:5">
      <c r="B170" s="7"/>
      <c r="E170" s="7"/>
    </row>
    <row r="171" spans="2:5">
      <c r="B171" s="7"/>
      <c r="E171" s="7"/>
    </row>
    <row r="172" spans="2:5">
      <c r="B172" s="7"/>
      <c r="E172" s="7"/>
    </row>
    <row r="173" spans="2:5">
      <c r="B173" s="7"/>
      <c r="E173" s="7"/>
    </row>
    <row r="174" spans="2:5">
      <c r="B174" s="7"/>
      <c r="E174" s="7"/>
    </row>
    <row r="175" spans="2:5">
      <c r="B175" s="7"/>
      <c r="E175" s="7"/>
    </row>
    <row r="176" spans="2:5">
      <c r="B176" s="7"/>
      <c r="E176" s="7"/>
    </row>
    <row r="177" spans="2:5">
      <c r="B177" s="7"/>
      <c r="E177" s="7"/>
    </row>
    <row r="178" spans="2:5">
      <c r="B178" s="7"/>
      <c r="E178" s="7"/>
    </row>
    <row r="179" spans="2:5">
      <c r="B179" s="7"/>
      <c r="E179" s="7"/>
    </row>
    <row r="180" spans="2:5">
      <c r="B180" s="7"/>
      <c r="E180" s="7"/>
    </row>
    <row r="181" spans="2:5">
      <c r="B181" s="7"/>
      <c r="E181" s="7"/>
    </row>
    <row r="182" spans="2:5">
      <c r="B182" s="7"/>
      <c r="E182" s="7"/>
    </row>
    <row r="183" spans="2:5">
      <c r="B183" s="7"/>
      <c r="E183" s="7"/>
    </row>
    <row r="184" spans="2:5">
      <c r="B184" s="7"/>
      <c r="E184" s="7"/>
    </row>
    <row r="185" spans="2:5">
      <c r="B185" s="7"/>
      <c r="E185" s="7"/>
    </row>
    <row r="186" spans="2:5">
      <c r="B186" s="7"/>
      <c r="E186" s="7"/>
    </row>
    <row r="187" spans="2:5">
      <c r="B187" s="7"/>
      <c r="E187" s="7"/>
    </row>
    <row r="188" spans="2:5">
      <c r="B188" s="7"/>
      <c r="E188" s="7"/>
    </row>
    <row r="189" spans="2:5">
      <c r="B189" s="7"/>
      <c r="E189" s="7"/>
    </row>
    <row r="190" spans="2:5">
      <c r="B190" s="7"/>
      <c r="E190" s="7"/>
    </row>
    <row r="191" spans="2:5">
      <c r="B191" s="7"/>
      <c r="E191" s="7"/>
    </row>
    <row r="192" spans="2:5">
      <c r="B192" s="7"/>
      <c r="E192" s="7"/>
    </row>
    <row r="193" spans="2:5">
      <c r="B193" s="7"/>
      <c r="E193" s="7"/>
    </row>
    <row r="194" spans="2:5">
      <c r="B194" s="7"/>
      <c r="E194" s="7"/>
    </row>
    <row r="195" spans="2:5">
      <c r="B195" s="7"/>
      <c r="E195" s="7"/>
    </row>
    <row r="196" spans="2:5">
      <c r="B196" s="7"/>
      <c r="E196" s="7"/>
    </row>
    <row r="197" spans="2:5">
      <c r="B197" s="7"/>
      <c r="E197" s="7"/>
    </row>
    <row r="198" spans="2:5">
      <c r="B198" s="7"/>
      <c r="E198" s="7"/>
    </row>
    <row r="199" spans="2:5">
      <c r="B199" s="7"/>
      <c r="E199" s="7"/>
    </row>
    <row r="200" spans="2:5">
      <c r="B200" s="7"/>
      <c r="E200" s="7"/>
    </row>
    <row r="201" spans="2:5">
      <c r="B201" s="7"/>
      <c r="E201" s="7"/>
    </row>
    <row r="202" spans="2:5">
      <c r="B202" s="7"/>
      <c r="E202" s="7"/>
    </row>
    <row r="203" spans="2:5">
      <c r="B203" s="7"/>
      <c r="E203" s="7"/>
    </row>
    <row r="204" spans="2:5">
      <c r="B204" s="7"/>
      <c r="E204" s="7"/>
    </row>
    <row r="205" spans="2:5">
      <c r="B205" s="7"/>
      <c r="E205" s="7"/>
    </row>
    <row r="206" spans="2:5">
      <c r="B206" s="7"/>
      <c r="E206" s="7"/>
    </row>
    <row r="207" spans="2:5">
      <c r="B207" s="7"/>
      <c r="E207" s="7"/>
    </row>
    <row r="208" spans="2:5">
      <c r="B208" s="7"/>
      <c r="E208" s="7"/>
    </row>
    <row r="209" spans="2:5">
      <c r="B209" s="7"/>
      <c r="E209" s="7"/>
    </row>
    <row r="210" spans="2:5">
      <c r="B210" s="7"/>
      <c r="E210" s="7"/>
    </row>
    <row r="211" spans="2:5">
      <c r="B211" s="7"/>
      <c r="E211" s="7"/>
    </row>
    <row r="212" spans="2:5">
      <c r="B212" s="7"/>
      <c r="E212" s="7"/>
    </row>
    <row r="213" spans="2:5">
      <c r="B213" s="7"/>
      <c r="E213" s="7"/>
    </row>
    <row r="214" spans="2:5">
      <c r="B214" s="7"/>
      <c r="E214" s="7"/>
    </row>
    <row r="215" spans="2:5">
      <c r="B215" s="7"/>
      <c r="E215" s="7"/>
    </row>
    <row r="216" spans="2:5">
      <c r="B216" s="7"/>
      <c r="E216" s="7"/>
    </row>
    <row r="217" spans="2:5">
      <c r="B217" s="7"/>
      <c r="E217" s="7"/>
    </row>
    <row r="218" spans="2:5">
      <c r="B218" s="7"/>
      <c r="E218" s="7"/>
    </row>
    <row r="219" spans="2:5">
      <c r="B219" s="7"/>
      <c r="E219" s="7"/>
    </row>
    <row r="220" spans="2:5">
      <c r="B220" s="7"/>
      <c r="E220" s="7"/>
    </row>
    <row r="221" spans="2:5">
      <c r="B221" s="7"/>
      <c r="E221" s="7"/>
    </row>
    <row r="222" spans="2:5">
      <c r="B222" s="7"/>
      <c r="E222" s="7"/>
    </row>
    <row r="223" spans="2:5">
      <c r="B223" s="7"/>
      <c r="E223" s="7"/>
    </row>
    <row r="224" spans="2:5">
      <c r="B224" s="7"/>
      <c r="E224" s="7"/>
    </row>
    <row r="225" spans="2:5">
      <c r="B225" s="7"/>
      <c r="E225" s="7"/>
    </row>
    <row r="226" spans="2:5">
      <c r="B226" s="7"/>
      <c r="E226" s="7"/>
    </row>
    <row r="227" spans="2:5">
      <c r="B227" s="7"/>
      <c r="E227" s="7"/>
    </row>
    <row r="228" spans="2:5">
      <c r="B228" s="7"/>
      <c r="E228" s="7"/>
    </row>
    <row r="229" spans="2:5">
      <c r="B229" s="7"/>
      <c r="E229" s="7"/>
    </row>
    <row r="230" spans="2:5">
      <c r="B230" s="7"/>
      <c r="E230" s="7"/>
    </row>
    <row r="231" spans="2:5">
      <c r="B231" s="7"/>
      <c r="E231" s="7"/>
    </row>
    <row r="232" spans="2:5">
      <c r="B232" s="7"/>
      <c r="E232" s="7"/>
    </row>
    <row r="233" spans="2:5">
      <c r="B233" s="7"/>
      <c r="E233" s="7"/>
    </row>
    <row r="234" spans="2:5">
      <c r="B234" s="7"/>
      <c r="E234" s="7"/>
    </row>
    <row r="235" spans="2:5">
      <c r="B235" s="7"/>
      <c r="E235" s="7"/>
    </row>
    <row r="236" spans="2:5">
      <c r="B236" s="7"/>
      <c r="E236" s="7"/>
    </row>
    <row r="237" spans="2:5">
      <c r="B237" s="7"/>
      <c r="E237" s="7"/>
    </row>
    <row r="238" spans="2:5">
      <c r="B238" s="7"/>
      <c r="E238" s="7"/>
    </row>
    <row r="239" spans="2:5">
      <c r="B239" s="7"/>
      <c r="E239" s="7"/>
    </row>
    <row r="240" spans="2:5">
      <c r="B240" s="7"/>
      <c r="E240" s="7"/>
    </row>
    <row r="241" spans="2:5">
      <c r="B241" s="7"/>
      <c r="E241" s="7"/>
    </row>
    <row r="242" spans="2:5">
      <c r="B242" s="7"/>
      <c r="E242" s="7"/>
    </row>
    <row r="243" spans="2:5">
      <c r="B243" s="7"/>
      <c r="E243" s="7"/>
    </row>
    <row r="244" spans="2:5">
      <c r="B244" s="7"/>
      <c r="E244" s="7"/>
    </row>
    <row r="245" spans="2:5">
      <c r="B245" s="7"/>
      <c r="E245" s="7"/>
    </row>
    <row r="246" spans="2:5">
      <c r="B246" s="7"/>
      <c r="E246" s="7"/>
    </row>
    <row r="247" spans="2:5">
      <c r="B247" s="7"/>
      <c r="E247" s="7"/>
    </row>
    <row r="248" spans="2:5">
      <c r="B248" s="7"/>
      <c r="E248" s="7"/>
    </row>
    <row r="249" spans="2:5">
      <c r="B249" s="7"/>
      <c r="E249" s="7"/>
    </row>
    <row r="250" spans="2:5">
      <c r="B250" s="7"/>
      <c r="E250" s="7"/>
    </row>
    <row r="251" spans="2:5">
      <c r="B251" s="7"/>
      <c r="E251" s="7"/>
    </row>
    <row r="252" spans="2:5">
      <c r="B252" s="7"/>
      <c r="E252" s="7"/>
    </row>
    <row r="253" spans="2:5">
      <c r="B253" s="7"/>
      <c r="E253" s="7"/>
    </row>
    <row r="254" spans="2:5">
      <c r="B254" s="7"/>
      <c r="E254" s="7"/>
    </row>
    <row r="255" spans="2:5">
      <c r="B255" s="7"/>
      <c r="E255" s="7"/>
    </row>
    <row r="256" spans="2:5">
      <c r="B256" s="7"/>
      <c r="E256" s="7"/>
    </row>
    <row r="257" spans="2:5">
      <c r="B257" s="7"/>
      <c r="E257" s="7"/>
    </row>
    <row r="258" spans="2:5">
      <c r="B258" s="7"/>
      <c r="E258" s="7"/>
    </row>
    <row r="259" spans="2:5">
      <c r="B259" s="7"/>
      <c r="E259" s="7"/>
    </row>
    <row r="260" spans="2:5">
      <c r="B260" s="7"/>
      <c r="E260" s="7"/>
    </row>
    <row r="261" spans="2:5">
      <c r="B261" s="7"/>
      <c r="E261" s="7"/>
    </row>
    <row r="262" spans="2:5">
      <c r="B262" s="7"/>
      <c r="E262" s="7"/>
    </row>
    <row r="263" spans="2:5">
      <c r="B263" s="7"/>
      <c r="E263" s="7"/>
    </row>
    <row r="264" spans="2:5">
      <c r="B264" s="7"/>
      <c r="E264" s="7"/>
    </row>
    <row r="265" spans="2:5">
      <c r="B265" s="7"/>
      <c r="E265" s="7"/>
    </row>
    <row r="266" spans="2:5">
      <c r="B266" s="7"/>
      <c r="E266" s="7"/>
    </row>
    <row r="267" spans="2:5">
      <c r="B267" s="7"/>
      <c r="E267" s="7"/>
    </row>
    <row r="268" spans="2:5">
      <c r="B268" s="7"/>
      <c r="E268" s="7"/>
    </row>
    <row r="269" spans="2:5">
      <c r="B269" s="7"/>
      <c r="E269" s="7"/>
    </row>
    <row r="270" spans="2:5">
      <c r="B270" s="7"/>
      <c r="E270" s="7"/>
    </row>
    <row r="271" spans="2:5">
      <c r="B271" s="7"/>
      <c r="E271" s="7"/>
    </row>
    <row r="272" spans="2:5">
      <c r="B272" s="7"/>
      <c r="E272" s="7"/>
    </row>
    <row r="273" spans="2:5">
      <c r="B273" s="7"/>
      <c r="E273" s="7"/>
    </row>
    <row r="274" spans="2:5">
      <c r="B274" s="7"/>
      <c r="E274" s="7"/>
    </row>
    <row r="275" spans="2:5">
      <c r="B275" s="7"/>
      <c r="E275" s="7"/>
    </row>
    <row r="276" spans="2:5">
      <c r="B276" s="7"/>
      <c r="E276" s="7"/>
    </row>
    <row r="277" spans="2:5">
      <c r="B277" s="7"/>
      <c r="E277" s="7"/>
    </row>
    <row r="278" spans="2:5">
      <c r="B278" s="7"/>
      <c r="E278" s="7"/>
    </row>
    <row r="279" spans="2:5">
      <c r="B279" s="7"/>
      <c r="E279" s="7"/>
    </row>
    <row r="280" spans="2:5">
      <c r="B280" s="7"/>
      <c r="E280" s="7"/>
    </row>
    <row r="281" spans="2:5">
      <c r="B281" s="7"/>
      <c r="E281" s="7"/>
    </row>
    <row r="282" spans="2:5">
      <c r="B282" s="7"/>
      <c r="E282" s="7"/>
    </row>
    <row r="283" spans="2:5">
      <c r="B283" s="7"/>
      <c r="E283" s="7"/>
    </row>
    <row r="284" spans="2:5">
      <c r="B284" s="7"/>
      <c r="E284" s="7"/>
    </row>
    <row r="285" spans="2:5">
      <c r="B285" s="7"/>
      <c r="E285" s="7"/>
    </row>
    <row r="286" spans="2:5">
      <c r="B286" s="7"/>
      <c r="E286" s="7"/>
    </row>
    <row r="287" spans="2:5">
      <c r="B287" s="7"/>
      <c r="E287" s="7"/>
    </row>
    <row r="288" spans="2:5">
      <c r="B288" s="7"/>
      <c r="E288" s="7"/>
    </row>
    <row r="289" spans="2:9">
      <c r="B289" s="7"/>
      <c r="E289" s="7"/>
    </row>
    <row r="290" spans="2:9">
      <c r="B290" s="7"/>
      <c r="E290" s="7"/>
    </row>
    <row r="291" spans="2:9">
      <c r="B291" s="7"/>
      <c r="E291" s="7"/>
    </row>
    <row r="292" spans="2:9">
      <c r="B292" s="7"/>
      <c r="E292" s="7"/>
    </row>
    <row r="293" spans="2:9">
      <c r="B293" s="217"/>
      <c r="C293" s="35"/>
      <c r="D293" s="35"/>
      <c r="E293" s="217"/>
      <c r="F293" s="32"/>
      <c r="G293" s="32"/>
      <c r="H293" s="32"/>
      <c r="I293" s="32"/>
    </row>
    <row r="294" spans="2:9">
      <c r="B294" s="7"/>
      <c r="E294" s="7"/>
    </row>
    <row r="295" spans="2:9">
      <c r="B295" s="7"/>
      <c r="E295" s="7"/>
    </row>
    <row r="296" spans="2:9">
      <c r="B296" s="7"/>
      <c r="E296" s="7"/>
    </row>
    <row r="297" spans="2:9">
      <c r="B297" s="7"/>
      <c r="E297" s="7"/>
    </row>
    <row r="298" spans="2:9">
      <c r="B298" s="7"/>
      <c r="E298" s="7"/>
    </row>
    <row r="299" spans="2:9">
      <c r="B299" s="7"/>
      <c r="E299" s="7"/>
    </row>
    <row r="300" spans="2:9">
      <c r="B300" s="7"/>
      <c r="E300" s="7"/>
    </row>
    <row r="301" spans="2:9">
      <c r="B301" s="7"/>
      <c r="E301" s="7"/>
    </row>
    <row r="302" spans="2:9">
      <c r="B302" s="7"/>
      <c r="E302" s="7"/>
    </row>
    <row r="303" spans="2:9">
      <c r="B303" s="7"/>
      <c r="E303" s="7"/>
    </row>
    <row r="304" spans="2:9">
      <c r="B304" s="7"/>
      <c r="E304" s="7"/>
    </row>
    <row r="305" spans="2:5">
      <c r="B305" s="7"/>
      <c r="E305" s="7"/>
    </row>
    <row r="306" spans="2:5">
      <c r="B306" s="7"/>
      <c r="E306" s="7"/>
    </row>
    <row r="307" spans="2:5">
      <c r="B307" s="7"/>
      <c r="E307" s="7"/>
    </row>
    <row r="308" spans="2:5">
      <c r="B308" s="7"/>
      <c r="E308" s="7"/>
    </row>
    <row r="309" spans="2:5">
      <c r="B309" s="7"/>
      <c r="E309" s="7"/>
    </row>
    <row r="310" spans="2:5">
      <c r="B310" s="7"/>
      <c r="E310" s="7"/>
    </row>
    <row r="311" spans="2:5">
      <c r="B311" s="7"/>
      <c r="E311" s="7"/>
    </row>
    <row r="312" spans="2:5">
      <c r="B312" s="7"/>
      <c r="E312" s="7"/>
    </row>
    <row r="313" spans="2:5">
      <c r="B313" s="7"/>
      <c r="E313" s="7"/>
    </row>
    <row r="314" spans="2:5">
      <c r="B314" s="7"/>
      <c r="E314" s="7"/>
    </row>
    <row r="315" spans="2:5">
      <c r="B315" s="7"/>
      <c r="E315" s="7"/>
    </row>
    <row r="316" spans="2:5">
      <c r="B316" s="7"/>
      <c r="E316" s="7"/>
    </row>
    <row r="317" spans="2:5">
      <c r="B317" s="7"/>
      <c r="E317" s="7"/>
    </row>
    <row r="318" spans="2:5">
      <c r="B318" s="7"/>
      <c r="E318" s="7"/>
    </row>
    <row r="319" spans="2:5">
      <c r="B319" s="7"/>
      <c r="E319" s="7"/>
    </row>
    <row r="320" spans="2:5">
      <c r="B320" s="7"/>
      <c r="E320" s="7"/>
    </row>
    <row r="321" spans="2:5">
      <c r="B321" s="7"/>
      <c r="E321" s="7"/>
    </row>
    <row r="322" spans="2:5">
      <c r="B322" s="7"/>
      <c r="E322" s="7"/>
    </row>
    <row r="323" spans="2:5">
      <c r="B323" s="7"/>
      <c r="E323" s="7"/>
    </row>
    <row r="324" spans="2:5">
      <c r="B324" s="7"/>
      <c r="E324" s="7"/>
    </row>
    <row r="325" spans="2:5">
      <c r="B325" s="7"/>
      <c r="E325" s="7"/>
    </row>
    <row r="326" spans="2:5">
      <c r="B326" s="7"/>
      <c r="E326" s="7"/>
    </row>
    <row r="327" spans="2:5">
      <c r="B327" s="7"/>
      <c r="E327" s="7"/>
    </row>
    <row r="328" spans="2:5">
      <c r="B328" s="7"/>
      <c r="E328" s="7"/>
    </row>
    <row r="329" spans="2:5">
      <c r="B329" s="7"/>
      <c r="E329" s="7"/>
    </row>
    <row r="330" spans="2:5">
      <c r="B330" s="7"/>
      <c r="E330" s="7"/>
    </row>
    <row r="331" spans="2:5">
      <c r="B331" s="7"/>
      <c r="E331" s="7"/>
    </row>
    <row r="332" spans="2:5">
      <c r="B332" s="7"/>
      <c r="E332" s="7"/>
    </row>
    <row r="333" spans="2:5">
      <c r="B333" s="7"/>
      <c r="E333" s="7"/>
    </row>
    <row r="334" spans="2:5">
      <c r="B334" s="7"/>
      <c r="E334" s="7"/>
    </row>
    <row r="335" spans="2:5">
      <c r="B335" s="7"/>
      <c r="E335" s="7"/>
    </row>
    <row r="336" spans="2:5">
      <c r="B336" s="7"/>
      <c r="E336" s="7"/>
    </row>
    <row r="337" spans="2:5">
      <c r="B337" s="7"/>
      <c r="E337" s="7"/>
    </row>
    <row r="338" spans="2:5">
      <c r="B338" s="7"/>
      <c r="E338" s="7"/>
    </row>
    <row r="339" spans="2:5">
      <c r="B339" s="7"/>
      <c r="E339" s="7"/>
    </row>
    <row r="340" spans="2:5">
      <c r="B340" s="7"/>
      <c r="E340" s="7"/>
    </row>
    <row r="341" spans="2:5">
      <c r="B341" s="7"/>
      <c r="E341" s="7"/>
    </row>
    <row r="342" spans="2:5">
      <c r="B342" s="7"/>
      <c r="E342" s="7"/>
    </row>
    <row r="343" spans="2:5">
      <c r="B343" s="7"/>
      <c r="E343" s="7"/>
    </row>
    <row r="344" spans="2:5">
      <c r="B344" s="7"/>
      <c r="E344" s="7"/>
    </row>
    <row r="345" spans="2:5">
      <c r="B345" s="7"/>
      <c r="E345" s="7"/>
    </row>
    <row r="346" spans="2:5">
      <c r="B346" s="7"/>
      <c r="E346" s="7"/>
    </row>
    <row r="347" spans="2:5">
      <c r="B347" s="7"/>
      <c r="E347" s="7"/>
    </row>
    <row r="348" spans="2:5">
      <c r="B348" s="7"/>
      <c r="E348" s="7"/>
    </row>
    <row r="349" spans="2:5">
      <c r="B349" s="7"/>
      <c r="E349" s="7"/>
    </row>
    <row r="350" spans="2:5">
      <c r="B350" s="7"/>
      <c r="E350" s="7"/>
    </row>
    <row r="351" spans="2:5">
      <c r="B351" s="7"/>
      <c r="E351" s="7"/>
    </row>
    <row r="352" spans="2:5">
      <c r="B352" s="7"/>
      <c r="E352" s="7"/>
    </row>
    <row r="353" spans="2:5">
      <c r="B353" s="7"/>
      <c r="E353" s="7"/>
    </row>
    <row r="354" spans="2:5">
      <c r="B354" s="7"/>
      <c r="E354" s="7"/>
    </row>
    <row r="355" spans="2:5">
      <c r="B355" s="7"/>
      <c r="E355" s="7"/>
    </row>
    <row r="356" spans="2:5">
      <c r="B356" s="7"/>
      <c r="E356" s="7"/>
    </row>
    <row r="357" spans="2:5">
      <c r="B357" s="7"/>
      <c r="E357" s="7"/>
    </row>
    <row r="358" spans="2:5">
      <c r="B358" s="7"/>
      <c r="E358" s="7"/>
    </row>
    <row r="359" spans="2:5">
      <c r="B359" s="7"/>
      <c r="E359" s="7"/>
    </row>
    <row r="360" spans="2:5">
      <c r="B360" s="7"/>
      <c r="E360" s="7"/>
    </row>
    <row r="361" spans="2:5">
      <c r="B361" s="7"/>
      <c r="E361" s="7"/>
    </row>
    <row r="362" spans="2:5">
      <c r="B362" s="7"/>
      <c r="E362" s="7"/>
    </row>
    <row r="363" spans="2:5">
      <c r="B363" s="7"/>
      <c r="E363" s="7"/>
    </row>
    <row r="364" spans="2:5">
      <c r="B364" s="7"/>
      <c r="E364" s="7"/>
    </row>
    <row r="365" spans="2:5">
      <c r="B365" s="7"/>
      <c r="E365" s="7"/>
    </row>
    <row r="366" spans="2:5">
      <c r="B366" s="7"/>
      <c r="E366" s="7"/>
    </row>
    <row r="367" spans="2:5">
      <c r="B367" s="7"/>
      <c r="E367" s="7"/>
    </row>
    <row r="368" spans="2:5">
      <c r="B368" s="7"/>
      <c r="E368" s="7"/>
    </row>
    <row r="369" spans="2:5">
      <c r="B369" s="7"/>
      <c r="E369" s="7"/>
    </row>
    <row r="370" spans="2:5">
      <c r="B370" s="7"/>
      <c r="E370" s="7"/>
    </row>
    <row r="371" spans="2:5">
      <c r="B371" s="7"/>
      <c r="E371" s="7"/>
    </row>
    <row r="372" spans="2:5">
      <c r="B372" s="7"/>
      <c r="E372" s="7"/>
    </row>
    <row r="373" spans="2:5">
      <c r="B373" s="7"/>
      <c r="E373" s="7"/>
    </row>
    <row r="374" spans="2:5">
      <c r="B374" s="7"/>
      <c r="E374" s="7"/>
    </row>
    <row r="375" spans="2:5">
      <c r="B375" s="7"/>
      <c r="E375" s="7"/>
    </row>
    <row r="376" spans="2:5">
      <c r="B376" s="7"/>
      <c r="E376" s="7"/>
    </row>
    <row r="377" spans="2:5">
      <c r="B377" s="7"/>
      <c r="E377" s="7"/>
    </row>
    <row r="378" spans="2:5">
      <c r="B378" s="7"/>
      <c r="E378" s="7"/>
    </row>
    <row r="379" spans="2:5">
      <c r="B379" s="7"/>
      <c r="E379" s="7"/>
    </row>
    <row r="380" spans="2:5">
      <c r="B380" s="7"/>
      <c r="E380" s="7"/>
    </row>
    <row r="381" spans="2:5">
      <c r="B381" s="7"/>
      <c r="E381" s="7"/>
    </row>
    <row r="382" spans="2:5">
      <c r="B382" s="7"/>
      <c r="E382" s="7"/>
    </row>
    <row r="383" spans="2:5">
      <c r="B383" s="7"/>
      <c r="E383" s="7"/>
    </row>
    <row r="384" spans="2:5">
      <c r="B384" s="7"/>
      <c r="E384" s="7"/>
    </row>
    <row r="385" spans="2:5">
      <c r="B385" s="7"/>
      <c r="E385" s="7"/>
    </row>
    <row r="386" spans="2:5">
      <c r="B386" s="7"/>
      <c r="E386" s="7"/>
    </row>
    <row r="387" spans="2:5">
      <c r="B387" s="7"/>
      <c r="E387" s="7"/>
    </row>
    <row r="388" spans="2:5">
      <c r="B388" s="7"/>
      <c r="E388" s="7"/>
    </row>
    <row r="389" spans="2:5">
      <c r="B389" s="7"/>
      <c r="E389" s="7"/>
    </row>
    <row r="390" spans="2:5">
      <c r="B390" s="7"/>
      <c r="E390" s="7"/>
    </row>
    <row r="391" spans="2:5">
      <c r="B391" s="7"/>
      <c r="E391" s="7"/>
    </row>
    <row r="392" spans="2:5">
      <c r="B392" s="7"/>
      <c r="E392" s="7"/>
    </row>
    <row r="393" spans="2:5">
      <c r="B393" s="7"/>
      <c r="E393" s="7"/>
    </row>
    <row r="394" spans="2:5">
      <c r="B394" s="7"/>
      <c r="E394" s="7"/>
    </row>
    <row r="395" spans="2:5">
      <c r="B395" s="7"/>
      <c r="E395" s="7"/>
    </row>
    <row r="396" spans="2:5">
      <c r="B396" s="7"/>
      <c r="E396" s="7"/>
    </row>
    <row r="397" spans="2:5">
      <c r="B397" s="7"/>
      <c r="E397" s="7"/>
    </row>
    <row r="398" spans="2:5">
      <c r="B398" s="7"/>
      <c r="E398" s="7"/>
    </row>
    <row r="399" spans="2:5">
      <c r="B399" s="7"/>
      <c r="E399" s="7"/>
    </row>
    <row r="400" spans="2:5">
      <c r="B400" s="7"/>
      <c r="E400" s="7"/>
    </row>
    <row r="401" spans="2:5">
      <c r="B401" s="7"/>
      <c r="E401" s="7"/>
    </row>
    <row r="402" spans="2:5">
      <c r="B402" s="7"/>
      <c r="E402" s="7"/>
    </row>
    <row r="403" spans="2:5">
      <c r="B403" s="7"/>
      <c r="E403" s="7"/>
    </row>
    <row r="404" spans="2:5">
      <c r="B404" s="7"/>
      <c r="E404" s="7"/>
    </row>
    <row r="405" spans="2:5">
      <c r="B405" s="7"/>
      <c r="E405" s="7"/>
    </row>
    <row r="406" spans="2:5">
      <c r="B406" s="7"/>
      <c r="E406" s="7"/>
    </row>
    <row r="407" spans="2:5">
      <c r="B407" s="7"/>
      <c r="E407" s="7"/>
    </row>
    <row r="408" spans="2:5">
      <c r="B408" s="7"/>
      <c r="E408" s="7"/>
    </row>
    <row r="409" spans="2:5">
      <c r="B409" s="7"/>
      <c r="E409" s="7"/>
    </row>
    <row r="410" spans="2:5">
      <c r="B410" s="7"/>
      <c r="E410" s="7"/>
    </row>
    <row r="411" spans="2:5">
      <c r="B411" s="7"/>
      <c r="E411" s="7"/>
    </row>
    <row r="412" spans="2:5">
      <c r="B412" s="7"/>
      <c r="E412" s="7"/>
    </row>
    <row r="413" spans="2:5">
      <c r="B413" s="7"/>
      <c r="E413" s="7"/>
    </row>
    <row r="414" spans="2:5">
      <c r="B414" s="7"/>
      <c r="E414" s="7"/>
    </row>
    <row r="415" spans="2:5">
      <c r="B415" s="7"/>
      <c r="E415" s="7"/>
    </row>
    <row r="416" spans="2:5">
      <c r="B416" s="7"/>
      <c r="E416" s="7"/>
    </row>
    <row r="417" spans="2:5">
      <c r="B417" s="7"/>
      <c r="E417" s="7"/>
    </row>
    <row r="418" spans="2:5">
      <c r="B418" s="7"/>
      <c r="E418" s="7"/>
    </row>
    <row r="419" spans="2:5">
      <c r="B419" s="7"/>
      <c r="E419" s="7"/>
    </row>
    <row r="420" spans="2:5">
      <c r="B420" s="7"/>
      <c r="E420" s="7"/>
    </row>
    <row r="421" spans="2:5">
      <c r="B421" s="7"/>
      <c r="E421" s="7"/>
    </row>
    <row r="422" spans="2:5">
      <c r="B422" s="7"/>
      <c r="E422" s="7"/>
    </row>
    <row r="423" spans="2:5">
      <c r="B423" s="7"/>
      <c r="E423" s="7"/>
    </row>
    <row r="424" spans="2:5">
      <c r="B424" s="7"/>
      <c r="E424" s="7"/>
    </row>
    <row r="425" spans="2:5">
      <c r="B425" s="7"/>
      <c r="E425" s="7"/>
    </row>
    <row r="426" spans="2:5">
      <c r="B426" s="7"/>
      <c r="E426" s="7"/>
    </row>
    <row r="427" spans="2:5">
      <c r="B427" s="7"/>
      <c r="E427" s="7"/>
    </row>
    <row r="428" spans="2:5">
      <c r="B428" s="7"/>
      <c r="E428" s="7"/>
    </row>
    <row r="429" spans="2:5">
      <c r="B429" s="7"/>
      <c r="E429" s="7"/>
    </row>
    <row r="430" spans="2:5">
      <c r="B430" s="7"/>
      <c r="E430" s="7"/>
    </row>
    <row r="431" spans="2:5">
      <c r="B431" s="7"/>
      <c r="E431" s="7"/>
    </row>
    <row r="432" spans="2:5">
      <c r="B432" s="7"/>
      <c r="E432" s="7"/>
    </row>
    <row r="433" spans="2:5">
      <c r="B433" s="7"/>
      <c r="E433" s="7"/>
    </row>
    <row r="434" spans="2:5">
      <c r="B434" s="7"/>
      <c r="E434" s="7"/>
    </row>
    <row r="435" spans="2:5">
      <c r="B435" s="7"/>
      <c r="E435" s="7"/>
    </row>
    <row r="436" spans="2:5">
      <c r="B436" s="7"/>
      <c r="E436" s="7"/>
    </row>
    <row r="437" spans="2:5">
      <c r="B437" s="7"/>
      <c r="E437" s="7"/>
    </row>
    <row r="438" spans="2:5">
      <c r="B438" s="7"/>
      <c r="E438" s="7"/>
    </row>
    <row r="439" spans="2:5">
      <c r="B439" s="7"/>
      <c r="E439" s="7"/>
    </row>
    <row r="440" spans="2:5">
      <c r="B440" s="7"/>
      <c r="E440" s="7"/>
    </row>
    <row r="441" spans="2:5">
      <c r="B441" s="7"/>
      <c r="E441" s="7"/>
    </row>
    <row r="442" spans="2:5">
      <c r="B442" s="7"/>
      <c r="E442" s="7"/>
    </row>
    <row r="443" spans="2:5">
      <c r="B443" s="7"/>
      <c r="E443" s="7"/>
    </row>
    <row r="444" spans="2:5">
      <c r="B444" s="7"/>
      <c r="E444" s="7"/>
    </row>
    <row r="445" spans="2:5">
      <c r="B445" s="7"/>
      <c r="E445" s="7"/>
    </row>
    <row r="446" spans="2:5">
      <c r="B446" s="7"/>
      <c r="E446" s="7"/>
    </row>
    <row r="447" spans="2:5">
      <c r="B447" s="7"/>
      <c r="E447" s="7"/>
    </row>
    <row r="448" spans="2:5">
      <c r="B448" s="7"/>
      <c r="E448" s="7"/>
    </row>
    <row r="449" spans="2:5">
      <c r="B449" s="7"/>
      <c r="E449" s="7"/>
    </row>
    <row r="450" spans="2:5">
      <c r="B450" s="7"/>
      <c r="E450" s="7"/>
    </row>
    <row r="451" spans="2:5">
      <c r="B451" s="7"/>
      <c r="E451" s="7"/>
    </row>
    <row r="452" spans="2:5">
      <c r="B452" s="7"/>
      <c r="E452" s="7"/>
    </row>
    <row r="453" spans="2:5">
      <c r="B453" s="7"/>
      <c r="E453" s="7"/>
    </row>
    <row r="454" spans="2:5">
      <c r="B454" s="7"/>
      <c r="E454" s="7"/>
    </row>
    <row r="455" spans="2:5">
      <c r="B455" s="7"/>
      <c r="E455" s="7"/>
    </row>
    <row r="456" spans="2:5">
      <c r="B456" s="7"/>
      <c r="E456" s="7"/>
    </row>
    <row r="457" spans="2:5">
      <c r="B457" s="7"/>
      <c r="E457" s="7"/>
    </row>
    <row r="458" spans="2:5">
      <c r="B458" s="7"/>
      <c r="E458" s="7"/>
    </row>
    <row r="459" spans="2:5">
      <c r="B459" s="7"/>
      <c r="E459" s="7"/>
    </row>
    <row r="460" spans="2:5">
      <c r="B460" s="7"/>
      <c r="E460" s="7"/>
    </row>
    <row r="461" spans="2:5">
      <c r="B461" s="7"/>
      <c r="E461" s="7"/>
    </row>
    <row r="462" spans="2:5">
      <c r="B462" s="7"/>
      <c r="E462" s="7"/>
    </row>
    <row r="463" spans="2:5">
      <c r="B463" s="7"/>
      <c r="E463" s="7"/>
    </row>
    <row r="464" spans="2:5">
      <c r="B464" s="7"/>
      <c r="E464" s="7"/>
    </row>
    <row r="465" spans="2:5">
      <c r="B465" s="7"/>
      <c r="E465" s="7"/>
    </row>
    <row r="466" spans="2:5">
      <c r="B466" s="7"/>
      <c r="E466" s="7"/>
    </row>
    <row r="467" spans="2:5">
      <c r="B467" s="7"/>
      <c r="E467" s="7"/>
    </row>
    <row r="468" spans="2:5">
      <c r="B468" s="7"/>
      <c r="E468" s="7"/>
    </row>
    <row r="469" spans="2:5">
      <c r="B469" s="7"/>
      <c r="E469" s="7"/>
    </row>
    <row r="470" spans="2:5">
      <c r="B470" s="7"/>
      <c r="E470" s="7"/>
    </row>
    <row r="471" spans="2:5">
      <c r="B471" s="7"/>
      <c r="E471" s="7"/>
    </row>
    <row r="472" spans="2:5">
      <c r="B472" s="7"/>
      <c r="E472" s="7"/>
    </row>
    <row r="473" spans="2:5">
      <c r="B473" s="7"/>
      <c r="E473" s="7"/>
    </row>
    <row r="474" spans="2:5">
      <c r="B474" s="7"/>
      <c r="E474" s="7"/>
    </row>
    <row r="475" spans="2:5">
      <c r="B475" s="7"/>
      <c r="E475" s="7"/>
    </row>
    <row r="476" spans="2:5">
      <c r="B476" s="7"/>
      <c r="E476" s="7"/>
    </row>
    <row r="477" spans="2:5">
      <c r="B477" s="7"/>
      <c r="E477" s="7"/>
    </row>
    <row r="478" spans="2:5">
      <c r="B478" s="7"/>
      <c r="E478" s="7"/>
    </row>
    <row r="479" spans="2:5">
      <c r="B479" s="7"/>
      <c r="E479" s="7"/>
    </row>
    <row r="480" spans="2:5">
      <c r="B480" s="7"/>
      <c r="E480" s="7"/>
    </row>
    <row r="481" spans="2:5">
      <c r="B481" s="7"/>
      <c r="E481" s="7"/>
    </row>
    <row r="482" spans="2:5">
      <c r="B482" s="7"/>
      <c r="E482" s="7"/>
    </row>
    <row r="483" spans="2:5">
      <c r="B483" s="7"/>
      <c r="E483" s="7"/>
    </row>
    <row r="484" spans="2:5">
      <c r="B484" s="7"/>
      <c r="E484" s="7"/>
    </row>
    <row r="485" spans="2:5">
      <c r="B485" s="7"/>
      <c r="E485" s="7"/>
    </row>
    <row r="486" spans="2:5">
      <c r="B486" s="7"/>
      <c r="E486" s="7"/>
    </row>
    <row r="487" spans="2:5">
      <c r="B487" s="7"/>
      <c r="E487" s="7"/>
    </row>
    <row r="488" spans="2:5">
      <c r="B488" s="7"/>
      <c r="E488" s="7"/>
    </row>
    <row r="489" spans="2:5">
      <c r="B489" s="7"/>
      <c r="E489" s="7"/>
    </row>
    <row r="490" spans="2:5">
      <c r="B490" s="7"/>
      <c r="E490" s="7"/>
    </row>
    <row r="491" spans="2:5">
      <c r="B491" s="7"/>
      <c r="E491" s="7"/>
    </row>
    <row r="492" spans="2:5">
      <c r="B492" s="7"/>
      <c r="E492" s="7"/>
    </row>
    <row r="493" spans="2:5">
      <c r="B493" s="7"/>
      <c r="E493" s="7"/>
    </row>
    <row r="494" spans="2:5">
      <c r="B494" s="7"/>
      <c r="E494" s="7"/>
    </row>
    <row r="495" spans="2:5">
      <c r="B495" s="7"/>
      <c r="E495" s="7"/>
    </row>
    <row r="496" spans="2:5">
      <c r="B496" s="7"/>
      <c r="E496" s="7"/>
    </row>
    <row r="497" spans="2:5">
      <c r="B497" s="7"/>
      <c r="E497" s="7"/>
    </row>
    <row r="498" spans="2:5">
      <c r="B498" s="7"/>
      <c r="E498" s="7"/>
    </row>
    <row r="499" spans="2:5">
      <c r="B499" s="7"/>
      <c r="E499" s="7"/>
    </row>
    <row r="500" spans="2:5">
      <c r="B500" s="7"/>
      <c r="E500" s="7"/>
    </row>
    <row r="501" spans="2:5">
      <c r="B501" s="7"/>
      <c r="E501" s="7"/>
    </row>
    <row r="502" spans="2:5">
      <c r="B502" s="7"/>
      <c r="E502" s="7"/>
    </row>
    <row r="503" spans="2:5">
      <c r="B503" s="7"/>
      <c r="E503" s="7"/>
    </row>
    <row r="504" spans="2:5">
      <c r="B504" s="7"/>
      <c r="E504" s="7"/>
    </row>
    <row r="505" spans="2:5">
      <c r="B505" s="7"/>
      <c r="E505" s="7"/>
    </row>
    <row r="506" spans="2:5">
      <c r="B506" s="7"/>
      <c r="E506" s="7"/>
    </row>
    <row r="507" spans="2:5">
      <c r="B507" s="7"/>
      <c r="E507" s="7"/>
    </row>
    <row r="508" spans="2:5">
      <c r="B508" s="7"/>
      <c r="E508" s="7"/>
    </row>
    <row r="509" spans="2:5">
      <c r="B509" s="7"/>
      <c r="E509" s="7"/>
    </row>
    <row r="510" spans="2:5">
      <c r="B510" s="7"/>
      <c r="E510" s="7"/>
    </row>
    <row r="511" spans="2:5">
      <c r="B511" s="7"/>
      <c r="E511" s="7"/>
    </row>
    <row r="512" spans="2:5">
      <c r="B512" s="7"/>
      <c r="E512" s="7"/>
    </row>
    <row r="513" spans="2:5">
      <c r="B513" s="7"/>
      <c r="E513" s="7"/>
    </row>
    <row r="514" spans="2:5">
      <c r="B514" s="7"/>
      <c r="E514" s="7"/>
    </row>
    <row r="515" spans="2:5">
      <c r="B515" s="7"/>
      <c r="E515" s="7"/>
    </row>
    <row r="516" spans="2:5">
      <c r="B516" s="7"/>
      <c r="E516" s="7"/>
    </row>
    <row r="517" spans="2:5">
      <c r="B517" s="7"/>
      <c r="E517" s="7"/>
    </row>
    <row r="518" spans="2:5">
      <c r="B518" s="7"/>
      <c r="E518" s="7"/>
    </row>
    <row r="519" spans="2:5">
      <c r="B519" s="7"/>
      <c r="E519" s="7"/>
    </row>
    <row r="520" spans="2:5">
      <c r="B520" s="7"/>
      <c r="E520" s="7"/>
    </row>
    <row r="521" spans="2:5">
      <c r="B521" s="7"/>
      <c r="E521" s="7"/>
    </row>
    <row r="522" spans="2:5">
      <c r="B522" s="7"/>
      <c r="E522" s="7"/>
    </row>
    <row r="523" spans="2:5">
      <c r="B523" s="7"/>
      <c r="E523" s="7"/>
    </row>
    <row r="524" spans="2:5">
      <c r="B524" s="7"/>
      <c r="E524" s="7"/>
    </row>
    <row r="525" spans="2:5">
      <c r="B525" s="7"/>
      <c r="E525" s="7"/>
    </row>
    <row r="526" spans="2:5">
      <c r="B526" s="7"/>
      <c r="E526" s="7"/>
    </row>
    <row r="527" spans="2:5">
      <c r="B527" s="7"/>
      <c r="E527" s="7"/>
    </row>
    <row r="528" spans="2:5">
      <c r="B528" s="7"/>
      <c r="E528" s="7"/>
    </row>
    <row r="529" spans="2:5">
      <c r="B529" s="7"/>
      <c r="E529" s="7"/>
    </row>
    <row r="530" spans="2:5">
      <c r="B530" s="7"/>
      <c r="E530" s="7"/>
    </row>
    <row r="531" spans="2:5">
      <c r="B531" s="7"/>
      <c r="E531" s="7"/>
    </row>
    <row r="532" spans="2:5">
      <c r="B532" s="7"/>
      <c r="E532" s="7"/>
    </row>
    <row r="533" spans="2:5">
      <c r="B533" s="7"/>
      <c r="E533" s="7"/>
    </row>
    <row r="534" spans="2:5">
      <c r="B534" s="7"/>
      <c r="E534" s="7"/>
    </row>
    <row r="535" spans="2:5">
      <c r="B535" s="7"/>
      <c r="E535" s="7"/>
    </row>
    <row r="536" spans="2:5">
      <c r="B536" s="7"/>
      <c r="E536" s="7"/>
    </row>
    <row r="537" spans="2:5">
      <c r="B537" s="7"/>
      <c r="E537" s="7"/>
    </row>
    <row r="538" spans="2:5">
      <c r="B538" s="7"/>
      <c r="E538" s="7"/>
    </row>
    <row r="539" spans="2:5">
      <c r="B539" s="7"/>
      <c r="E539" s="7"/>
    </row>
    <row r="540" spans="2:5">
      <c r="B540" s="7"/>
      <c r="E540" s="7"/>
    </row>
    <row r="541" spans="2:5">
      <c r="B541" s="7"/>
      <c r="E541" s="7"/>
    </row>
    <row r="542" spans="2:5">
      <c r="B542" s="7"/>
      <c r="E542" s="7"/>
    </row>
    <row r="543" spans="2:5">
      <c r="B543" s="7"/>
      <c r="E543" s="7"/>
    </row>
    <row r="544" spans="2:5">
      <c r="B544" s="7"/>
      <c r="E544" s="7"/>
    </row>
    <row r="545" spans="2:5">
      <c r="B545" s="7"/>
      <c r="E545" s="7"/>
    </row>
    <row r="546" spans="2:5">
      <c r="B546" s="7"/>
      <c r="E546" s="7"/>
    </row>
    <row r="547" spans="2:5">
      <c r="B547" s="7"/>
      <c r="E547" s="7"/>
    </row>
    <row r="548" spans="2:5">
      <c r="B548" s="7"/>
      <c r="E548" s="7"/>
    </row>
    <row r="549" spans="2:5">
      <c r="B549" s="7"/>
      <c r="E549" s="7"/>
    </row>
    <row r="550" spans="2:5">
      <c r="B550" s="7"/>
      <c r="E550" s="7"/>
    </row>
    <row r="551" spans="2:5">
      <c r="B551" s="7"/>
      <c r="E551" s="7"/>
    </row>
    <row r="552" spans="2:5">
      <c r="B552" s="7"/>
      <c r="E552" s="7"/>
    </row>
    <row r="553" spans="2:5">
      <c r="B553" s="7"/>
      <c r="E553" s="7"/>
    </row>
    <row r="554" spans="2:5">
      <c r="B554" s="7"/>
      <c r="E554" s="7"/>
    </row>
    <row r="555" spans="2:5">
      <c r="B555" s="7"/>
      <c r="E555" s="7"/>
    </row>
    <row r="556" spans="2:5">
      <c r="B556" s="7"/>
      <c r="E556" s="7"/>
    </row>
    <row r="557" spans="2:5">
      <c r="B557" s="7"/>
      <c r="E557" s="7"/>
    </row>
    <row r="558" spans="2:5">
      <c r="B558" s="7"/>
      <c r="E558" s="7"/>
    </row>
    <row r="559" spans="2:5">
      <c r="B559" s="7"/>
      <c r="E559" s="7"/>
    </row>
    <row r="560" spans="2:5">
      <c r="B560" s="7"/>
      <c r="E560" s="7"/>
    </row>
    <row r="561" spans="2:5">
      <c r="B561" s="7"/>
      <c r="E561" s="7"/>
    </row>
    <row r="562" spans="2:5">
      <c r="B562" s="7"/>
      <c r="E562" s="7"/>
    </row>
    <row r="563" spans="2:5">
      <c r="B563" s="7"/>
      <c r="E563" s="7"/>
    </row>
    <row r="564" spans="2:5">
      <c r="B564" s="7"/>
      <c r="E564" s="7"/>
    </row>
    <row r="565" spans="2:5">
      <c r="B565" s="7"/>
      <c r="E565" s="7"/>
    </row>
    <row r="566" spans="2:5">
      <c r="B566" s="7"/>
      <c r="E566" s="7"/>
    </row>
    <row r="567" spans="2:5">
      <c r="B567" s="7"/>
      <c r="E567" s="7"/>
    </row>
    <row r="568" spans="2:5">
      <c r="B568" s="7"/>
      <c r="E568" s="7"/>
    </row>
    <row r="569" spans="2:5">
      <c r="B569" s="7"/>
      <c r="E569" s="7"/>
    </row>
    <row r="570" spans="2:5">
      <c r="B570" s="7"/>
      <c r="E570" s="7"/>
    </row>
    <row r="571" spans="2:5">
      <c r="B571" s="7"/>
      <c r="E571" s="7"/>
    </row>
    <row r="572" spans="2:5">
      <c r="B572" s="7"/>
      <c r="E572" s="7"/>
    </row>
    <row r="573" spans="2:5">
      <c r="B573" s="7"/>
      <c r="E573" s="7"/>
    </row>
    <row r="574" spans="2:5">
      <c r="B574" s="7"/>
      <c r="E574" s="7"/>
    </row>
    <row r="575" spans="2:5">
      <c r="B575" s="7"/>
      <c r="E575" s="7"/>
    </row>
    <row r="576" spans="2:5">
      <c r="B576" s="7"/>
      <c r="E576" s="7"/>
    </row>
    <row r="577" spans="2:5">
      <c r="B577" s="7"/>
      <c r="E577" s="7"/>
    </row>
    <row r="578" spans="2:5">
      <c r="B578" s="7"/>
      <c r="E578" s="7"/>
    </row>
    <row r="579" spans="2:5">
      <c r="B579" s="7"/>
      <c r="E579" s="7"/>
    </row>
    <row r="580" spans="2:5">
      <c r="B580" s="7"/>
      <c r="E580" s="7"/>
    </row>
    <row r="581" spans="2:5">
      <c r="B581" s="7"/>
      <c r="E581" s="7"/>
    </row>
    <row r="582" spans="2:5">
      <c r="B582" s="7"/>
      <c r="E582" s="7"/>
    </row>
    <row r="583" spans="2:5">
      <c r="B583" s="7"/>
      <c r="E583" s="7"/>
    </row>
    <row r="584" spans="2:5">
      <c r="B584" s="7"/>
      <c r="E584" s="7"/>
    </row>
    <row r="585" spans="2:5">
      <c r="B585" s="7"/>
      <c r="E585" s="7"/>
    </row>
    <row r="586" spans="2:5">
      <c r="B586" s="7"/>
      <c r="E586" s="7"/>
    </row>
    <row r="587" spans="2:5">
      <c r="B587" s="7"/>
      <c r="E587" s="7"/>
    </row>
    <row r="588" spans="2:5">
      <c r="B588" s="7"/>
      <c r="E588" s="7"/>
    </row>
    <row r="589" spans="2:5">
      <c r="B589" s="7"/>
      <c r="E589" s="7"/>
    </row>
    <row r="590" spans="2:5">
      <c r="B590" s="7"/>
      <c r="E590" s="7"/>
    </row>
    <row r="591" spans="2:5">
      <c r="B591" s="7"/>
      <c r="E591" s="7"/>
    </row>
    <row r="592" spans="2:5">
      <c r="B592" s="7"/>
      <c r="E592" s="7"/>
    </row>
    <row r="593" spans="2:5">
      <c r="B593" s="7"/>
      <c r="E593" s="7"/>
    </row>
    <row r="594" spans="2:5">
      <c r="B594" s="7"/>
      <c r="E594" s="7"/>
    </row>
    <row r="595" spans="2:5">
      <c r="B595" s="7"/>
      <c r="E595" s="7"/>
    </row>
    <row r="596" spans="2:5">
      <c r="B596" s="7"/>
      <c r="E596" s="7"/>
    </row>
    <row r="597" spans="2:5">
      <c r="B597" s="7"/>
      <c r="E597" s="7"/>
    </row>
    <row r="598" spans="2:5">
      <c r="B598" s="7"/>
      <c r="E598" s="7"/>
    </row>
    <row r="599" spans="2:5">
      <c r="B599" s="7"/>
      <c r="E599" s="7"/>
    </row>
    <row r="600" spans="2:5">
      <c r="B600" s="7"/>
      <c r="E600" s="7"/>
    </row>
    <row r="601" spans="2:5">
      <c r="B601" s="7"/>
      <c r="E601" s="7"/>
    </row>
    <row r="602" spans="2:5">
      <c r="B602" s="7"/>
      <c r="E602" s="7"/>
    </row>
    <row r="603" spans="2:5">
      <c r="B603" s="7"/>
      <c r="E603" s="7"/>
    </row>
    <row r="604" spans="2:5">
      <c r="B604" s="7"/>
      <c r="E604" s="7"/>
    </row>
    <row r="605" spans="2:5">
      <c r="B605" s="7"/>
      <c r="E605" s="7"/>
    </row>
    <row r="606" spans="2:5">
      <c r="B606" s="7"/>
      <c r="E606" s="7"/>
    </row>
    <row r="607" spans="2:5">
      <c r="B607" s="7"/>
      <c r="E607" s="7"/>
    </row>
    <row r="608" spans="2:5">
      <c r="B608" s="7"/>
      <c r="E608" s="7"/>
    </row>
    <row r="609" spans="2:5">
      <c r="B609" s="7"/>
      <c r="E609" s="7"/>
    </row>
    <row r="610" spans="2:5">
      <c r="B610" s="7"/>
      <c r="E610" s="7"/>
    </row>
    <row r="611" spans="2:5">
      <c r="B611" s="7"/>
      <c r="E611" s="7"/>
    </row>
    <row r="612" spans="2:5">
      <c r="B612" s="7"/>
      <c r="E612" s="7"/>
    </row>
    <row r="613" spans="2:5">
      <c r="B613" s="7"/>
      <c r="E613" s="7"/>
    </row>
    <row r="614" spans="2:5">
      <c r="B614" s="7"/>
      <c r="E614" s="7"/>
    </row>
    <row r="615" spans="2:5">
      <c r="B615" s="7"/>
      <c r="E615" s="7"/>
    </row>
    <row r="616" spans="2:5">
      <c r="B616" s="7"/>
      <c r="E616" s="7"/>
    </row>
    <row r="617" spans="2:5">
      <c r="B617" s="7"/>
      <c r="E617" s="7"/>
    </row>
    <row r="618" spans="2:5">
      <c r="B618" s="7"/>
      <c r="E618" s="7"/>
    </row>
    <row r="619" spans="2:5">
      <c r="B619" s="7"/>
      <c r="E619" s="7"/>
    </row>
    <row r="620" spans="2:5">
      <c r="B620" s="7"/>
      <c r="E620" s="7"/>
    </row>
    <row r="621" spans="2:5">
      <c r="B621" s="7"/>
      <c r="E621" s="7"/>
    </row>
    <row r="622" spans="2:5">
      <c r="B622" s="7"/>
      <c r="E622" s="7"/>
    </row>
    <row r="623" spans="2:5">
      <c r="B623" s="7"/>
      <c r="E623" s="7"/>
    </row>
    <row r="624" spans="2:5">
      <c r="B624" s="7"/>
      <c r="E624" s="7"/>
    </row>
    <row r="625" spans="2:5">
      <c r="B625" s="7"/>
      <c r="E625" s="7"/>
    </row>
    <row r="626" spans="2:5">
      <c r="B626" s="7"/>
      <c r="E626" s="7"/>
    </row>
    <row r="627" spans="2:5">
      <c r="B627" s="7"/>
      <c r="E627" s="7"/>
    </row>
    <row r="628" spans="2:5">
      <c r="B628" s="7"/>
      <c r="E628" s="7"/>
    </row>
    <row r="629" spans="2:5">
      <c r="B629" s="7"/>
      <c r="E629" s="7"/>
    </row>
    <row r="630" spans="2:5">
      <c r="B630" s="7"/>
      <c r="E630" s="7"/>
    </row>
    <row r="631" spans="2:5">
      <c r="B631" s="7"/>
      <c r="E631" s="7"/>
    </row>
    <row r="632" spans="2:5">
      <c r="B632" s="7"/>
      <c r="E632" s="7"/>
    </row>
    <row r="633" spans="2:5">
      <c r="B633" s="7"/>
      <c r="E633" s="7"/>
    </row>
    <row r="634" spans="2:5">
      <c r="B634" s="7"/>
      <c r="E634" s="7"/>
    </row>
    <row r="635" spans="2:5">
      <c r="B635" s="7"/>
      <c r="E635" s="7"/>
    </row>
    <row r="636" spans="2:5">
      <c r="B636" s="7"/>
      <c r="E636" s="7"/>
    </row>
    <row r="637" spans="2:5">
      <c r="B637" s="7"/>
      <c r="E637" s="7"/>
    </row>
    <row r="638" spans="2:5">
      <c r="B638" s="7"/>
      <c r="E638" s="7"/>
    </row>
    <row r="639" spans="2:5">
      <c r="B639" s="7"/>
      <c r="E639" s="7"/>
    </row>
    <row r="640" spans="2:5">
      <c r="B640" s="7"/>
      <c r="E640" s="7"/>
    </row>
    <row r="641" spans="2:5">
      <c r="B641" s="7"/>
      <c r="E641" s="7"/>
    </row>
    <row r="642" spans="2:5">
      <c r="B642" s="7"/>
      <c r="E642" s="7"/>
    </row>
    <row r="643" spans="2:5">
      <c r="B643" s="7"/>
      <c r="E643" s="7"/>
    </row>
    <row r="644" spans="2:5">
      <c r="B644" s="7"/>
      <c r="E644" s="7"/>
    </row>
    <row r="645" spans="2:5">
      <c r="B645" s="7"/>
      <c r="E645" s="7"/>
    </row>
    <row r="646" spans="2:5">
      <c r="B646" s="7"/>
      <c r="E646" s="7"/>
    </row>
    <row r="647" spans="2:5">
      <c r="B647" s="7"/>
      <c r="E647" s="7"/>
    </row>
    <row r="648" spans="2:5">
      <c r="B648" s="7"/>
      <c r="E648" s="7"/>
    </row>
    <row r="649" spans="2:5">
      <c r="B649" s="7"/>
      <c r="E649" s="7"/>
    </row>
    <row r="650" spans="2:5">
      <c r="B650" s="7"/>
      <c r="E650" s="7"/>
    </row>
    <row r="651" spans="2:5">
      <c r="B651" s="7"/>
      <c r="E651" s="7"/>
    </row>
    <row r="652" spans="2:5">
      <c r="B652" s="7"/>
      <c r="E652" s="7"/>
    </row>
    <row r="653" spans="2:5">
      <c r="B653" s="7"/>
      <c r="E653" s="7"/>
    </row>
    <row r="654" spans="2:5">
      <c r="B654" s="7"/>
      <c r="E654" s="7"/>
    </row>
    <row r="655" spans="2:5">
      <c r="B655" s="7"/>
      <c r="E655" s="7"/>
    </row>
    <row r="656" spans="2:5">
      <c r="B656" s="7"/>
      <c r="E656" s="7"/>
    </row>
    <row r="657" spans="2:5">
      <c r="B657" s="7"/>
      <c r="E657" s="7"/>
    </row>
    <row r="658" spans="2:5">
      <c r="B658" s="7"/>
      <c r="E658" s="7"/>
    </row>
    <row r="659" spans="2:5">
      <c r="B659" s="7"/>
      <c r="E659" s="7"/>
    </row>
    <row r="660" spans="2:5">
      <c r="B660" s="7"/>
      <c r="E660" s="7"/>
    </row>
    <row r="661" spans="2:5">
      <c r="B661" s="7"/>
      <c r="E661" s="7"/>
    </row>
    <row r="662" spans="2:5">
      <c r="B662" s="7"/>
      <c r="E662" s="7"/>
    </row>
    <row r="663" spans="2:5">
      <c r="B663" s="7"/>
      <c r="E663" s="7"/>
    </row>
    <row r="664" spans="2:5">
      <c r="B664" s="7"/>
      <c r="E664" s="7"/>
    </row>
    <row r="665" spans="2:5">
      <c r="B665" s="7"/>
      <c r="E665" s="7"/>
    </row>
    <row r="666" spans="2:5">
      <c r="B666" s="7"/>
      <c r="E666" s="7"/>
    </row>
    <row r="667" spans="2:5">
      <c r="B667" s="7"/>
      <c r="E667" s="7"/>
    </row>
    <row r="668" spans="2:5">
      <c r="B668" s="7"/>
      <c r="E668" s="7"/>
    </row>
    <row r="669" spans="2:5">
      <c r="B669" s="7"/>
      <c r="E669" s="7"/>
    </row>
    <row r="670" spans="2:5">
      <c r="B670" s="7"/>
      <c r="E670" s="7"/>
    </row>
    <row r="671" spans="2:5">
      <c r="B671" s="7"/>
      <c r="E671" s="7"/>
    </row>
    <row r="672" spans="2:5">
      <c r="B672" s="7"/>
      <c r="E672" s="7"/>
    </row>
    <row r="673" spans="2:5">
      <c r="B673" s="7"/>
      <c r="E673" s="7"/>
    </row>
    <row r="674" spans="2:5">
      <c r="B674" s="7"/>
      <c r="E674" s="7"/>
    </row>
    <row r="675" spans="2:5">
      <c r="B675" s="7"/>
      <c r="E675" s="7"/>
    </row>
    <row r="676" spans="2:5">
      <c r="B676" s="7"/>
      <c r="E676" s="7"/>
    </row>
    <row r="677" spans="2:5">
      <c r="B677" s="7"/>
      <c r="E677" s="7"/>
    </row>
    <row r="678" spans="2:5">
      <c r="B678" s="7"/>
      <c r="E678" s="7"/>
    </row>
    <row r="679" spans="2:5">
      <c r="B679" s="7"/>
      <c r="E679" s="7"/>
    </row>
    <row r="680" spans="2:5">
      <c r="B680" s="7"/>
      <c r="E680" s="7"/>
    </row>
    <row r="681" spans="2:5">
      <c r="B681" s="7"/>
      <c r="E681" s="7"/>
    </row>
    <row r="682" spans="2:5">
      <c r="B682" s="7"/>
      <c r="E682" s="7"/>
    </row>
    <row r="683" spans="2:5">
      <c r="B683" s="7"/>
      <c r="E683" s="7"/>
    </row>
    <row r="684" spans="2:5">
      <c r="B684" s="7"/>
      <c r="E684" s="7"/>
    </row>
    <row r="685" spans="2:5">
      <c r="B685" s="7"/>
      <c r="E685" s="7"/>
    </row>
    <row r="686" spans="2:5">
      <c r="B686" s="7"/>
      <c r="E686" s="7"/>
    </row>
    <row r="687" spans="2:5">
      <c r="B687" s="7"/>
      <c r="E687" s="7"/>
    </row>
    <row r="688" spans="2:5">
      <c r="B688" s="7"/>
      <c r="E688" s="7"/>
    </row>
    <row r="689" spans="2:5">
      <c r="B689" s="7"/>
      <c r="E689" s="7"/>
    </row>
    <row r="690" spans="2:5">
      <c r="B690" s="7"/>
      <c r="E690" s="7"/>
    </row>
    <row r="691" spans="2:5">
      <c r="B691" s="7"/>
      <c r="E691" s="7"/>
    </row>
    <row r="692" spans="2:5">
      <c r="B692" s="7"/>
      <c r="E692" s="7"/>
    </row>
    <row r="693" spans="2:5">
      <c r="B693" s="7"/>
      <c r="E693" s="7"/>
    </row>
    <row r="694" spans="2:5">
      <c r="B694" s="7"/>
      <c r="E694" s="7"/>
    </row>
    <row r="695" spans="2:5">
      <c r="B695" s="7"/>
      <c r="E695" s="7"/>
    </row>
    <row r="696" spans="2:5">
      <c r="B696" s="7"/>
      <c r="E696" s="7"/>
    </row>
    <row r="697" spans="2:5">
      <c r="B697" s="7"/>
      <c r="E697" s="7"/>
    </row>
    <row r="698" spans="2:5">
      <c r="B698" s="7"/>
      <c r="E698" s="7"/>
    </row>
    <row r="699" spans="2:5">
      <c r="B699" s="7"/>
      <c r="E699" s="7"/>
    </row>
    <row r="700" spans="2:5">
      <c r="B700" s="7"/>
      <c r="E700" s="7"/>
    </row>
    <row r="701" spans="2:5">
      <c r="B701" s="7"/>
      <c r="E701" s="7"/>
    </row>
    <row r="702" spans="2:5">
      <c r="B702" s="7"/>
      <c r="E702" s="7"/>
    </row>
    <row r="703" spans="2:5">
      <c r="B703" s="7"/>
      <c r="E703" s="7"/>
    </row>
    <row r="704" spans="2:5">
      <c r="B704" s="7"/>
      <c r="E704" s="7"/>
    </row>
    <row r="705" spans="2:5">
      <c r="B705" s="7"/>
      <c r="E705" s="7"/>
    </row>
    <row r="706" spans="2:5">
      <c r="B706" s="7"/>
      <c r="E706" s="7"/>
    </row>
    <row r="707" spans="2:5">
      <c r="B707" s="7"/>
      <c r="E707" s="7"/>
    </row>
    <row r="708" spans="2:5">
      <c r="B708" s="7"/>
      <c r="E708" s="7"/>
    </row>
    <row r="709" spans="2:5">
      <c r="B709" s="7"/>
      <c r="E709" s="7"/>
    </row>
    <row r="710" spans="2:5">
      <c r="B710" s="7"/>
      <c r="E710" s="7"/>
    </row>
    <row r="711" spans="2:5">
      <c r="B711" s="7"/>
      <c r="E711" s="7"/>
    </row>
    <row r="712" spans="2:5">
      <c r="B712" s="7"/>
      <c r="E712" s="7"/>
    </row>
    <row r="713" spans="2:5">
      <c r="B713" s="7"/>
      <c r="E713" s="7"/>
    </row>
    <row r="714" spans="2:5">
      <c r="B714" s="7"/>
      <c r="E714" s="7"/>
    </row>
    <row r="715" spans="2:5">
      <c r="B715" s="7"/>
      <c r="E715" s="7"/>
    </row>
    <row r="716" spans="2:5">
      <c r="B716" s="7"/>
      <c r="E716" s="7"/>
    </row>
    <row r="717" spans="2:5">
      <c r="B717" s="7"/>
      <c r="E717" s="7"/>
    </row>
    <row r="718" spans="2:5">
      <c r="B718" s="7"/>
      <c r="E718" s="7"/>
    </row>
    <row r="719" spans="2:5">
      <c r="B719" s="7"/>
      <c r="E719" s="7"/>
    </row>
    <row r="720" spans="2:5">
      <c r="B720" s="7"/>
      <c r="E720" s="7"/>
    </row>
    <row r="721" spans="2:5">
      <c r="B721" s="7"/>
      <c r="E721" s="7"/>
    </row>
    <row r="722" spans="2:5">
      <c r="B722" s="7"/>
      <c r="E722" s="7"/>
    </row>
    <row r="723" spans="2:5">
      <c r="B723" s="7"/>
      <c r="E723" s="7"/>
    </row>
    <row r="724" spans="2:5">
      <c r="B724" s="7"/>
      <c r="E724" s="7"/>
    </row>
    <row r="725" spans="2:5">
      <c r="B725" s="7"/>
      <c r="E725" s="7"/>
    </row>
    <row r="726" spans="2:5">
      <c r="B726" s="7"/>
      <c r="E726" s="7"/>
    </row>
    <row r="727" spans="2:5">
      <c r="B727" s="7"/>
      <c r="E727" s="7"/>
    </row>
    <row r="728" spans="2:5">
      <c r="B728" s="7"/>
      <c r="E728" s="7"/>
    </row>
    <row r="729" spans="2:5">
      <c r="B729" s="7"/>
      <c r="E729" s="7"/>
    </row>
    <row r="730" spans="2:5">
      <c r="B730" s="7"/>
      <c r="E730" s="7"/>
    </row>
    <row r="731" spans="2:5">
      <c r="B731" s="7"/>
      <c r="E731" s="7"/>
    </row>
    <row r="732" spans="2:5">
      <c r="B732" s="7"/>
      <c r="E732" s="7"/>
    </row>
    <row r="733" spans="2:5">
      <c r="B733" s="7"/>
      <c r="E733" s="7"/>
    </row>
    <row r="734" spans="2:5">
      <c r="B734" s="7"/>
      <c r="E734" s="7"/>
    </row>
    <row r="735" spans="2:5">
      <c r="B735" s="7"/>
      <c r="E735" s="7"/>
    </row>
    <row r="736" spans="2:5">
      <c r="B736" s="7"/>
      <c r="E736" s="7"/>
    </row>
    <row r="737" spans="2:5">
      <c r="B737" s="7"/>
      <c r="E737" s="7"/>
    </row>
    <row r="738" spans="2:5">
      <c r="B738" s="7"/>
      <c r="E738" s="7"/>
    </row>
    <row r="739" spans="2:5">
      <c r="B739" s="7"/>
      <c r="E739" s="7"/>
    </row>
    <row r="740" spans="2:5">
      <c r="B740" s="7"/>
      <c r="E740" s="7"/>
    </row>
    <row r="741" spans="2:5">
      <c r="B741" s="7"/>
      <c r="E741" s="7"/>
    </row>
    <row r="742" spans="2:5">
      <c r="B742" s="7"/>
      <c r="E742" s="7"/>
    </row>
    <row r="743" spans="2:5">
      <c r="B743" s="7"/>
      <c r="E743" s="7"/>
    </row>
    <row r="744" spans="2:5">
      <c r="B744" s="7"/>
      <c r="E744" s="7"/>
    </row>
    <row r="745" spans="2:5">
      <c r="B745" s="7"/>
      <c r="E745" s="7"/>
    </row>
    <row r="746" spans="2:5">
      <c r="B746" s="7"/>
      <c r="E746" s="7"/>
    </row>
    <row r="747" spans="2:5">
      <c r="B747" s="7"/>
      <c r="E747" s="7"/>
    </row>
    <row r="748" spans="2:5">
      <c r="B748" s="7"/>
      <c r="E748" s="7"/>
    </row>
    <row r="749" spans="2:5">
      <c r="B749" s="7"/>
      <c r="E749" s="7"/>
    </row>
    <row r="750" spans="2:5">
      <c r="B750" s="7"/>
      <c r="E750" s="7"/>
    </row>
    <row r="751" spans="2:5">
      <c r="B751" s="7"/>
      <c r="E751" s="7"/>
    </row>
    <row r="752" spans="2:5">
      <c r="B752" s="7"/>
      <c r="E752" s="7"/>
    </row>
    <row r="753" spans="2:5">
      <c r="B753" s="7"/>
      <c r="E753" s="7"/>
    </row>
    <row r="754" spans="2:5">
      <c r="B754" s="7"/>
      <c r="E754" s="7"/>
    </row>
    <row r="755" spans="2:5">
      <c r="B755" s="7"/>
      <c r="E755" s="7"/>
    </row>
    <row r="756" spans="2:5">
      <c r="B756" s="7"/>
      <c r="E756" s="7"/>
    </row>
    <row r="757" spans="2:5">
      <c r="B757" s="7"/>
      <c r="E757" s="7"/>
    </row>
    <row r="758" spans="2:5">
      <c r="B758" s="7"/>
      <c r="E758" s="7"/>
    </row>
    <row r="759" spans="2:5">
      <c r="B759" s="7"/>
      <c r="E759" s="7"/>
    </row>
    <row r="760" spans="2:5">
      <c r="B760" s="7"/>
      <c r="E760" s="7"/>
    </row>
    <row r="761" spans="2:5">
      <c r="B761" s="7"/>
      <c r="E761" s="7"/>
    </row>
    <row r="762" spans="2:5">
      <c r="B762" s="7"/>
      <c r="E762" s="7"/>
    </row>
    <row r="763" spans="2:5">
      <c r="B763" s="7"/>
      <c r="E763" s="7"/>
    </row>
    <row r="764" spans="2:5">
      <c r="B764" s="7"/>
      <c r="E764" s="7"/>
    </row>
    <row r="765" spans="2:5">
      <c r="B765" s="7"/>
      <c r="E765" s="7"/>
    </row>
    <row r="766" spans="2:5">
      <c r="B766" s="7"/>
      <c r="E766" s="7"/>
    </row>
    <row r="767" spans="2:5">
      <c r="B767" s="7"/>
      <c r="E767" s="7"/>
    </row>
    <row r="768" spans="2:5">
      <c r="B768" s="7"/>
      <c r="E768" s="7"/>
    </row>
    <row r="769" spans="2:5">
      <c r="B769" s="7"/>
      <c r="E769" s="7"/>
    </row>
    <row r="770" spans="2:5">
      <c r="B770" s="7"/>
      <c r="E770" s="7"/>
    </row>
    <row r="771" spans="2:5">
      <c r="B771" s="7"/>
      <c r="E771" s="7"/>
    </row>
    <row r="772" spans="2:5">
      <c r="B772" s="7"/>
      <c r="E772" s="7"/>
    </row>
    <row r="773" spans="2:5">
      <c r="B773" s="7"/>
      <c r="E773" s="7"/>
    </row>
    <row r="774" spans="2:5">
      <c r="B774" s="7"/>
      <c r="E774" s="7"/>
    </row>
    <row r="775" spans="2:5">
      <c r="B775" s="7"/>
      <c r="E775" s="7"/>
    </row>
    <row r="776" spans="2:5">
      <c r="B776" s="7"/>
      <c r="E776" s="7"/>
    </row>
    <row r="777" spans="2:5">
      <c r="B777" s="7"/>
      <c r="E777" s="7"/>
    </row>
    <row r="778" spans="2:5">
      <c r="B778" s="7"/>
      <c r="E778" s="7"/>
    </row>
    <row r="779" spans="2:5">
      <c r="B779" s="7"/>
      <c r="E779" s="7"/>
    </row>
    <row r="780" spans="2:5">
      <c r="B780" s="7"/>
      <c r="E780" s="7"/>
    </row>
    <row r="781" spans="2:5">
      <c r="B781" s="7"/>
      <c r="E781" s="7"/>
    </row>
    <row r="782" spans="2:5">
      <c r="B782" s="7"/>
      <c r="E782" s="7"/>
    </row>
    <row r="783" spans="2:5">
      <c r="B783" s="7"/>
      <c r="E783" s="7"/>
    </row>
    <row r="784" spans="2:5">
      <c r="B784" s="7"/>
      <c r="E784" s="7"/>
    </row>
    <row r="785" spans="2:5">
      <c r="B785" s="7"/>
      <c r="E785" s="7"/>
    </row>
    <row r="786" spans="2:5">
      <c r="B786" s="7"/>
      <c r="E786" s="7"/>
    </row>
    <row r="787" spans="2:5">
      <c r="B787" s="7"/>
      <c r="E787" s="7"/>
    </row>
    <row r="788" spans="2:5">
      <c r="B788" s="7"/>
      <c r="E788" s="7"/>
    </row>
    <row r="789" spans="2:5">
      <c r="B789" s="7"/>
      <c r="E789" s="7"/>
    </row>
    <row r="790" spans="2:5">
      <c r="B790" s="7"/>
      <c r="E790" s="7"/>
    </row>
    <row r="791" spans="2:5">
      <c r="B791" s="7"/>
      <c r="E791" s="7"/>
    </row>
    <row r="792" spans="2:5">
      <c r="B792" s="7"/>
      <c r="E792" s="7"/>
    </row>
    <row r="793" spans="2:5">
      <c r="B793" s="7"/>
      <c r="E793" s="7"/>
    </row>
    <row r="794" spans="2:5">
      <c r="B794" s="7"/>
      <c r="E794" s="7"/>
    </row>
    <row r="795" spans="2:5">
      <c r="B795" s="7"/>
      <c r="E795" s="7"/>
    </row>
    <row r="796" spans="2:5">
      <c r="B796" s="7"/>
      <c r="E796" s="7"/>
    </row>
    <row r="797" spans="2:5">
      <c r="B797" s="7"/>
      <c r="E797" s="7"/>
    </row>
    <row r="798" spans="2:5">
      <c r="B798" s="7"/>
      <c r="E798" s="7"/>
    </row>
    <row r="799" spans="2:5">
      <c r="B799" s="7"/>
      <c r="E799" s="7"/>
    </row>
    <row r="800" spans="2:5">
      <c r="B800" s="7"/>
      <c r="E800" s="7"/>
    </row>
    <row r="801" spans="2:5">
      <c r="B801" s="7"/>
      <c r="E801" s="7"/>
    </row>
    <row r="802" spans="2:5">
      <c r="B802" s="7"/>
      <c r="E802" s="7"/>
    </row>
    <row r="803" spans="2:5">
      <c r="B803" s="7"/>
      <c r="E803" s="7"/>
    </row>
    <row r="804" spans="2:5">
      <c r="B804" s="7"/>
      <c r="E804" s="7"/>
    </row>
    <row r="805" spans="2:5">
      <c r="B805" s="7"/>
      <c r="E805" s="7"/>
    </row>
    <row r="806" spans="2:5">
      <c r="B806" s="7"/>
      <c r="E806" s="7"/>
    </row>
    <row r="807" spans="2:5">
      <c r="B807" s="7"/>
      <c r="E807" s="7"/>
    </row>
    <row r="808" spans="2:5">
      <c r="B808" s="7"/>
      <c r="E808" s="7"/>
    </row>
    <row r="809" spans="2:5">
      <c r="B809" s="7"/>
      <c r="E809" s="7"/>
    </row>
    <row r="810" spans="2:5">
      <c r="B810" s="7"/>
      <c r="E810" s="7"/>
    </row>
    <row r="811" spans="2:5">
      <c r="B811" s="7"/>
      <c r="E811" s="7"/>
    </row>
    <row r="812" spans="2:5">
      <c r="B812" s="7"/>
      <c r="E812" s="7"/>
    </row>
    <row r="813" spans="2:5">
      <c r="B813" s="7"/>
      <c r="E813" s="7"/>
    </row>
    <row r="814" spans="2:5">
      <c r="B814" s="7"/>
      <c r="E814" s="7"/>
    </row>
    <row r="815" spans="2:5">
      <c r="B815" s="7"/>
      <c r="E815" s="7"/>
    </row>
    <row r="816" spans="2:5">
      <c r="B816" s="7"/>
      <c r="E816" s="7"/>
    </row>
    <row r="817" spans="2:5">
      <c r="B817" s="7"/>
      <c r="E817" s="7"/>
    </row>
    <row r="818" spans="2:5">
      <c r="B818" s="7"/>
      <c r="E818" s="7"/>
    </row>
    <row r="819" spans="2:5">
      <c r="B819" s="7"/>
      <c r="E819" s="7"/>
    </row>
    <row r="820" spans="2:5">
      <c r="B820" s="7"/>
      <c r="E820" s="7"/>
    </row>
    <row r="821" spans="2:5">
      <c r="B821" s="7"/>
      <c r="E821" s="7"/>
    </row>
    <row r="822" spans="2:5">
      <c r="B822" s="7"/>
      <c r="E822" s="7"/>
    </row>
    <row r="823" spans="2:5">
      <c r="B823" s="7"/>
      <c r="E823" s="7"/>
    </row>
    <row r="824" spans="2:5">
      <c r="B824" s="7"/>
      <c r="E824" s="7"/>
    </row>
    <row r="825" spans="2:5">
      <c r="B825" s="7"/>
      <c r="E825" s="7"/>
    </row>
    <row r="826" spans="2:5">
      <c r="B826" s="7"/>
      <c r="E826" s="7"/>
    </row>
  </sheetData>
  <mergeCells count="10">
    <mergeCell ref="B67:C67"/>
    <mergeCell ref="G67:I67"/>
    <mergeCell ref="B68:C68"/>
    <mergeCell ref="G68:I68"/>
    <mergeCell ref="B2:I2"/>
    <mergeCell ref="B3:I3"/>
    <mergeCell ref="B4:I4"/>
    <mergeCell ref="B5:I5"/>
    <mergeCell ref="B6:E6"/>
    <mergeCell ref="F6:I6"/>
  </mergeCells>
  <pageMargins left="0.7" right="0.7" top="0.75" bottom="0.75" header="0.3" footer="0.3"/>
  <pageSetup scale="1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203A-23A6-423C-8B5F-78E307D43685}">
  <sheetPr>
    <tabColor rgb="FF0070C0"/>
  </sheetPr>
  <dimension ref="A2:L58"/>
  <sheetViews>
    <sheetView showGridLines="0" zoomScale="85" zoomScaleNormal="85" workbookViewId="0">
      <selection activeCell="C3" sqref="C3:J3"/>
    </sheetView>
  </sheetViews>
  <sheetFormatPr baseColWidth="10" defaultColWidth="12" defaultRowHeight="15" outlineLevelRow="1"/>
  <cols>
    <col min="1" max="1" width="5.1640625" style="5" customWidth="1"/>
    <col min="2" max="2" width="1.1640625" style="5" customWidth="1"/>
    <col min="3" max="3" width="12.33203125" style="5" customWidth="1"/>
    <col min="4" max="4" width="25.83203125" style="5" customWidth="1"/>
    <col min="5" max="5" width="10.5" style="5" customWidth="1"/>
    <col min="6" max="6" width="15.6640625" style="5" customWidth="1"/>
    <col min="7" max="7" width="12.33203125" style="5" customWidth="1"/>
    <col min="8" max="10" width="22.1640625" style="5" customWidth="1"/>
    <col min="11" max="16384" width="12" style="5"/>
  </cols>
  <sheetData>
    <row r="2" spans="1:12" ht="6" customHeight="1" thickBot="1"/>
    <row r="3" spans="1:12" ht="20.25">
      <c r="C3" s="577" t="s">
        <v>1379</v>
      </c>
      <c r="D3" s="578"/>
      <c r="E3" s="578"/>
      <c r="F3" s="578"/>
      <c r="G3" s="578"/>
      <c r="H3" s="578"/>
      <c r="I3" s="578"/>
      <c r="J3" s="579"/>
    </row>
    <row r="4" spans="1:12" ht="20.25">
      <c r="C4" s="592" t="s">
        <v>1325</v>
      </c>
      <c r="D4" s="593"/>
      <c r="E4" s="593"/>
      <c r="F4" s="593"/>
      <c r="G4" s="593"/>
      <c r="H4" s="593"/>
      <c r="I4" s="593"/>
      <c r="J4" s="594"/>
      <c r="L4" s="470" t="s">
        <v>1301</v>
      </c>
    </row>
    <row r="5" spans="1:12">
      <c r="C5" s="595" t="s">
        <v>1296</v>
      </c>
      <c r="D5" s="596"/>
      <c r="E5" s="596"/>
      <c r="F5" s="596"/>
      <c r="G5" s="596"/>
      <c r="H5" s="596"/>
      <c r="I5" s="596"/>
      <c r="J5" s="597"/>
    </row>
    <row r="6" spans="1:12" ht="15.75" thickBot="1">
      <c r="C6" s="598" t="s">
        <v>20</v>
      </c>
      <c r="D6" s="599"/>
      <c r="E6" s="599"/>
      <c r="F6" s="599"/>
      <c r="G6" s="599"/>
      <c r="H6" s="599"/>
      <c r="I6" s="599"/>
      <c r="J6" s="600"/>
    </row>
    <row r="7" spans="1:12">
      <c r="C7" s="218"/>
      <c r="D7" s="219"/>
      <c r="E7" s="219"/>
      <c r="F7" s="219"/>
      <c r="G7" s="219"/>
      <c r="H7" s="220"/>
      <c r="I7" s="221">
        <v>2020</v>
      </c>
      <c r="J7" s="222">
        <v>2019</v>
      </c>
    </row>
    <row r="8" spans="1:12" ht="10.5" customHeight="1">
      <c r="C8" s="18"/>
      <c r="D8" s="223"/>
      <c r="E8" s="223"/>
      <c r="F8" s="223"/>
      <c r="G8" s="223"/>
      <c r="H8" s="224"/>
      <c r="I8" s="224"/>
      <c r="J8" s="141"/>
    </row>
    <row r="9" spans="1:12" ht="15" customHeight="1">
      <c r="A9" s="28"/>
      <c r="C9" s="14" t="s">
        <v>599</v>
      </c>
      <c r="D9" s="86"/>
      <c r="E9" s="86"/>
      <c r="F9" s="86"/>
      <c r="G9" s="86"/>
      <c r="H9" s="58" t="s">
        <v>618</v>
      </c>
      <c r="I9" s="165">
        <v>118716776</v>
      </c>
      <c r="J9" s="87">
        <v>179553084.2442857</v>
      </c>
    </row>
    <row r="10" spans="1:12" ht="15" hidden="1" customHeight="1">
      <c r="A10" s="28"/>
      <c r="C10" s="15" t="s">
        <v>633</v>
      </c>
      <c r="D10" s="86"/>
      <c r="E10" s="86"/>
      <c r="F10" s="86"/>
      <c r="G10" s="86"/>
      <c r="H10" s="58"/>
      <c r="I10" s="166"/>
      <c r="J10" s="68">
        <v>179553084.2442857</v>
      </c>
    </row>
    <row r="11" spans="1:12" ht="15" customHeight="1">
      <c r="C11" s="14"/>
      <c r="D11" s="86"/>
      <c r="E11" s="86"/>
      <c r="F11" s="86"/>
      <c r="G11" s="86"/>
      <c r="H11" s="59"/>
      <c r="I11" s="165"/>
      <c r="J11" s="87"/>
    </row>
    <row r="12" spans="1:12" hidden="1">
      <c r="C12" s="13" t="s">
        <v>414</v>
      </c>
      <c r="D12" s="86"/>
      <c r="E12" s="86"/>
      <c r="F12" s="86"/>
      <c r="G12" s="86"/>
      <c r="H12" s="59"/>
      <c r="I12" s="165"/>
      <c r="J12" s="87"/>
    </row>
    <row r="13" spans="1:12">
      <c r="C13" s="14" t="s">
        <v>415</v>
      </c>
      <c r="D13" s="86"/>
      <c r="E13" s="86"/>
      <c r="F13" s="86"/>
      <c r="G13" s="86"/>
      <c r="H13" s="58" t="s">
        <v>1120</v>
      </c>
      <c r="I13" s="167">
        <v>102811822</v>
      </c>
      <c r="J13" s="88">
        <v>136754506</v>
      </c>
    </row>
    <row r="14" spans="1:12" hidden="1">
      <c r="C14" s="15" t="s">
        <v>634</v>
      </c>
      <c r="D14" s="86"/>
      <c r="E14" s="86"/>
      <c r="F14" s="86"/>
      <c r="G14" s="86"/>
      <c r="H14" s="57"/>
      <c r="I14" s="168"/>
      <c r="J14" s="89">
        <v>136754506</v>
      </c>
    </row>
    <row r="15" spans="1:12" hidden="1">
      <c r="C15" s="14"/>
      <c r="D15" s="86"/>
      <c r="E15" s="86"/>
      <c r="F15" s="86"/>
      <c r="G15" s="86"/>
      <c r="H15" s="57"/>
      <c r="I15" s="165"/>
      <c r="J15" s="87"/>
    </row>
    <row r="16" spans="1:12">
      <c r="C16" s="15" t="s">
        <v>1297</v>
      </c>
      <c r="D16" s="86"/>
      <c r="E16" s="86"/>
      <c r="F16" s="86"/>
      <c r="G16" s="86"/>
      <c r="H16" s="57"/>
      <c r="I16" s="168">
        <v>15904954</v>
      </c>
      <c r="J16" s="89">
        <v>42798578.244285703</v>
      </c>
    </row>
    <row r="17" spans="1:10">
      <c r="C17" s="14"/>
      <c r="D17" s="86"/>
      <c r="E17" s="86"/>
      <c r="F17" s="86"/>
      <c r="G17" s="86"/>
      <c r="H17" s="57"/>
      <c r="I17" s="169"/>
      <c r="J17" s="142"/>
    </row>
    <row r="18" spans="1:10">
      <c r="C18" s="14" t="s">
        <v>586</v>
      </c>
      <c r="D18" s="86"/>
      <c r="E18" s="86"/>
      <c r="F18" s="86"/>
      <c r="G18" s="86"/>
      <c r="H18" s="57" t="s">
        <v>1121</v>
      </c>
      <c r="I18" s="165">
        <v>33184423.936654139</v>
      </c>
      <c r="J18" s="87">
        <v>14919441.755714286</v>
      </c>
    </row>
    <row r="19" spans="1:10" ht="20.25" customHeight="1">
      <c r="C19" s="14"/>
      <c r="D19" s="86"/>
      <c r="E19" s="86"/>
      <c r="F19" s="86"/>
      <c r="G19" s="86"/>
      <c r="H19" s="57"/>
      <c r="I19" s="165"/>
      <c r="J19" s="87"/>
    </row>
    <row r="20" spans="1:10">
      <c r="C20" s="16" t="s">
        <v>34</v>
      </c>
      <c r="D20" s="91"/>
      <c r="E20" s="91"/>
      <c r="F20" s="91"/>
      <c r="G20" s="91"/>
      <c r="H20" s="57"/>
      <c r="I20" s="170"/>
      <c r="J20" s="90"/>
    </row>
    <row r="21" spans="1:10">
      <c r="C21" s="14" t="s">
        <v>416</v>
      </c>
      <c r="D21" s="86"/>
      <c r="E21" s="86"/>
      <c r="F21" s="86"/>
      <c r="G21" s="86"/>
      <c r="H21" s="57"/>
      <c r="I21" s="165">
        <v>384213</v>
      </c>
      <c r="J21" s="87">
        <v>1059782</v>
      </c>
    </row>
    <row r="22" spans="1:10">
      <c r="C22" s="14" t="s">
        <v>45</v>
      </c>
      <c r="D22" s="86"/>
      <c r="E22" s="86"/>
      <c r="F22" s="86"/>
      <c r="G22" s="86"/>
      <c r="H22" s="57" t="s">
        <v>1122</v>
      </c>
      <c r="I22" s="165">
        <v>9014559.8499999903</v>
      </c>
      <c r="J22" s="87">
        <v>18761697</v>
      </c>
    </row>
    <row r="23" spans="1:10">
      <c r="C23" s="14" t="s">
        <v>34</v>
      </c>
      <c r="D23" s="86"/>
      <c r="E23" s="86"/>
      <c r="F23" s="86"/>
      <c r="G23" s="86"/>
      <c r="H23" s="57" t="s">
        <v>1322</v>
      </c>
      <c r="I23" s="165">
        <v>4719357</v>
      </c>
      <c r="J23" s="87">
        <v>6551508</v>
      </c>
    </row>
    <row r="24" spans="1:10">
      <c r="C24" s="14"/>
      <c r="D24" s="86"/>
      <c r="E24" s="86"/>
      <c r="F24" s="86"/>
      <c r="G24" s="86"/>
      <c r="H24" s="57"/>
      <c r="I24" s="165"/>
      <c r="J24" s="87"/>
    </row>
    <row r="25" spans="1:10" ht="6.95" customHeight="1">
      <c r="C25" s="14"/>
      <c r="D25" s="86"/>
      <c r="E25" s="86"/>
      <c r="F25" s="86"/>
      <c r="G25" s="86"/>
      <c r="H25" s="57"/>
      <c r="I25" s="165"/>
      <c r="J25" s="87"/>
    </row>
    <row r="26" spans="1:10">
      <c r="C26" s="15" t="s">
        <v>601</v>
      </c>
      <c r="D26" s="92"/>
      <c r="E26" s="92"/>
      <c r="F26" s="92"/>
      <c r="G26" s="92"/>
      <c r="H26" s="57"/>
      <c r="I26" s="166">
        <v>14118129.84999999</v>
      </c>
      <c r="J26" s="68">
        <v>26372987</v>
      </c>
    </row>
    <row r="27" spans="1:10" ht="6.95" customHeight="1">
      <c r="C27" s="17"/>
      <c r="D27" s="86"/>
      <c r="E27" s="86"/>
      <c r="F27" s="86"/>
      <c r="G27" s="86"/>
      <c r="H27" s="57"/>
      <c r="I27" s="165"/>
      <c r="J27" s="87"/>
    </row>
    <row r="28" spans="1:10">
      <c r="C28" s="50"/>
      <c r="D28" s="91"/>
      <c r="E28" s="91"/>
      <c r="F28" s="91"/>
      <c r="G28" s="91"/>
      <c r="H28" s="57"/>
      <c r="I28" s="225"/>
      <c r="J28" s="93"/>
    </row>
    <row r="29" spans="1:10">
      <c r="C29" s="16" t="s">
        <v>602</v>
      </c>
      <c r="D29" s="226"/>
      <c r="E29" s="226"/>
      <c r="F29" s="226"/>
      <c r="G29" s="226"/>
      <c r="H29" s="57" t="s">
        <v>1323</v>
      </c>
      <c r="I29" s="165">
        <v>32348345</v>
      </c>
      <c r="J29" s="87">
        <v>14654550</v>
      </c>
    </row>
    <row r="30" spans="1:10" ht="20.25" hidden="1" customHeight="1" outlineLevel="1">
      <c r="A30" s="47"/>
      <c r="C30" s="17"/>
      <c r="D30" s="226"/>
      <c r="E30" s="226"/>
      <c r="F30" s="226"/>
      <c r="G30" s="226"/>
      <c r="H30" s="57"/>
      <c r="I30" s="165"/>
      <c r="J30" s="87"/>
    </row>
    <row r="31" spans="1:10" collapsed="1">
      <c r="C31" s="15" t="s">
        <v>600</v>
      </c>
      <c r="D31" s="86"/>
      <c r="E31" s="86"/>
      <c r="F31" s="86"/>
      <c r="G31" s="86"/>
      <c r="H31" s="57"/>
      <c r="I31" s="227">
        <v>2622903.0866541415</v>
      </c>
      <c r="J31" s="68">
        <v>16690482.999999985</v>
      </c>
    </row>
    <row r="32" spans="1:10" ht="6.95" customHeight="1">
      <c r="C32" s="14"/>
      <c r="D32" s="86"/>
      <c r="E32" s="86"/>
      <c r="F32" s="86"/>
      <c r="G32" s="86"/>
      <c r="H32" s="57"/>
      <c r="I32" s="165"/>
      <c r="J32" s="87"/>
    </row>
    <row r="33" spans="3:10" ht="6.95" customHeight="1">
      <c r="C33" s="14"/>
      <c r="D33" s="86"/>
      <c r="E33" s="86"/>
      <c r="F33" s="86"/>
      <c r="G33" s="86"/>
      <c r="H33" s="57"/>
      <c r="I33" s="165"/>
      <c r="J33" s="87"/>
    </row>
    <row r="34" spans="3:10">
      <c r="C34" s="14" t="s">
        <v>9</v>
      </c>
      <c r="D34" s="86"/>
      <c r="E34" s="86"/>
      <c r="F34" s="86"/>
      <c r="G34" s="86"/>
      <c r="H34" s="57" t="s">
        <v>1324</v>
      </c>
      <c r="I34" s="165">
        <v>0</v>
      </c>
      <c r="J34" s="87">
        <v>0</v>
      </c>
    </row>
    <row r="35" spans="3:10" ht="6.95" customHeight="1">
      <c r="C35" s="18"/>
      <c r="H35" s="59"/>
      <c r="I35" s="167"/>
      <c r="J35" s="88"/>
    </row>
    <row r="36" spans="3:10" ht="15.75" thickBot="1">
      <c r="C36" s="19" t="s">
        <v>37</v>
      </c>
      <c r="D36" s="94"/>
      <c r="E36" s="94"/>
      <c r="F36" s="94"/>
      <c r="G36" s="94"/>
      <c r="H36" s="60"/>
      <c r="I36" s="228">
        <v>2622903.0866541415</v>
      </c>
      <c r="J36" s="229">
        <v>16690482.999999985</v>
      </c>
    </row>
    <row r="37" spans="3:10" ht="15.75" thickTop="1">
      <c r="C37" s="14"/>
      <c r="D37" s="86"/>
      <c r="E37" s="86"/>
      <c r="F37" s="86"/>
      <c r="G37" s="86"/>
      <c r="H37" s="86"/>
      <c r="I37" s="86"/>
      <c r="J37" s="95"/>
    </row>
    <row r="38" spans="3:10" ht="15.75" thickBot="1">
      <c r="C38" s="20" t="s">
        <v>35</v>
      </c>
      <c r="D38" s="21"/>
      <c r="E38" s="21"/>
      <c r="F38" s="21"/>
      <c r="G38" s="21"/>
      <c r="H38" s="21"/>
      <c r="I38" s="21"/>
      <c r="J38" s="27"/>
    </row>
    <row r="39" spans="3:10">
      <c r="C39" s="64"/>
      <c r="D39" s="64"/>
      <c r="E39" s="64"/>
      <c r="F39" s="64"/>
      <c r="G39" s="64"/>
      <c r="H39" s="64"/>
      <c r="I39" s="64"/>
      <c r="J39" s="64"/>
    </row>
    <row r="40" spans="3:10">
      <c r="C40" s="230"/>
      <c r="D40" s="230"/>
      <c r="E40" s="230"/>
      <c r="F40" s="230"/>
      <c r="G40" s="230"/>
      <c r="H40" s="230"/>
      <c r="I40" s="230"/>
      <c r="J40" s="230"/>
    </row>
    <row r="41" spans="3:10">
      <c r="C41" s="230"/>
      <c r="D41" s="230"/>
      <c r="E41" s="230"/>
      <c r="F41" s="230"/>
      <c r="G41" s="230"/>
      <c r="H41" s="230"/>
      <c r="I41" s="230"/>
      <c r="J41" s="230"/>
    </row>
    <row r="42" spans="3:10">
      <c r="C42" s="230"/>
      <c r="D42" s="230"/>
      <c r="E42" s="230"/>
      <c r="F42" s="230"/>
      <c r="G42" s="230"/>
      <c r="H42" s="230"/>
      <c r="I42" s="230"/>
      <c r="J42" s="230"/>
    </row>
    <row r="43" spans="3:10">
      <c r="C43" s="601"/>
      <c r="D43" s="601"/>
      <c r="E43" s="231"/>
      <c r="F43" s="231"/>
      <c r="G43" s="231"/>
      <c r="H43" s="1"/>
      <c r="I43" s="601"/>
      <c r="J43" s="601"/>
    </row>
    <row r="44" spans="3:10">
      <c r="C44" s="589"/>
      <c r="D44" s="589"/>
      <c r="E44" s="231"/>
      <c r="F44" s="231"/>
      <c r="G44" s="231"/>
      <c r="H44" s="1"/>
      <c r="I44" s="589"/>
      <c r="J44" s="589"/>
    </row>
    <row r="45" spans="3:10">
      <c r="C45" s="590"/>
      <c r="D45" s="590"/>
      <c r="E45" s="232"/>
      <c r="F45" s="232"/>
      <c r="G45" s="232"/>
      <c r="H45" s="232"/>
      <c r="I45" s="232"/>
      <c r="J45" s="233"/>
    </row>
    <row r="46" spans="3:10">
      <c r="C46" s="234"/>
      <c r="D46" s="589"/>
      <c r="E46" s="589"/>
      <c r="F46" s="235"/>
      <c r="G46" s="234"/>
      <c r="H46" s="236"/>
      <c r="I46" s="236"/>
      <c r="J46" s="236"/>
    </row>
    <row r="47" spans="3:10">
      <c r="C47" s="234"/>
      <c r="D47" s="591"/>
      <c r="E47" s="591"/>
      <c r="F47" s="236"/>
      <c r="G47" s="591"/>
      <c r="H47" s="591"/>
      <c r="I47" s="591"/>
      <c r="J47" s="591"/>
    </row>
    <row r="48" spans="3:10">
      <c r="I48" s="161"/>
    </row>
    <row r="50" spans="9:9">
      <c r="I50" s="162"/>
    </row>
    <row r="51" spans="9:9">
      <c r="I51" s="162"/>
    </row>
    <row r="52" spans="9:9">
      <c r="I52" s="162"/>
    </row>
    <row r="53" spans="9:9" ht="15" customHeight="1"/>
    <row r="54" spans="9:9" ht="15" customHeight="1"/>
    <row r="55" spans="9:9" ht="15" customHeight="1"/>
    <row r="56" spans="9:9" ht="15" customHeight="1"/>
    <row r="57" spans="9:9" ht="15" customHeight="1"/>
    <row r="58" spans="9:9" ht="15" customHeight="1"/>
  </sheetData>
  <mergeCells count="12">
    <mergeCell ref="C3:J3"/>
    <mergeCell ref="C4:J4"/>
    <mergeCell ref="C5:J5"/>
    <mergeCell ref="C6:J6"/>
    <mergeCell ref="C43:D43"/>
    <mergeCell ref="I43:J43"/>
    <mergeCell ref="C44:D44"/>
    <mergeCell ref="I44:J44"/>
    <mergeCell ref="C45:D45"/>
    <mergeCell ref="D46:E46"/>
    <mergeCell ref="D47:E47"/>
    <mergeCell ref="G47:J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4F48-052B-4AB9-964C-B76CDE5191CB}">
  <sheetPr>
    <tabColor rgb="FFFF0000"/>
  </sheetPr>
  <dimension ref="A1:G1691"/>
  <sheetViews>
    <sheetView showGridLines="0" zoomScale="97" workbookViewId="0">
      <selection activeCell="B1" sqref="B1"/>
    </sheetView>
  </sheetViews>
  <sheetFormatPr baseColWidth="10" defaultColWidth="12" defaultRowHeight="15" outlineLevelRow="2"/>
  <cols>
    <col min="1" max="1" width="20" style="1" bestFit="1" customWidth="1"/>
    <col min="2" max="2" width="53.83203125" style="1" customWidth="1"/>
    <col min="3" max="3" width="35.5" style="1" customWidth="1"/>
    <col min="4" max="4" width="23.6640625" style="1" customWidth="1"/>
    <col min="5" max="5" width="23.6640625" style="4" customWidth="1"/>
    <col min="6" max="16384" width="12" style="1"/>
  </cols>
  <sheetData>
    <row r="1" spans="1:7">
      <c r="A1" s="235"/>
      <c r="B1" s="237" t="s">
        <v>1379</v>
      </c>
      <c r="C1" s="237"/>
      <c r="D1" s="143"/>
      <c r="E1" s="143"/>
    </row>
    <row r="2" spans="1:7" ht="20.25">
      <c r="A2" s="235"/>
      <c r="B2" s="237" t="s">
        <v>1299</v>
      </c>
      <c r="C2" s="237"/>
      <c r="D2" s="237"/>
      <c r="E2" s="55"/>
      <c r="G2" s="470" t="s">
        <v>1301</v>
      </c>
    </row>
    <row r="3" spans="1:7">
      <c r="A3" s="235"/>
      <c r="B3" s="237" t="s">
        <v>1158</v>
      </c>
      <c r="C3" s="237"/>
      <c r="D3" s="237"/>
      <c r="E3" s="8"/>
    </row>
    <row r="4" spans="1:7">
      <c r="A4" s="602" t="s">
        <v>0</v>
      </c>
      <c r="B4" s="603" t="s">
        <v>1</v>
      </c>
      <c r="C4" s="604"/>
      <c r="D4" s="71" t="s">
        <v>2</v>
      </c>
      <c r="E4" s="71" t="s">
        <v>2</v>
      </c>
    </row>
    <row r="5" spans="1:7">
      <c r="A5" s="602"/>
      <c r="B5" s="605"/>
      <c r="C5" s="606"/>
      <c r="D5" s="238">
        <v>44196</v>
      </c>
      <c r="E5" s="238">
        <v>43830</v>
      </c>
    </row>
    <row r="6" spans="1:7">
      <c r="A6" s="602"/>
      <c r="B6" s="607"/>
      <c r="C6" s="608"/>
      <c r="D6" s="72" t="s">
        <v>3</v>
      </c>
      <c r="E6" s="72" t="s">
        <v>3</v>
      </c>
    </row>
    <row r="7" spans="1:7">
      <c r="A7" s="235"/>
      <c r="B7" s="239" t="s">
        <v>1373</v>
      </c>
      <c r="C7" s="239"/>
      <c r="D7" s="239"/>
    </row>
    <row r="8" spans="1:7">
      <c r="A8" s="240" t="s">
        <v>0</v>
      </c>
      <c r="B8" s="241" t="s">
        <v>4</v>
      </c>
      <c r="C8" s="242"/>
      <c r="D8" s="243">
        <v>2020</v>
      </c>
      <c r="E8" s="243">
        <v>2019</v>
      </c>
    </row>
    <row r="9" spans="1:7">
      <c r="A9" s="244"/>
      <c r="B9" s="245" t="s">
        <v>31</v>
      </c>
      <c r="C9" s="246"/>
      <c r="D9" s="51"/>
      <c r="E9" s="51"/>
    </row>
    <row r="10" spans="1:7">
      <c r="A10" s="247"/>
      <c r="B10" s="247" t="s">
        <v>742</v>
      </c>
      <c r="D10" s="248">
        <v>91239</v>
      </c>
      <c r="E10" s="248">
        <v>115532</v>
      </c>
    </row>
    <row r="11" spans="1:7">
      <c r="A11" s="247"/>
      <c r="B11" s="247" t="s">
        <v>743</v>
      </c>
      <c r="D11" s="248">
        <v>0</v>
      </c>
      <c r="E11" s="248">
        <v>1690</v>
      </c>
    </row>
    <row r="12" spans="1:7">
      <c r="A12" s="247"/>
      <c r="B12" s="244" t="s">
        <v>31</v>
      </c>
      <c r="C12" s="2"/>
      <c r="D12" s="249">
        <v>91239</v>
      </c>
      <c r="E12" s="249">
        <v>117222</v>
      </c>
    </row>
    <row r="13" spans="1:7">
      <c r="A13" s="250"/>
      <c r="B13" s="251"/>
      <c r="C13" s="252"/>
      <c r="D13" s="80"/>
      <c r="E13" s="80"/>
    </row>
    <row r="14" spans="1:7">
      <c r="A14" s="253"/>
      <c r="B14" s="245" t="s">
        <v>5</v>
      </c>
      <c r="C14" s="246"/>
      <c r="D14" s="80"/>
      <c r="E14" s="80"/>
    </row>
    <row r="15" spans="1:7">
      <c r="A15" s="253"/>
      <c r="B15" s="254" t="s">
        <v>1159</v>
      </c>
      <c r="C15" s="255"/>
      <c r="D15" s="248">
        <v>22125</v>
      </c>
      <c r="E15" s="248">
        <v>416118</v>
      </c>
    </row>
    <row r="16" spans="1:7">
      <c r="A16" s="253"/>
      <c r="B16" s="254" t="s">
        <v>1160</v>
      </c>
      <c r="C16" s="255"/>
      <c r="D16" s="248">
        <v>5915</v>
      </c>
      <c r="E16" s="248">
        <v>895098</v>
      </c>
    </row>
    <row r="17" spans="1:5">
      <c r="A17" s="253"/>
      <c r="B17" s="254" t="s">
        <v>1166</v>
      </c>
      <c r="C17" s="255"/>
      <c r="D17" s="248">
        <v>3427</v>
      </c>
      <c r="E17" s="248">
        <v>588503</v>
      </c>
    </row>
    <row r="18" spans="1:5">
      <c r="A18" s="253"/>
      <c r="B18" s="254" t="s">
        <v>1161</v>
      </c>
      <c r="C18" s="255"/>
      <c r="D18" s="248">
        <v>2770</v>
      </c>
      <c r="E18" s="248">
        <v>2770</v>
      </c>
    </row>
    <row r="19" spans="1:5">
      <c r="A19" s="253"/>
      <c r="B19" s="254" t="s">
        <v>1163</v>
      </c>
      <c r="C19" s="255"/>
      <c r="D19" s="248">
        <v>788</v>
      </c>
      <c r="E19" s="248">
        <v>140886</v>
      </c>
    </row>
    <row r="20" spans="1:5">
      <c r="A20" s="253"/>
      <c r="B20" s="254" t="s">
        <v>1164</v>
      </c>
      <c r="C20" s="255"/>
      <c r="D20" s="248">
        <v>271</v>
      </c>
      <c r="E20" s="248">
        <v>271</v>
      </c>
    </row>
    <row r="21" spans="1:5">
      <c r="A21" s="253"/>
      <c r="B21" s="254" t="s">
        <v>1165</v>
      </c>
      <c r="C21" s="255"/>
      <c r="D21" s="248">
        <v>12</v>
      </c>
      <c r="E21" s="248">
        <v>21138</v>
      </c>
    </row>
    <row r="22" spans="1:5" hidden="1" outlineLevel="1">
      <c r="A22" s="253"/>
      <c r="B22" s="254" t="s">
        <v>1162</v>
      </c>
      <c r="C22" s="255"/>
      <c r="D22" s="248">
        <v>0</v>
      </c>
      <c r="E22" s="248">
        <v>0</v>
      </c>
    </row>
    <row r="23" spans="1:5" collapsed="1">
      <c r="A23" s="253"/>
      <c r="B23" s="256" t="s">
        <v>25</v>
      </c>
      <c r="C23" s="255"/>
      <c r="D23" s="257">
        <v>35308</v>
      </c>
      <c r="E23" s="257">
        <v>2064784</v>
      </c>
    </row>
    <row r="24" spans="1:5">
      <c r="A24" s="253"/>
      <c r="B24" s="256"/>
      <c r="C24" s="255"/>
      <c r="D24" s="248"/>
      <c r="E24" s="248"/>
    </row>
    <row r="25" spans="1:5">
      <c r="A25" s="253"/>
      <c r="B25" s="245" t="s">
        <v>48</v>
      </c>
      <c r="C25" s="258" t="s">
        <v>43</v>
      </c>
      <c r="D25" s="248"/>
      <c r="E25" s="248"/>
    </row>
    <row r="26" spans="1:5">
      <c r="A26" s="253"/>
      <c r="B26" s="254" t="s">
        <v>1167</v>
      </c>
      <c r="C26" s="255"/>
      <c r="D26" s="248">
        <v>98682</v>
      </c>
      <c r="E26" s="248">
        <v>91361</v>
      </c>
    </row>
    <row r="27" spans="1:5">
      <c r="A27" s="253"/>
      <c r="B27" s="254" t="s">
        <v>1168</v>
      </c>
      <c r="C27" s="255"/>
      <c r="D27" s="248">
        <v>28875</v>
      </c>
      <c r="E27" s="248">
        <v>115317</v>
      </c>
    </row>
    <row r="28" spans="1:5">
      <c r="A28" s="253"/>
      <c r="B28" s="254" t="s">
        <v>1169</v>
      </c>
      <c r="C28" s="255"/>
      <c r="D28" s="248">
        <v>7791</v>
      </c>
      <c r="E28" s="248">
        <v>30583</v>
      </c>
    </row>
    <row r="29" spans="1:5" hidden="1" outlineLevel="1">
      <c r="A29" s="253"/>
      <c r="B29" s="254" t="s">
        <v>1170</v>
      </c>
      <c r="C29" s="255"/>
      <c r="D29" s="248">
        <v>0</v>
      </c>
      <c r="E29" s="248">
        <v>0</v>
      </c>
    </row>
    <row r="30" spans="1:5" collapsed="1">
      <c r="A30" s="253"/>
      <c r="B30" s="256" t="s">
        <v>49</v>
      </c>
      <c r="C30" s="255"/>
      <c r="D30" s="257">
        <v>135348</v>
      </c>
      <c r="E30" s="257">
        <v>237261</v>
      </c>
    </row>
    <row r="31" spans="1:5">
      <c r="A31" s="253"/>
      <c r="B31" s="254"/>
      <c r="C31" s="255"/>
      <c r="D31" s="248"/>
      <c r="E31" s="248"/>
    </row>
    <row r="32" spans="1:5" s="2" customFormat="1" ht="14.25">
      <c r="A32" s="259"/>
      <c r="B32" s="256" t="s">
        <v>539</v>
      </c>
      <c r="C32" s="258"/>
      <c r="D32" s="260">
        <v>170656</v>
      </c>
      <c r="E32" s="260">
        <v>2302045</v>
      </c>
    </row>
    <row r="33" spans="1:5" s="2" customFormat="1" thickBot="1">
      <c r="A33" s="261"/>
      <c r="B33" s="262" t="s">
        <v>21</v>
      </c>
      <c r="C33" s="263"/>
      <c r="D33" s="79">
        <v>261895</v>
      </c>
      <c r="E33" s="79">
        <v>2419267</v>
      </c>
    </row>
    <row r="34" spans="1:5" s="265" customFormat="1" ht="8.4499999999999993" customHeight="1" thickTop="1">
      <c r="A34" s="264"/>
      <c r="B34" s="264"/>
      <c r="E34" s="39"/>
    </row>
    <row r="35" spans="1:5" s="265" customFormat="1" ht="14.25">
      <c r="E35" s="39"/>
    </row>
    <row r="36" spans="1:5">
      <c r="A36" s="266"/>
      <c r="B36" s="267" t="s">
        <v>1374</v>
      </c>
      <c r="C36" s="239"/>
      <c r="D36" s="239"/>
      <c r="E36" s="9"/>
    </row>
    <row r="37" spans="1:5">
      <c r="A37" s="240" t="s">
        <v>0</v>
      </c>
      <c r="B37" s="241" t="s">
        <v>4</v>
      </c>
      <c r="C37" s="242"/>
      <c r="D37" s="243">
        <v>2020</v>
      </c>
      <c r="E37" s="243">
        <v>2019</v>
      </c>
    </row>
    <row r="38" spans="1:5">
      <c r="A38" s="268"/>
      <c r="B38" s="269" t="s">
        <v>568</v>
      </c>
      <c r="C38" s="270"/>
      <c r="D38" s="271"/>
      <c r="E38" s="272"/>
    </row>
    <row r="39" spans="1:5">
      <c r="A39" s="268"/>
      <c r="B39" s="273" t="s">
        <v>1268</v>
      </c>
      <c r="C39" s="270"/>
      <c r="D39" s="248">
        <v>1321891</v>
      </c>
      <c r="E39" s="248">
        <v>0</v>
      </c>
    </row>
    <row r="40" spans="1:5">
      <c r="A40" s="268"/>
      <c r="B40" s="273" t="s">
        <v>1276</v>
      </c>
      <c r="C40" s="270"/>
      <c r="D40" s="248">
        <v>758864</v>
      </c>
      <c r="E40" s="248">
        <v>0</v>
      </c>
    </row>
    <row r="41" spans="1:5">
      <c r="A41" s="273"/>
      <c r="B41" s="273" t="s">
        <v>751</v>
      </c>
      <c r="C41" s="274"/>
      <c r="D41" s="248">
        <v>650570</v>
      </c>
      <c r="E41" s="248">
        <v>1014559</v>
      </c>
    </row>
    <row r="42" spans="1:5" hidden="1" outlineLevel="1">
      <c r="A42" s="273" t="s">
        <v>1256</v>
      </c>
      <c r="B42" s="273" t="s">
        <v>256</v>
      </c>
      <c r="C42" s="275"/>
      <c r="D42" s="248">
        <v>0</v>
      </c>
      <c r="E42" s="248">
        <v>0</v>
      </c>
    </row>
    <row r="43" spans="1:5" collapsed="1">
      <c r="A43" s="273"/>
      <c r="B43" s="273" t="s">
        <v>744</v>
      </c>
      <c r="C43" s="275"/>
      <c r="D43" s="248">
        <v>455313</v>
      </c>
      <c r="E43" s="248">
        <v>739200</v>
      </c>
    </row>
    <row r="44" spans="1:5">
      <c r="A44" s="273"/>
      <c r="B44" s="273" t="s">
        <v>746</v>
      </c>
      <c r="C44" s="275"/>
      <c r="D44" s="248">
        <v>291180</v>
      </c>
      <c r="E44" s="248">
        <v>1591791</v>
      </c>
    </row>
    <row r="45" spans="1:5">
      <c r="A45" s="273"/>
      <c r="B45" s="273" t="s">
        <v>749</v>
      </c>
      <c r="C45" s="275"/>
      <c r="D45" s="248">
        <v>229784</v>
      </c>
      <c r="E45" s="248">
        <v>1483198</v>
      </c>
    </row>
    <row r="46" spans="1:5">
      <c r="A46" s="273"/>
      <c r="B46" s="273" t="s">
        <v>1141</v>
      </c>
      <c r="C46" s="275"/>
      <c r="D46" s="248">
        <v>0</v>
      </c>
      <c r="E46" s="248">
        <v>4433426</v>
      </c>
    </row>
    <row r="47" spans="1:5">
      <c r="A47" s="273"/>
      <c r="B47" s="273" t="s">
        <v>748</v>
      </c>
      <c r="C47" s="275"/>
      <c r="D47" s="248">
        <v>0</v>
      </c>
      <c r="E47" s="248">
        <v>1734712</v>
      </c>
    </row>
    <row r="48" spans="1:5" hidden="1" outlineLevel="1">
      <c r="A48" s="273"/>
      <c r="B48" s="273" t="s">
        <v>253</v>
      </c>
      <c r="C48" s="275"/>
      <c r="D48" s="248">
        <v>0</v>
      </c>
      <c r="E48" s="248">
        <v>0</v>
      </c>
    </row>
    <row r="49" spans="1:5" hidden="1" outlineLevel="1">
      <c r="A49" s="273"/>
      <c r="B49" s="273" t="s">
        <v>84</v>
      </c>
      <c r="C49" s="275"/>
      <c r="D49" s="248">
        <v>0</v>
      </c>
      <c r="E49" s="248">
        <v>0</v>
      </c>
    </row>
    <row r="50" spans="1:5" hidden="1" outlineLevel="1">
      <c r="A50" s="273"/>
      <c r="B50" s="273" t="s">
        <v>525</v>
      </c>
      <c r="C50" s="275"/>
      <c r="D50" s="248">
        <v>0</v>
      </c>
      <c r="E50" s="248">
        <v>0</v>
      </c>
    </row>
    <row r="51" spans="1:5" hidden="1" outlineLevel="1">
      <c r="A51" s="273"/>
      <c r="B51" s="273" t="s">
        <v>689</v>
      </c>
      <c r="C51" s="275"/>
      <c r="D51" s="248">
        <v>0</v>
      </c>
      <c r="E51" s="248">
        <v>0</v>
      </c>
    </row>
    <row r="52" spans="1:5" hidden="1" outlineLevel="1">
      <c r="A52" s="273"/>
      <c r="B52" s="273" t="s">
        <v>85</v>
      </c>
      <c r="C52" s="275"/>
      <c r="D52" s="248">
        <v>0</v>
      </c>
      <c r="E52" s="248">
        <v>0</v>
      </c>
    </row>
    <row r="53" spans="1:5" hidden="1" outlineLevel="1">
      <c r="A53" s="273"/>
      <c r="B53" s="273" t="s">
        <v>657</v>
      </c>
      <c r="C53" s="275"/>
      <c r="D53" s="248">
        <v>0</v>
      </c>
      <c r="E53" s="248">
        <v>0</v>
      </c>
    </row>
    <row r="54" spans="1:5" hidden="1" outlineLevel="1">
      <c r="A54" s="273"/>
      <c r="B54" s="273" t="s">
        <v>658</v>
      </c>
      <c r="C54" s="275"/>
      <c r="D54" s="248">
        <v>0</v>
      </c>
      <c r="E54" s="248">
        <v>0</v>
      </c>
    </row>
    <row r="55" spans="1:5" hidden="1" outlineLevel="1">
      <c r="A55" s="273"/>
      <c r="B55" s="273" t="s">
        <v>561</v>
      </c>
      <c r="C55" s="275"/>
      <c r="D55" s="248">
        <v>0</v>
      </c>
      <c r="E55" s="248">
        <v>0</v>
      </c>
    </row>
    <row r="56" spans="1:5" hidden="1" outlineLevel="1">
      <c r="A56" s="273"/>
      <c r="B56" s="273" t="s">
        <v>690</v>
      </c>
      <c r="C56" s="275"/>
      <c r="D56" s="248">
        <v>0</v>
      </c>
      <c r="E56" s="248">
        <v>0</v>
      </c>
    </row>
    <row r="57" spans="1:5" hidden="1" outlineLevel="1">
      <c r="A57" s="273"/>
      <c r="B57" s="273" t="s">
        <v>691</v>
      </c>
      <c r="C57" s="275"/>
      <c r="D57" s="248">
        <v>0</v>
      </c>
      <c r="E57" s="248">
        <v>0</v>
      </c>
    </row>
    <row r="58" spans="1:5" hidden="1" outlineLevel="1">
      <c r="A58" s="273"/>
      <c r="B58" s="273" t="s">
        <v>90</v>
      </c>
      <c r="C58" s="275"/>
      <c r="D58" s="248">
        <v>0</v>
      </c>
      <c r="E58" s="248">
        <v>0</v>
      </c>
    </row>
    <row r="59" spans="1:5" hidden="1" outlineLevel="1">
      <c r="A59" s="273"/>
      <c r="B59" s="273" t="s">
        <v>91</v>
      </c>
      <c r="C59" s="275"/>
      <c r="D59" s="248">
        <v>0</v>
      </c>
      <c r="E59" s="248">
        <v>0</v>
      </c>
    </row>
    <row r="60" spans="1:5" hidden="1" outlineLevel="1">
      <c r="A60" s="273"/>
      <c r="B60" s="273" t="s">
        <v>692</v>
      </c>
      <c r="C60" s="275"/>
      <c r="D60" s="248">
        <v>0</v>
      </c>
      <c r="E60" s="248">
        <v>0</v>
      </c>
    </row>
    <row r="61" spans="1:5" collapsed="1">
      <c r="A61" s="273"/>
      <c r="B61" s="273" t="s">
        <v>533</v>
      </c>
      <c r="C61" s="275"/>
      <c r="D61" s="276">
        <v>1463927</v>
      </c>
      <c r="E61" s="248">
        <v>4743656</v>
      </c>
    </row>
    <row r="62" spans="1:5" s="279" customFormat="1" hidden="1" outlineLevel="1">
      <c r="A62" s="277"/>
      <c r="B62" s="277" t="s">
        <v>87</v>
      </c>
      <c r="C62" s="274"/>
      <c r="D62" s="248">
        <v>0</v>
      </c>
      <c r="E62" s="278">
        <v>847142</v>
      </c>
    </row>
    <row r="63" spans="1:5" hidden="1" outlineLevel="1">
      <c r="A63" s="273"/>
      <c r="B63" s="273" t="s">
        <v>747</v>
      </c>
      <c r="C63" s="275"/>
      <c r="D63" s="248">
        <v>0</v>
      </c>
      <c r="E63" s="280">
        <v>984134</v>
      </c>
    </row>
    <row r="64" spans="1:5" s="279" customFormat="1" hidden="1" outlineLevel="1">
      <c r="A64" s="277"/>
      <c r="B64" s="277" t="s">
        <v>750</v>
      </c>
      <c r="C64" s="274"/>
      <c r="D64" s="248">
        <v>0</v>
      </c>
      <c r="E64" s="278">
        <v>824548</v>
      </c>
    </row>
    <row r="65" spans="1:5" s="279" customFormat="1" hidden="1" outlineLevel="1">
      <c r="A65" s="277"/>
      <c r="B65" s="273" t="s">
        <v>1149</v>
      </c>
      <c r="C65" s="275"/>
      <c r="D65" s="248">
        <v>738213</v>
      </c>
      <c r="E65" s="281"/>
    </row>
    <row r="66" spans="1:5" s="279" customFormat="1" hidden="1" outlineLevel="1">
      <c r="A66" s="277" t="s">
        <v>1256</v>
      </c>
      <c r="B66" s="273" t="s">
        <v>1150</v>
      </c>
      <c r="C66" s="275"/>
      <c r="D66" s="248">
        <v>0</v>
      </c>
      <c r="E66" s="280"/>
    </row>
    <row r="67" spans="1:5" s="279" customFormat="1" hidden="1" outlineLevel="1">
      <c r="A67" s="277"/>
      <c r="B67" s="273" t="s">
        <v>752</v>
      </c>
      <c r="C67" s="274"/>
      <c r="D67" s="248">
        <v>261875</v>
      </c>
      <c r="E67" s="278">
        <v>677939</v>
      </c>
    </row>
    <row r="68" spans="1:5" s="279" customFormat="1" hidden="1" outlineLevel="1">
      <c r="A68" s="277"/>
      <c r="B68" s="277" t="s">
        <v>753</v>
      </c>
      <c r="C68" s="274"/>
      <c r="D68" s="248">
        <v>0</v>
      </c>
      <c r="E68" s="278">
        <v>575000</v>
      </c>
    </row>
    <row r="69" spans="1:5" s="279" customFormat="1" hidden="1" outlineLevel="1">
      <c r="A69" s="277"/>
      <c r="B69" s="277" t="s">
        <v>1151</v>
      </c>
      <c r="C69" s="274"/>
      <c r="D69" s="248">
        <v>220939</v>
      </c>
      <c r="E69" s="278">
        <v>0</v>
      </c>
    </row>
    <row r="70" spans="1:5" s="279" customFormat="1" hidden="1" outlineLevel="1">
      <c r="A70" s="277"/>
      <c r="B70" s="277" t="s">
        <v>1152</v>
      </c>
      <c r="C70" s="274"/>
      <c r="D70" s="248">
        <v>175001</v>
      </c>
      <c r="E70" s="278">
        <v>0</v>
      </c>
    </row>
    <row r="71" spans="1:5" s="279" customFormat="1" hidden="1" outlineLevel="1">
      <c r="A71" s="277" t="s">
        <v>1256</v>
      </c>
      <c r="B71" s="277" t="s">
        <v>535</v>
      </c>
      <c r="C71" s="274"/>
      <c r="D71" s="248">
        <v>0</v>
      </c>
      <c r="E71" s="278"/>
    </row>
    <row r="72" spans="1:5" s="279" customFormat="1" hidden="1" outlineLevel="1">
      <c r="A72" s="277"/>
      <c r="B72" s="277" t="s">
        <v>1153</v>
      </c>
      <c r="C72" s="274"/>
      <c r="D72" s="248">
        <v>67899</v>
      </c>
      <c r="E72" s="278">
        <v>0</v>
      </c>
    </row>
    <row r="73" spans="1:5" s="279" customFormat="1" hidden="1" outlineLevel="1">
      <c r="A73" s="277"/>
      <c r="B73" s="277" t="s">
        <v>754</v>
      </c>
      <c r="C73" s="274"/>
      <c r="D73" s="248">
        <v>0</v>
      </c>
      <c r="E73" s="278">
        <v>264542</v>
      </c>
    </row>
    <row r="74" spans="1:5" s="279" customFormat="1" hidden="1" outlineLevel="1">
      <c r="A74" s="277"/>
      <c r="B74" s="277" t="s">
        <v>755</v>
      </c>
      <c r="C74" s="274"/>
      <c r="D74" s="248">
        <v>0</v>
      </c>
      <c r="E74" s="278">
        <v>143740</v>
      </c>
    </row>
    <row r="75" spans="1:5" s="279" customFormat="1" hidden="1" outlineLevel="1">
      <c r="A75" s="277"/>
      <c r="B75" s="277" t="s">
        <v>756</v>
      </c>
      <c r="C75" s="274"/>
      <c r="D75" s="248">
        <v>0</v>
      </c>
      <c r="E75" s="278">
        <v>99591</v>
      </c>
    </row>
    <row r="76" spans="1:5" s="279" customFormat="1" hidden="1" outlineLevel="1">
      <c r="A76" s="277" t="s">
        <v>1256</v>
      </c>
      <c r="B76" s="277" t="s">
        <v>783</v>
      </c>
      <c r="C76" s="274"/>
      <c r="D76" s="248">
        <v>0</v>
      </c>
      <c r="E76" s="278"/>
    </row>
    <row r="77" spans="1:5" s="279" customFormat="1" hidden="1" outlineLevel="1">
      <c r="A77" s="277"/>
      <c r="B77" s="277" t="s">
        <v>1171</v>
      </c>
      <c r="C77" s="274"/>
      <c r="D77" s="248">
        <v>0</v>
      </c>
      <c r="E77" s="278"/>
    </row>
    <row r="78" spans="1:5" s="279" customFormat="1" hidden="1" outlineLevel="1">
      <c r="A78" s="277" t="s">
        <v>1256</v>
      </c>
      <c r="B78" s="277" t="s">
        <v>1172</v>
      </c>
      <c r="C78" s="274"/>
      <c r="D78" s="248">
        <v>0</v>
      </c>
      <c r="E78" s="278"/>
    </row>
    <row r="79" spans="1:5" s="279" customFormat="1" hidden="1" outlineLevel="1">
      <c r="A79" s="277" t="s">
        <v>1256</v>
      </c>
      <c r="B79" s="277" t="s">
        <v>294</v>
      </c>
      <c r="C79" s="274"/>
      <c r="D79" s="248">
        <v>0</v>
      </c>
      <c r="E79" s="278"/>
    </row>
    <row r="80" spans="1:5" s="279" customFormat="1" hidden="1" outlineLevel="1">
      <c r="A80" s="277" t="s">
        <v>1256</v>
      </c>
      <c r="B80" s="277" t="s">
        <v>791</v>
      </c>
      <c r="C80" s="274"/>
      <c r="D80" s="248">
        <v>0</v>
      </c>
      <c r="E80" s="278"/>
    </row>
    <row r="81" spans="1:5" s="279" customFormat="1" hidden="1" outlineLevel="1">
      <c r="A81" s="277" t="s">
        <v>1256</v>
      </c>
      <c r="B81" s="277" t="s">
        <v>417</v>
      </c>
      <c r="C81" s="274"/>
      <c r="D81" s="248">
        <v>0</v>
      </c>
      <c r="E81" s="278"/>
    </row>
    <row r="82" spans="1:5" s="279" customFormat="1" hidden="1" outlineLevel="1">
      <c r="A82" s="277"/>
      <c r="B82" s="277" t="s">
        <v>757</v>
      </c>
      <c r="C82" s="274"/>
      <c r="D82" s="248">
        <v>0</v>
      </c>
      <c r="E82" s="278">
        <v>77049</v>
      </c>
    </row>
    <row r="83" spans="1:5" s="279" customFormat="1" hidden="1" outlineLevel="1">
      <c r="A83" s="277"/>
      <c r="B83" s="277" t="s">
        <v>758</v>
      </c>
      <c r="C83" s="274"/>
      <c r="D83" s="248">
        <v>0</v>
      </c>
      <c r="E83" s="278">
        <v>71773</v>
      </c>
    </row>
    <row r="84" spans="1:5" s="279" customFormat="1" hidden="1" outlineLevel="1">
      <c r="A84" s="277"/>
      <c r="B84" s="277" t="s">
        <v>759</v>
      </c>
      <c r="C84" s="274"/>
      <c r="D84" s="248">
        <v>0</v>
      </c>
      <c r="E84" s="278">
        <v>49191</v>
      </c>
    </row>
    <row r="85" spans="1:5" s="279" customFormat="1" hidden="1" outlineLevel="1">
      <c r="A85" s="277"/>
      <c r="B85" s="277" t="s">
        <v>760</v>
      </c>
      <c r="C85" s="274"/>
      <c r="D85" s="248">
        <v>0</v>
      </c>
      <c r="E85" s="278">
        <v>41373</v>
      </c>
    </row>
    <row r="86" spans="1:5" s="279" customFormat="1" hidden="1" outlineLevel="1">
      <c r="A86" s="277"/>
      <c r="B86" s="277" t="s">
        <v>761</v>
      </c>
      <c r="C86" s="274"/>
      <c r="D86" s="248">
        <v>0</v>
      </c>
      <c r="E86" s="278">
        <v>37088</v>
      </c>
    </row>
    <row r="87" spans="1:5" s="279" customFormat="1" hidden="1" outlineLevel="1">
      <c r="A87" s="277"/>
      <c r="B87" s="277" t="s">
        <v>762</v>
      </c>
      <c r="C87" s="274"/>
      <c r="D87" s="248">
        <v>0</v>
      </c>
      <c r="E87" s="278">
        <v>29406</v>
      </c>
    </row>
    <row r="88" spans="1:5" s="279" customFormat="1" hidden="1" outlineLevel="1">
      <c r="A88" s="277"/>
      <c r="B88" s="277" t="s">
        <v>763</v>
      </c>
      <c r="C88" s="274"/>
      <c r="D88" s="248">
        <v>0</v>
      </c>
      <c r="E88" s="278">
        <v>10094</v>
      </c>
    </row>
    <row r="89" spans="1:5" s="279" customFormat="1" hidden="1" outlineLevel="1">
      <c r="A89" s="277"/>
      <c r="B89" s="277" t="s">
        <v>764</v>
      </c>
      <c r="C89" s="274"/>
      <c r="D89" s="248">
        <v>0</v>
      </c>
      <c r="E89" s="278">
        <v>6715</v>
      </c>
    </row>
    <row r="90" spans="1:5" s="279" customFormat="1" hidden="1" outlineLevel="1">
      <c r="A90" s="277"/>
      <c r="B90" s="277" t="s">
        <v>1101</v>
      </c>
      <c r="C90" s="274"/>
      <c r="D90" s="248">
        <v>0</v>
      </c>
      <c r="E90" s="278">
        <v>2527</v>
      </c>
    </row>
    <row r="91" spans="1:5" s="279" customFormat="1" hidden="1" outlineLevel="1">
      <c r="A91" s="277"/>
      <c r="B91" s="277" t="s">
        <v>1102</v>
      </c>
      <c r="C91" s="274"/>
      <c r="D91" s="248">
        <v>0</v>
      </c>
      <c r="E91" s="278">
        <v>1663</v>
      </c>
    </row>
    <row r="92" spans="1:5" s="279" customFormat="1" hidden="1" outlineLevel="1">
      <c r="A92" s="277"/>
      <c r="B92" s="277" t="s">
        <v>1103</v>
      </c>
      <c r="C92" s="274"/>
      <c r="D92" s="248">
        <v>0</v>
      </c>
      <c r="E92" s="278">
        <v>141</v>
      </c>
    </row>
    <row r="93" spans="1:5" collapsed="1">
      <c r="A93" s="273"/>
      <c r="B93" s="282" t="s">
        <v>540</v>
      </c>
      <c r="C93" s="275"/>
      <c r="D93" s="283">
        <v>5171529</v>
      </c>
      <c r="E93" s="283">
        <v>15740542</v>
      </c>
    </row>
    <row r="94" spans="1:5">
      <c r="A94" s="273"/>
      <c r="B94" s="273"/>
      <c r="C94" s="275"/>
      <c r="D94" s="271"/>
      <c r="E94" s="280"/>
    </row>
    <row r="95" spans="1:5">
      <c r="A95" s="273"/>
      <c r="B95" s="269" t="s">
        <v>569</v>
      </c>
      <c r="C95" s="275"/>
      <c r="D95" s="271"/>
      <c r="E95" s="280"/>
    </row>
    <row r="96" spans="1:5">
      <c r="A96" s="273"/>
      <c r="B96" s="273" t="s">
        <v>660</v>
      </c>
      <c r="C96" s="275"/>
      <c r="D96" s="248">
        <v>35150847</v>
      </c>
      <c r="E96" s="280">
        <v>32026156</v>
      </c>
    </row>
    <row r="97" spans="1:5">
      <c r="A97" s="273"/>
      <c r="B97" s="273" t="s">
        <v>661</v>
      </c>
      <c r="C97" s="275"/>
      <c r="D97" s="280">
        <v>2348662</v>
      </c>
      <c r="E97" s="280">
        <v>2348662</v>
      </c>
    </row>
    <row r="98" spans="1:5" hidden="1" outlineLevel="1">
      <c r="A98" s="273"/>
      <c r="B98" s="273" t="s">
        <v>693</v>
      </c>
      <c r="C98" s="275"/>
      <c r="D98" s="271">
        <v>0</v>
      </c>
      <c r="E98" s="280">
        <v>0</v>
      </c>
    </row>
    <row r="99" spans="1:5" collapsed="1">
      <c r="A99" s="273"/>
      <c r="B99" s="282" t="s">
        <v>541</v>
      </c>
      <c r="C99" s="275"/>
      <c r="D99" s="284">
        <v>37499509</v>
      </c>
      <c r="E99" s="284">
        <v>34374818</v>
      </c>
    </row>
    <row r="100" spans="1:5" s="2" customFormat="1" thickBot="1">
      <c r="A100" s="262"/>
      <c r="B100" s="262" t="s">
        <v>542</v>
      </c>
      <c r="C100" s="285"/>
      <c r="D100" s="79">
        <v>42671038</v>
      </c>
      <c r="E100" s="79">
        <v>50115360</v>
      </c>
    </row>
    <row r="101" spans="1:5" s="265" customFormat="1" ht="8.4499999999999993" customHeight="1" thickTop="1">
      <c r="A101" s="264"/>
      <c r="B101" s="264"/>
      <c r="D101" s="286"/>
      <c r="E101" s="39"/>
    </row>
    <row r="102" spans="1:5" s="265" customFormat="1" ht="14.25">
      <c r="D102" s="286"/>
      <c r="E102" s="39"/>
    </row>
    <row r="103" spans="1:5">
      <c r="A103" s="266"/>
      <c r="B103" s="267" t="s">
        <v>1375</v>
      </c>
      <c r="C103" s="239"/>
      <c r="D103" s="287">
        <v>0</v>
      </c>
      <c r="E103" s="73"/>
    </row>
    <row r="104" spans="1:5">
      <c r="A104" s="240" t="s">
        <v>0</v>
      </c>
      <c r="B104" s="241" t="s">
        <v>4</v>
      </c>
      <c r="C104" s="242"/>
      <c r="D104" s="243">
        <v>2020</v>
      </c>
      <c r="E104" s="243">
        <v>2019</v>
      </c>
    </row>
    <row r="105" spans="1:5">
      <c r="A105" s="268"/>
      <c r="B105" s="269" t="s">
        <v>570</v>
      </c>
      <c r="C105" s="288"/>
      <c r="D105" s="288"/>
      <c r="E105" s="272"/>
    </row>
    <row r="106" spans="1:5" ht="15.75" customHeight="1">
      <c r="A106" s="273"/>
      <c r="B106" s="273" t="s">
        <v>555</v>
      </c>
      <c r="C106" s="289" t="s">
        <v>43</v>
      </c>
      <c r="D106" s="248">
        <v>32811428</v>
      </c>
      <c r="E106" s="248">
        <v>646609</v>
      </c>
    </row>
    <row r="107" spans="1:5" s="279" customFormat="1">
      <c r="A107" s="277"/>
      <c r="B107" s="65" t="s">
        <v>791</v>
      </c>
      <c r="C107" s="290"/>
      <c r="D107" s="248">
        <v>1431684</v>
      </c>
      <c r="E107" s="248">
        <v>62811</v>
      </c>
    </row>
    <row r="108" spans="1:5" s="279" customFormat="1">
      <c r="A108" s="277"/>
      <c r="B108" s="65" t="s">
        <v>252</v>
      </c>
      <c r="C108" s="290"/>
      <c r="D108" s="248">
        <v>1249658</v>
      </c>
      <c r="E108" s="248">
        <v>0</v>
      </c>
    </row>
    <row r="109" spans="1:5" s="279" customFormat="1">
      <c r="A109" s="277"/>
      <c r="B109" s="273" t="s">
        <v>783</v>
      </c>
      <c r="C109" s="291"/>
      <c r="D109" s="248">
        <v>364036</v>
      </c>
      <c r="E109" s="248">
        <v>3055800</v>
      </c>
    </row>
    <row r="110" spans="1:5">
      <c r="A110" s="273"/>
      <c r="B110" s="273" t="s">
        <v>663</v>
      </c>
      <c r="C110" s="291"/>
      <c r="D110" s="248">
        <v>105559</v>
      </c>
      <c r="E110" s="248">
        <v>5962329</v>
      </c>
    </row>
    <row r="111" spans="1:5" collapsed="1">
      <c r="A111" s="268"/>
      <c r="B111" s="273" t="s">
        <v>784</v>
      </c>
      <c r="C111" s="291"/>
      <c r="D111" s="248">
        <v>17480</v>
      </c>
      <c r="E111" s="248">
        <v>1019350</v>
      </c>
    </row>
    <row r="112" spans="1:5">
      <c r="A112" s="268"/>
      <c r="B112" s="273" t="s">
        <v>253</v>
      </c>
      <c r="C112" s="291"/>
      <c r="D112" s="248">
        <v>0</v>
      </c>
      <c r="E112" s="248">
        <v>25727772</v>
      </c>
    </row>
    <row r="113" spans="1:5" hidden="1" outlineLevel="1">
      <c r="A113" s="268"/>
      <c r="B113" s="273" t="s">
        <v>1258</v>
      </c>
      <c r="C113" s="291"/>
      <c r="D113" s="248">
        <v>0</v>
      </c>
      <c r="E113" s="248">
        <v>0</v>
      </c>
    </row>
    <row r="114" spans="1:5" hidden="1" outlineLevel="2">
      <c r="A114" s="268"/>
      <c r="B114" s="273" t="s">
        <v>782</v>
      </c>
      <c r="C114" s="291"/>
      <c r="D114" s="248">
        <v>0</v>
      </c>
      <c r="E114" s="248">
        <v>0</v>
      </c>
    </row>
    <row r="115" spans="1:5" collapsed="1">
      <c r="A115" s="273"/>
      <c r="B115" s="273" t="s">
        <v>254</v>
      </c>
      <c r="C115" s="291"/>
      <c r="D115" s="248">
        <v>0</v>
      </c>
      <c r="E115" s="248">
        <v>3970949</v>
      </c>
    </row>
    <row r="116" spans="1:5">
      <c r="A116" s="273"/>
      <c r="B116" s="273" t="s">
        <v>1134</v>
      </c>
      <c r="C116" s="291"/>
      <c r="D116" s="248">
        <v>0</v>
      </c>
      <c r="E116" s="248">
        <v>3428588</v>
      </c>
    </row>
    <row r="117" spans="1:5">
      <c r="A117" s="273"/>
      <c r="B117" s="273" t="s">
        <v>658</v>
      </c>
      <c r="C117" s="291"/>
      <c r="D117" s="248">
        <v>0</v>
      </c>
      <c r="E117" s="248">
        <v>2107941</v>
      </c>
    </row>
    <row r="118" spans="1:5">
      <c r="A118" s="273"/>
      <c r="B118" s="273" t="s">
        <v>1068</v>
      </c>
      <c r="C118" s="291"/>
      <c r="D118" s="280">
        <v>3028347</v>
      </c>
      <c r="E118" s="248">
        <v>1871444</v>
      </c>
    </row>
    <row r="119" spans="1:5" hidden="1" outlineLevel="1">
      <c r="A119" s="273"/>
      <c r="B119" s="273" t="s">
        <v>90</v>
      </c>
      <c r="C119" s="291"/>
      <c r="D119" s="248">
        <v>0</v>
      </c>
      <c r="E119" s="280">
        <v>0</v>
      </c>
    </row>
    <row r="120" spans="1:5" hidden="1" outlineLevel="1">
      <c r="A120" s="273"/>
      <c r="B120" s="273" t="s">
        <v>785</v>
      </c>
      <c r="C120" s="291"/>
      <c r="D120" s="248">
        <v>1586534</v>
      </c>
      <c r="E120" s="280">
        <v>0</v>
      </c>
    </row>
    <row r="121" spans="1:5" hidden="1" outlineLevel="1">
      <c r="A121" s="273"/>
      <c r="B121" s="273" t="s">
        <v>535</v>
      </c>
      <c r="C121" s="291"/>
      <c r="D121" s="248">
        <v>222566</v>
      </c>
      <c r="E121" s="280">
        <v>0</v>
      </c>
    </row>
    <row r="122" spans="1:5" hidden="1" outlineLevel="1">
      <c r="A122" s="273"/>
      <c r="B122" s="273" t="s">
        <v>789</v>
      </c>
      <c r="C122" s="291"/>
      <c r="D122" s="248">
        <v>0</v>
      </c>
      <c r="E122" s="280">
        <v>0</v>
      </c>
    </row>
    <row r="123" spans="1:5" hidden="1" outlineLevel="1">
      <c r="A123" s="273"/>
      <c r="B123" s="273" t="s">
        <v>689</v>
      </c>
      <c r="C123" s="291"/>
      <c r="D123" s="248">
        <v>0</v>
      </c>
      <c r="E123" s="280">
        <v>0</v>
      </c>
    </row>
    <row r="124" spans="1:5" hidden="1" outlineLevel="1">
      <c r="A124" s="273"/>
      <c r="B124" s="273" t="s">
        <v>1096</v>
      </c>
      <c r="C124" s="291"/>
      <c r="D124" s="248">
        <v>0</v>
      </c>
      <c r="E124" s="280">
        <v>0</v>
      </c>
    </row>
    <row r="125" spans="1:5" hidden="1" outlineLevel="1">
      <c r="A125" s="273"/>
      <c r="B125" s="273" t="s">
        <v>785</v>
      </c>
      <c r="C125" s="291"/>
      <c r="D125" s="248">
        <v>0</v>
      </c>
      <c r="E125" s="280">
        <v>0</v>
      </c>
    </row>
    <row r="126" spans="1:5" s="279" customFormat="1" hidden="1" outlineLevel="1">
      <c r="A126" s="277"/>
      <c r="B126" s="277" t="s">
        <v>92</v>
      </c>
      <c r="C126" s="290"/>
      <c r="D126" s="248">
        <v>171701</v>
      </c>
      <c r="E126" s="278">
        <v>412315</v>
      </c>
    </row>
    <row r="127" spans="1:5" s="279" customFormat="1" hidden="1" outlineLevel="1">
      <c r="A127" s="277"/>
      <c r="B127" s="277" t="s">
        <v>790</v>
      </c>
      <c r="C127" s="290"/>
      <c r="D127" s="248">
        <v>64741</v>
      </c>
      <c r="E127" s="278">
        <v>76759</v>
      </c>
    </row>
    <row r="128" spans="1:5" s="279" customFormat="1" hidden="1" outlineLevel="1">
      <c r="A128" s="277"/>
      <c r="B128" s="277" t="s">
        <v>1175</v>
      </c>
      <c r="C128" s="290"/>
      <c r="D128" s="248">
        <v>27351</v>
      </c>
      <c r="E128" s="278"/>
    </row>
    <row r="129" spans="1:5" s="279" customFormat="1" hidden="1" outlineLevel="1">
      <c r="A129" s="277"/>
      <c r="B129" s="277" t="s">
        <v>296</v>
      </c>
      <c r="C129" s="290"/>
      <c r="D129" s="248">
        <v>16338</v>
      </c>
      <c r="E129" s="278"/>
    </row>
    <row r="130" spans="1:5" s="279" customFormat="1" hidden="1" outlineLevel="1">
      <c r="A130" s="277"/>
      <c r="B130" s="277" t="s">
        <v>1174</v>
      </c>
      <c r="C130" s="290"/>
      <c r="D130" s="248">
        <v>275545</v>
      </c>
      <c r="E130" s="278"/>
    </row>
    <row r="131" spans="1:5" s="279" customFormat="1" hidden="1" outlineLevel="1">
      <c r="A131" s="277"/>
      <c r="B131" s="277" t="s">
        <v>86</v>
      </c>
      <c r="C131" s="290"/>
      <c r="D131" s="248">
        <v>2700</v>
      </c>
      <c r="E131" s="278"/>
    </row>
    <row r="132" spans="1:5" s="279" customFormat="1" hidden="1" outlineLevel="1">
      <c r="A132" s="277"/>
      <c r="B132" s="277" t="s">
        <v>432</v>
      </c>
      <c r="C132" s="290"/>
      <c r="D132" s="248">
        <v>1484</v>
      </c>
      <c r="E132" s="278"/>
    </row>
    <row r="133" spans="1:5" s="279" customFormat="1" hidden="1" outlineLevel="1">
      <c r="A133" s="277"/>
      <c r="B133" s="277" t="s">
        <v>786</v>
      </c>
      <c r="C133" s="290"/>
      <c r="D133" s="248">
        <v>0</v>
      </c>
      <c r="E133" s="278">
        <v>305624</v>
      </c>
    </row>
    <row r="134" spans="1:5" s="279" customFormat="1" hidden="1" outlineLevel="1">
      <c r="A134" s="277"/>
      <c r="B134" s="277" t="s">
        <v>787</v>
      </c>
      <c r="C134" s="290"/>
      <c r="D134" s="248">
        <v>257387</v>
      </c>
      <c r="E134" s="278">
        <v>271487</v>
      </c>
    </row>
    <row r="135" spans="1:5" s="279" customFormat="1" hidden="1" outlineLevel="1">
      <c r="A135" s="277"/>
      <c r="B135" s="277" t="s">
        <v>1172</v>
      </c>
      <c r="C135" s="290"/>
      <c r="D135" s="248">
        <v>0</v>
      </c>
      <c r="E135" s="278"/>
    </row>
    <row r="136" spans="1:5" s="279" customFormat="1" hidden="1" outlineLevel="1">
      <c r="A136" s="277"/>
      <c r="B136" s="277" t="s">
        <v>1257</v>
      </c>
      <c r="C136" s="290"/>
      <c r="D136" s="248">
        <v>350000</v>
      </c>
      <c r="E136" s="278"/>
    </row>
    <row r="137" spans="1:5" s="279" customFormat="1" hidden="1" outlineLevel="1">
      <c r="A137" s="277"/>
      <c r="B137" s="277" t="s">
        <v>788</v>
      </c>
      <c r="C137" s="290"/>
      <c r="D137" s="248">
        <v>0</v>
      </c>
      <c r="E137" s="278">
        <v>229001</v>
      </c>
    </row>
    <row r="138" spans="1:5" s="279" customFormat="1" hidden="1" outlineLevel="1">
      <c r="A138" s="277"/>
      <c r="B138" s="277" t="s">
        <v>789</v>
      </c>
      <c r="C138" s="290"/>
      <c r="D138" s="248">
        <v>0</v>
      </c>
      <c r="E138" s="278">
        <v>0</v>
      </c>
    </row>
    <row r="139" spans="1:5" s="279" customFormat="1" hidden="1" outlineLevel="1">
      <c r="A139" s="277"/>
      <c r="B139" s="277" t="s">
        <v>417</v>
      </c>
      <c r="C139" s="290"/>
      <c r="D139" s="248">
        <v>52000</v>
      </c>
      <c r="E139" s="278">
        <v>208639</v>
      </c>
    </row>
    <row r="140" spans="1:5" s="279" customFormat="1" hidden="1" outlineLevel="1">
      <c r="A140" s="277"/>
      <c r="B140" s="277" t="s">
        <v>259</v>
      </c>
      <c r="C140" s="290"/>
      <c r="D140" s="248">
        <v>0</v>
      </c>
      <c r="E140" s="278">
        <v>154643</v>
      </c>
    </row>
    <row r="141" spans="1:5" s="279" customFormat="1" hidden="1" outlineLevel="1">
      <c r="A141" s="277"/>
      <c r="B141" s="277" t="s">
        <v>252</v>
      </c>
      <c r="C141" s="290"/>
      <c r="D141" s="248">
        <v>0</v>
      </c>
      <c r="E141" s="278">
        <v>116499</v>
      </c>
    </row>
    <row r="142" spans="1:5" s="279" customFormat="1" hidden="1" outlineLevel="1">
      <c r="A142" s="277"/>
      <c r="B142" s="277" t="s">
        <v>794</v>
      </c>
      <c r="C142" s="290"/>
      <c r="D142" s="248">
        <v>0</v>
      </c>
      <c r="E142" s="278">
        <v>25000</v>
      </c>
    </row>
    <row r="143" spans="1:5" s="279" customFormat="1" hidden="1" outlineLevel="1">
      <c r="A143" s="277"/>
      <c r="B143" s="277" t="s">
        <v>792</v>
      </c>
      <c r="C143" s="290"/>
      <c r="D143" s="248">
        <v>0</v>
      </c>
      <c r="E143" s="278">
        <v>24493</v>
      </c>
    </row>
    <row r="144" spans="1:5" s="279" customFormat="1" hidden="1" outlineLevel="1">
      <c r="A144" s="277"/>
      <c r="B144" s="277" t="s">
        <v>795</v>
      </c>
      <c r="C144" s="290"/>
      <c r="D144" s="248">
        <v>0</v>
      </c>
      <c r="E144" s="278">
        <v>16630</v>
      </c>
    </row>
    <row r="145" spans="1:5" s="279" customFormat="1" hidden="1" outlineLevel="1">
      <c r="A145" s="277"/>
      <c r="B145" s="277" t="s">
        <v>796</v>
      </c>
      <c r="C145" s="290"/>
      <c r="D145" s="248">
        <v>0</v>
      </c>
      <c r="E145" s="278">
        <v>16517</v>
      </c>
    </row>
    <row r="146" spans="1:5" s="279" customFormat="1" hidden="1" outlineLevel="1">
      <c r="A146" s="277"/>
      <c r="B146" s="277" t="s">
        <v>798</v>
      </c>
      <c r="C146" s="290"/>
      <c r="D146" s="248">
        <v>0</v>
      </c>
      <c r="E146" s="278">
        <v>6075</v>
      </c>
    </row>
    <row r="147" spans="1:5" s="279" customFormat="1" hidden="1" outlineLevel="1">
      <c r="A147" s="277"/>
      <c r="B147" s="277" t="s">
        <v>797</v>
      </c>
      <c r="C147" s="290"/>
      <c r="D147" s="248">
        <v>0</v>
      </c>
      <c r="E147" s="278">
        <v>6000</v>
      </c>
    </row>
    <row r="148" spans="1:5" s="279" customFormat="1" hidden="1" outlineLevel="1">
      <c r="A148" s="277"/>
      <c r="B148" s="277" t="s">
        <v>793</v>
      </c>
      <c r="C148" s="290"/>
      <c r="D148" s="248">
        <v>0</v>
      </c>
      <c r="E148" s="278">
        <v>1720</v>
      </c>
    </row>
    <row r="149" spans="1:5" s="279" customFormat="1" hidden="1" outlineLevel="1">
      <c r="A149" s="277"/>
      <c r="B149" s="277" t="s">
        <v>1104</v>
      </c>
      <c r="C149" s="290"/>
      <c r="D149" s="248">
        <v>0</v>
      </c>
      <c r="E149" s="278">
        <v>42</v>
      </c>
    </row>
    <row r="150" spans="1:5" collapsed="1">
      <c r="A150" s="292"/>
      <c r="B150" s="282" t="s">
        <v>571</v>
      </c>
      <c r="C150" s="291"/>
      <c r="D150" s="293">
        <v>39008192</v>
      </c>
      <c r="E150" s="293">
        <v>47853593</v>
      </c>
    </row>
    <row r="151" spans="1:5">
      <c r="A151" s="292"/>
      <c r="B151" s="282"/>
      <c r="C151" s="291"/>
      <c r="D151" s="291"/>
      <c r="E151" s="294"/>
    </row>
    <row r="152" spans="1:5">
      <c r="A152" s="292"/>
      <c r="B152" s="269" t="s">
        <v>572</v>
      </c>
      <c r="C152" s="291"/>
      <c r="D152" s="291"/>
      <c r="E152" s="295"/>
    </row>
    <row r="153" spans="1:5">
      <c r="A153" s="292"/>
      <c r="B153" s="247" t="s">
        <v>659</v>
      </c>
      <c r="C153" s="296"/>
      <c r="D153" s="248">
        <v>35504086</v>
      </c>
      <c r="E153" s="149">
        <v>35504086</v>
      </c>
    </row>
    <row r="154" spans="1:5">
      <c r="A154" s="273"/>
      <c r="B154" s="273" t="s">
        <v>554</v>
      </c>
      <c r="C154" s="291"/>
      <c r="D154" s="248">
        <v>14223796</v>
      </c>
      <c r="E154" s="248">
        <v>43825586</v>
      </c>
    </row>
    <row r="155" spans="1:5">
      <c r="A155" s="268"/>
      <c r="B155" s="273" t="s">
        <v>83</v>
      </c>
      <c r="C155" s="291"/>
      <c r="D155" s="248">
        <v>14441851</v>
      </c>
      <c r="E155" s="248">
        <v>14451478</v>
      </c>
    </row>
    <row r="156" spans="1:5">
      <c r="A156" s="268"/>
      <c r="B156" s="65" t="s">
        <v>257</v>
      </c>
      <c r="C156" s="66"/>
      <c r="D156" s="248">
        <v>10923607.086654149</v>
      </c>
      <c r="E156" s="248">
        <v>6536849</v>
      </c>
    </row>
    <row r="157" spans="1:5">
      <c r="A157" s="292"/>
      <c r="B157" s="273" t="s">
        <v>255</v>
      </c>
      <c r="C157" s="291"/>
      <c r="D157" s="248">
        <v>7998080</v>
      </c>
      <c r="E157" s="149">
        <v>8647080</v>
      </c>
    </row>
    <row r="158" spans="1:5">
      <c r="A158" s="297"/>
      <c r="B158" s="65" t="s">
        <v>1173</v>
      </c>
      <c r="C158" s="66"/>
      <c r="D158" s="248">
        <v>5988204</v>
      </c>
      <c r="E158" s="248">
        <v>0</v>
      </c>
    </row>
    <row r="159" spans="1:5">
      <c r="A159" s="273"/>
      <c r="B159" s="273" t="s">
        <v>740</v>
      </c>
      <c r="C159" s="291"/>
      <c r="D159" s="248">
        <v>4646122</v>
      </c>
      <c r="E159" s="149">
        <v>4646122</v>
      </c>
    </row>
    <row r="160" spans="1:5">
      <c r="A160" s="292"/>
      <c r="B160" s="247" t="s">
        <v>240</v>
      </c>
      <c r="C160" s="296"/>
      <c r="D160" s="248">
        <v>1023848</v>
      </c>
      <c r="E160" s="149">
        <v>2399022</v>
      </c>
    </row>
    <row r="161" spans="1:5">
      <c r="A161" s="273"/>
      <c r="B161" s="273" t="s">
        <v>553</v>
      </c>
      <c r="C161" s="291"/>
      <c r="D161" s="248">
        <v>300323</v>
      </c>
      <c r="E161" s="149">
        <v>4138682</v>
      </c>
    </row>
    <row r="162" spans="1:5">
      <c r="A162" s="273"/>
      <c r="B162" s="273" t="s">
        <v>297</v>
      </c>
      <c r="C162" s="291"/>
      <c r="D162" s="248">
        <v>280891</v>
      </c>
      <c r="E162" s="149">
        <v>8754776</v>
      </c>
    </row>
    <row r="163" spans="1:5">
      <c r="A163" s="292"/>
      <c r="B163" s="247" t="s">
        <v>766</v>
      </c>
      <c r="C163" s="296"/>
      <c r="D163" s="248">
        <v>87447</v>
      </c>
      <c r="E163" s="149">
        <v>3757282</v>
      </c>
    </row>
    <row r="164" spans="1:5">
      <c r="A164" s="292"/>
      <c r="B164" s="247" t="s">
        <v>257</v>
      </c>
      <c r="C164" s="296"/>
      <c r="D164" s="248">
        <v>0</v>
      </c>
      <c r="E164" s="149">
        <v>3617844</v>
      </c>
    </row>
    <row r="165" spans="1:5">
      <c r="A165" s="292"/>
      <c r="B165" s="247" t="s">
        <v>767</v>
      </c>
      <c r="C165" s="296"/>
      <c r="D165" s="248">
        <v>0</v>
      </c>
      <c r="E165" s="149">
        <v>2627965</v>
      </c>
    </row>
    <row r="166" spans="1:5">
      <c r="A166" s="273"/>
      <c r="B166" s="273" t="s">
        <v>254</v>
      </c>
      <c r="C166" s="291"/>
      <c r="D166" s="248">
        <v>0</v>
      </c>
      <c r="E166" s="149">
        <v>2511860</v>
      </c>
    </row>
    <row r="167" spans="1:5">
      <c r="A167" s="273"/>
      <c r="B167" s="273" t="s">
        <v>253</v>
      </c>
      <c r="C167" s="291"/>
      <c r="D167" s="248">
        <v>0</v>
      </c>
      <c r="E167" s="149">
        <v>1426583</v>
      </c>
    </row>
    <row r="168" spans="1:5">
      <c r="A168" s="292"/>
      <c r="B168" s="247" t="s">
        <v>89</v>
      </c>
      <c r="C168" s="296"/>
      <c r="D168" s="248">
        <v>0</v>
      </c>
      <c r="E168" s="149">
        <v>1334779</v>
      </c>
    </row>
    <row r="169" spans="1:5" hidden="1" outlineLevel="1">
      <c r="A169" s="292"/>
      <c r="B169" s="273" t="s">
        <v>258</v>
      </c>
      <c r="C169" s="291"/>
      <c r="D169" s="248">
        <v>169142</v>
      </c>
      <c r="E169" s="280">
        <v>15410</v>
      </c>
    </row>
    <row r="170" spans="1:5" hidden="1" outlineLevel="1">
      <c r="A170" s="292"/>
      <c r="B170" s="247" t="s">
        <v>535</v>
      </c>
      <c r="C170" s="296"/>
      <c r="D170" s="248">
        <v>0</v>
      </c>
      <c r="E170" s="280">
        <v>0</v>
      </c>
    </row>
    <row r="171" spans="1:5" hidden="1" outlineLevel="1">
      <c r="A171" s="292"/>
      <c r="B171" s="273" t="s">
        <v>252</v>
      </c>
      <c r="C171" s="291"/>
      <c r="D171" s="248">
        <v>0</v>
      </c>
      <c r="E171" s="280">
        <v>0</v>
      </c>
    </row>
    <row r="172" spans="1:5" hidden="1" outlineLevel="1">
      <c r="A172" s="273"/>
      <c r="B172" s="273" t="s">
        <v>535</v>
      </c>
      <c r="C172" s="291"/>
      <c r="D172" s="248">
        <v>0</v>
      </c>
      <c r="E172" s="280">
        <v>0</v>
      </c>
    </row>
    <row r="173" spans="1:5" hidden="1" outlineLevel="1">
      <c r="A173" s="273"/>
      <c r="B173" s="273" t="s">
        <v>257</v>
      </c>
      <c r="C173" s="291"/>
      <c r="D173" s="248">
        <v>0</v>
      </c>
      <c r="E173" s="280">
        <v>0</v>
      </c>
    </row>
    <row r="174" spans="1:5" hidden="1" outlineLevel="1">
      <c r="A174" s="273"/>
      <c r="B174" s="273" t="s">
        <v>294</v>
      </c>
      <c r="C174" s="291"/>
      <c r="D174" s="248">
        <v>0</v>
      </c>
      <c r="E174" s="280">
        <v>0</v>
      </c>
    </row>
    <row r="175" spans="1:5" hidden="1" outlineLevel="1">
      <c r="A175" s="273"/>
      <c r="B175" s="273" t="s">
        <v>240</v>
      </c>
      <c r="C175" s="291"/>
      <c r="D175" s="248">
        <v>0</v>
      </c>
      <c r="E175" s="280">
        <v>0</v>
      </c>
    </row>
    <row r="176" spans="1:5" hidden="1" outlineLevel="1">
      <c r="A176" s="273"/>
      <c r="B176" s="273" t="s">
        <v>538</v>
      </c>
      <c r="C176" s="291"/>
      <c r="D176" s="248">
        <v>0</v>
      </c>
      <c r="E176" s="280">
        <v>0</v>
      </c>
    </row>
    <row r="177" spans="1:5" hidden="1" outlineLevel="1">
      <c r="A177" s="273"/>
      <c r="B177" s="273" t="s">
        <v>662</v>
      </c>
      <c r="C177" s="291"/>
      <c r="D177" s="248">
        <v>0</v>
      </c>
      <c r="E177" s="280">
        <v>0</v>
      </c>
    </row>
    <row r="178" spans="1:5" hidden="1" outlineLevel="1">
      <c r="A178" s="273"/>
      <c r="B178" s="273" t="s">
        <v>663</v>
      </c>
      <c r="C178" s="291"/>
      <c r="D178" s="248">
        <v>0</v>
      </c>
      <c r="E178" s="280">
        <v>0</v>
      </c>
    </row>
    <row r="179" spans="1:5" hidden="1" outlineLevel="1">
      <c r="A179" s="273"/>
      <c r="B179" s="273" t="s">
        <v>664</v>
      </c>
      <c r="C179" s="291"/>
      <c r="D179" s="248">
        <v>0</v>
      </c>
      <c r="E179" s="280">
        <v>0</v>
      </c>
    </row>
    <row r="180" spans="1:5" hidden="1" outlineLevel="1">
      <c r="A180" s="273"/>
      <c r="B180" s="273" t="s">
        <v>534</v>
      </c>
      <c r="C180" s="291"/>
      <c r="D180" s="248">
        <v>0</v>
      </c>
      <c r="E180" s="298">
        <v>0</v>
      </c>
    </row>
    <row r="181" spans="1:5" hidden="1" outlineLevel="1">
      <c r="A181" s="273"/>
      <c r="B181" s="273" t="s">
        <v>89</v>
      </c>
      <c r="C181" s="291"/>
      <c r="D181" s="291"/>
      <c r="E181" s="280"/>
    </row>
    <row r="182" spans="1:5" hidden="1" outlineLevel="1">
      <c r="A182" s="273"/>
      <c r="B182" s="273" t="s">
        <v>92</v>
      </c>
      <c r="C182" s="291"/>
      <c r="D182" s="291"/>
      <c r="E182" s="280"/>
    </row>
    <row r="183" spans="1:5" collapsed="1">
      <c r="A183" s="273"/>
      <c r="B183" s="282" t="s">
        <v>573</v>
      </c>
      <c r="C183" s="275"/>
      <c r="D183" s="299">
        <v>95587397.086654156</v>
      </c>
      <c r="E183" s="299">
        <v>144195404</v>
      </c>
    </row>
    <row r="184" spans="1:5" s="2" customFormat="1" thickBot="1">
      <c r="A184" s="262"/>
      <c r="B184" s="262" t="s">
        <v>641</v>
      </c>
      <c r="C184" s="285"/>
      <c r="D184" s="79">
        <v>134595589.08665416</v>
      </c>
      <c r="E184" s="49">
        <v>192048997</v>
      </c>
    </row>
    <row r="185" spans="1:5" s="2" customFormat="1" ht="9" customHeight="1" thickTop="1">
      <c r="A185" s="300"/>
      <c r="B185" s="300"/>
      <c r="E185" s="39"/>
    </row>
    <row r="186" spans="1:5" s="2" customFormat="1" ht="14.25">
      <c r="D186" s="286"/>
      <c r="E186" s="26"/>
    </row>
    <row r="187" spans="1:5">
      <c r="A187" s="266"/>
      <c r="B187" s="267" t="s">
        <v>1376</v>
      </c>
      <c r="C187" s="239"/>
      <c r="D187" s="287"/>
      <c r="E187" s="74"/>
    </row>
    <row r="188" spans="1:5">
      <c r="A188" s="240" t="s">
        <v>0</v>
      </c>
      <c r="B188" s="241" t="s">
        <v>4</v>
      </c>
      <c r="C188" s="242"/>
      <c r="D188" s="243">
        <v>2020</v>
      </c>
      <c r="E188" s="243">
        <v>2019</v>
      </c>
    </row>
    <row r="189" spans="1:5" s="279" customFormat="1">
      <c r="A189" s="301"/>
      <c r="B189" s="302" t="s">
        <v>665</v>
      </c>
      <c r="C189" s="303"/>
      <c r="D189" s="248">
        <v>420932</v>
      </c>
      <c r="E189" s="280">
        <v>8246970</v>
      </c>
    </row>
    <row r="190" spans="1:5" collapsed="1">
      <c r="A190" s="247"/>
      <c r="B190" s="302" t="s">
        <v>50</v>
      </c>
      <c r="C190" s="304"/>
      <c r="D190" s="248">
        <v>295602</v>
      </c>
      <c r="E190" s="280">
        <v>295602</v>
      </c>
    </row>
    <row r="191" spans="1:5" s="307" customFormat="1" hidden="1" outlineLevel="1">
      <c r="A191" s="302"/>
      <c r="B191" s="305" t="s">
        <v>1182</v>
      </c>
      <c r="C191" s="306"/>
      <c r="D191" s="248">
        <v>77683</v>
      </c>
      <c r="E191" s="280">
        <v>0</v>
      </c>
    </row>
    <row r="192" spans="1:5" s="312" customFormat="1" collapsed="1">
      <c r="A192" s="308"/>
      <c r="B192" s="309" t="s">
        <v>1240</v>
      </c>
      <c r="C192" s="310"/>
      <c r="D192" s="248">
        <v>0</v>
      </c>
      <c r="E192" s="311">
        <v>66667</v>
      </c>
    </row>
    <row r="193" spans="1:5" s="279" customFormat="1">
      <c r="A193" s="301"/>
      <c r="B193" s="302" t="s">
        <v>1241</v>
      </c>
      <c r="C193" s="303"/>
      <c r="D193" s="76">
        <v>118999</v>
      </c>
      <c r="E193" s="280">
        <v>71518</v>
      </c>
    </row>
    <row r="194" spans="1:5" s="279" customFormat="1" hidden="1" outlineLevel="1">
      <c r="A194" s="301"/>
      <c r="B194" s="273" t="s">
        <v>87</v>
      </c>
      <c r="C194" s="303"/>
      <c r="D194" s="248">
        <v>0</v>
      </c>
      <c r="E194" s="280">
        <v>0</v>
      </c>
    </row>
    <row r="195" spans="1:5" hidden="1" outlineLevel="1">
      <c r="A195" s="247"/>
      <c r="B195" s="302" t="s">
        <v>51</v>
      </c>
      <c r="C195" s="304"/>
      <c r="D195" s="248">
        <v>0</v>
      </c>
      <c r="E195" s="280">
        <v>0</v>
      </c>
    </row>
    <row r="196" spans="1:5" hidden="1" outlineLevel="1">
      <c r="A196" s="247"/>
      <c r="B196" s="302" t="s">
        <v>52</v>
      </c>
      <c r="C196" s="304"/>
      <c r="D196" s="248">
        <v>0</v>
      </c>
      <c r="E196" s="280">
        <v>0</v>
      </c>
    </row>
    <row r="197" spans="1:5" s="279" customFormat="1" hidden="1" outlineLevel="1">
      <c r="A197" s="301"/>
      <c r="B197" s="302" t="s">
        <v>741</v>
      </c>
      <c r="C197" s="303"/>
      <c r="D197" s="248">
        <v>0</v>
      </c>
      <c r="E197" s="280">
        <v>0</v>
      </c>
    </row>
    <row r="198" spans="1:5" s="279" customFormat="1" hidden="1" outlineLevel="1">
      <c r="A198" s="301"/>
      <c r="B198" s="302" t="s">
        <v>81</v>
      </c>
      <c r="C198" s="303"/>
      <c r="D198" s="248">
        <v>0</v>
      </c>
      <c r="E198" s="280">
        <v>0</v>
      </c>
    </row>
    <row r="199" spans="1:5" s="307" customFormat="1" hidden="1" outlineLevel="1">
      <c r="A199" s="302"/>
      <c r="B199" s="305" t="s">
        <v>531</v>
      </c>
      <c r="C199" s="306"/>
      <c r="D199" s="248">
        <v>0</v>
      </c>
      <c r="E199" s="280">
        <v>0</v>
      </c>
    </row>
    <row r="200" spans="1:5" s="307" customFormat="1" hidden="1" outlineLevel="1">
      <c r="A200" s="302"/>
      <c r="B200" s="305" t="s">
        <v>532</v>
      </c>
      <c r="C200" s="306"/>
      <c r="D200" s="248">
        <v>0</v>
      </c>
      <c r="E200" s="280">
        <v>0</v>
      </c>
    </row>
    <row r="201" spans="1:5" s="307" customFormat="1" hidden="1" outlineLevel="1">
      <c r="A201" s="302"/>
      <c r="B201" s="305" t="s">
        <v>46</v>
      </c>
      <c r="C201" s="306"/>
      <c r="D201" s="248">
        <v>0</v>
      </c>
      <c r="E201" s="280">
        <v>0</v>
      </c>
    </row>
    <row r="202" spans="1:5" s="307" customFormat="1" hidden="1" outlineLevel="1">
      <c r="A202" s="302"/>
      <c r="B202" s="305" t="s">
        <v>768</v>
      </c>
      <c r="C202" s="306"/>
      <c r="D202" s="248">
        <v>0</v>
      </c>
      <c r="E202" s="280">
        <v>13404</v>
      </c>
    </row>
    <row r="203" spans="1:5" s="307" customFormat="1" hidden="1" outlineLevel="1">
      <c r="A203" s="302"/>
      <c r="B203" s="305" t="s">
        <v>769</v>
      </c>
      <c r="C203" s="306"/>
      <c r="D203" s="248">
        <v>0</v>
      </c>
      <c r="E203" s="280">
        <v>9554</v>
      </c>
    </row>
    <row r="204" spans="1:5" s="307" customFormat="1" hidden="1" outlineLevel="1">
      <c r="A204" s="302"/>
      <c r="B204" s="305" t="s">
        <v>770</v>
      </c>
      <c r="C204" s="306"/>
      <c r="D204" s="248">
        <v>0</v>
      </c>
      <c r="E204" s="280">
        <v>9021</v>
      </c>
    </row>
    <row r="205" spans="1:5" s="307" customFormat="1" hidden="1" outlineLevel="1">
      <c r="A205" s="302"/>
      <c r="B205" s="305" t="s">
        <v>771</v>
      </c>
      <c r="C205" s="306"/>
      <c r="D205" s="248">
        <v>0</v>
      </c>
      <c r="E205" s="280">
        <v>6177</v>
      </c>
    </row>
    <row r="206" spans="1:5" s="307" customFormat="1" hidden="1" outlineLevel="1">
      <c r="A206" s="302"/>
      <c r="B206" s="305" t="s">
        <v>1176</v>
      </c>
      <c r="C206" s="306"/>
      <c r="D206" s="248">
        <v>6177</v>
      </c>
      <c r="E206" s="280"/>
    </row>
    <row r="207" spans="1:5" s="307" customFormat="1" hidden="1" outlineLevel="1">
      <c r="A207" s="302"/>
      <c r="B207" s="305" t="s">
        <v>1177</v>
      </c>
      <c r="C207" s="306"/>
      <c r="D207" s="248">
        <v>450</v>
      </c>
      <c r="E207" s="280"/>
    </row>
    <row r="208" spans="1:5" s="307" customFormat="1" hidden="1" outlineLevel="1">
      <c r="A208" s="302"/>
      <c r="B208" s="305" t="s">
        <v>1178</v>
      </c>
      <c r="C208" s="306"/>
      <c r="D208" s="248">
        <v>510</v>
      </c>
      <c r="E208" s="280"/>
    </row>
    <row r="209" spans="1:5" s="307" customFormat="1" hidden="1" outlineLevel="1">
      <c r="A209" s="302"/>
      <c r="B209" s="305" t="s">
        <v>786</v>
      </c>
      <c r="C209" s="306"/>
      <c r="D209" s="248">
        <v>11000</v>
      </c>
      <c r="E209" s="280"/>
    </row>
    <row r="210" spans="1:5" s="307" customFormat="1" hidden="1" outlineLevel="1">
      <c r="A210" s="302"/>
      <c r="B210" s="305" t="s">
        <v>1179</v>
      </c>
      <c r="C210" s="306"/>
      <c r="D210" s="248">
        <v>6000</v>
      </c>
      <c r="E210" s="280"/>
    </row>
    <row r="211" spans="1:5" s="307" customFormat="1" hidden="1" outlineLevel="1">
      <c r="A211" s="302"/>
      <c r="B211" s="305" t="s">
        <v>442</v>
      </c>
      <c r="C211" s="306"/>
      <c r="D211" s="248">
        <v>7000</v>
      </c>
      <c r="E211" s="280"/>
    </row>
    <row r="212" spans="1:5" s="307" customFormat="1" hidden="1" outlineLevel="1">
      <c r="A212" s="302"/>
      <c r="B212" s="305" t="s">
        <v>1180</v>
      </c>
      <c r="C212" s="306"/>
      <c r="D212" s="248">
        <v>16458</v>
      </c>
      <c r="E212" s="280"/>
    </row>
    <row r="213" spans="1:5" s="307" customFormat="1" hidden="1" outlineLevel="1">
      <c r="A213" s="302"/>
      <c r="B213" s="305" t="s">
        <v>1181</v>
      </c>
      <c r="C213" s="306"/>
      <c r="D213" s="248">
        <v>43095</v>
      </c>
      <c r="E213" s="280"/>
    </row>
    <row r="214" spans="1:5" s="307" customFormat="1" hidden="1" outlineLevel="1">
      <c r="A214" s="302"/>
      <c r="B214" s="305" t="s">
        <v>1183</v>
      </c>
      <c r="C214" s="306"/>
      <c r="D214" s="248">
        <v>450</v>
      </c>
      <c r="E214" s="280"/>
    </row>
    <row r="215" spans="1:5" s="307" customFormat="1" hidden="1" outlineLevel="1">
      <c r="A215" s="302"/>
      <c r="B215" s="305" t="s">
        <v>1184</v>
      </c>
      <c r="C215" s="306"/>
      <c r="D215" s="248">
        <v>-38</v>
      </c>
      <c r="E215" s="280"/>
    </row>
    <row r="216" spans="1:5" s="307" customFormat="1" hidden="1" outlineLevel="1">
      <c r="A216" s="302"/>
      <c r="B216" s="305" t="s">
        <v>1185</v>
      </c>
      <c r="C216" s="306"/>
      <c r="D216" s="248">
        <v>140</v>
      </c>
      <c r="E216" s="280"/>
    </row>
    <row r="217" spans="1:5" s="307" customFormat="1" hidden="1" outlineLevel="1">
      <c r="A217" s="302"/>
      <c r="B217" s="305" t="s">
        <v>1186</v>
      </c>
      <c r="C217" s="306"/>
      <c r="D217" s="248">
        <v>3400</v>
      </c>
      <c r="E217" s="280"/>
    </row>
    <row r="218" spans="1:5" s="307" customFormat="1" hidden="1" outlineLevel="1">
      <c r="A218" s="302"/>
      <c r="B218" s="305" t="s">
        <v>772</v>
      </c>
      <c r="C218" s="306"/>
      <c r="D218" s="248">
        <v>0</v>
      </c>
      <c r="E218" s="280">
        <v>5026</v>
      </c>
    </row>
    <row r="219" spans="1:5" s="307" customFormat="1" hidden="1" outlineLevel="1">
      <c r="A219" s="302"/>
      <c r="B219" s="305" t="s">
        <v>773</v>
      </c>
      <c r="C219" s="306"/>
      <c r="D219" s="248">
        <v>0</v>
      </c>
      <c r="E219" s="280">
        <v>4949</v>
      </c>
    </row>
    <row r="220" spans="1:5" s="307" customFormat="1" hidden="1" outlineLevel="1">
      <c r="A220" s="302"/>
      <c r="B220" s="305" t="s">
        <v>774</v>
      </c>
      <c r="C220" s="306"/>
      <c r="D220" s="248">
        <v>0</v>
      </c>
      <c r="E220" s="280">
        <v>4348</v>
      </c>
    </row>
    <row r="221" spans="1:5" s="307" customFormat="1" hidden="1" outlineLevel="1">
      <c r="A221" s="302"/>
      <c r="B221" s="305" t="s">
        <v>775</v>
      </c>
      <c r="C221" s="306"/>
      <c r="D221" s="248">
        <v>0</v>
      </c>
      <c r="E221" s="280">
        <v>4000.0000000000005</v>
      </c>
    </row>
    <row r="222" spans="1:5" s="307" customFormat="1" hidden="1" outlineLevel="1">
      <c r="A222" s="302"/>
      <c r="B222" s="305" t="s">
        <v>776</v>
      </c>
      <c r="C222" s="306"/>
      <c r="D222" s="248">
        <v>0</v>
      </c>
      <c r="E222" s="280">
        <v>3325</v>
      </c>
    </row>
    <row r="223" spans="1:5" s="307" customFormat="1" hidden="1" outlineLevel="1">
      <c r="A223" s="302"/>
      <c r="B223" s="305" t="s">
        <v>777</v>
      </c>
      <c r="C223" s="306"/>
      <c r="D223" s="248">
        <v>2800</v>
      </c>
      <c r="E223" s="280">
        <v>2800</v>
      </c>
    </row>
    <row r="224" spans="1:5" s="307" customFormat="1" hidden="1" outlineLevel="1">
      <c r="A224" s="302"/>
      <c r="B224" s="305" t="s">
        <v>772</v>
      </c>
      <c r="C224" s="306"/>
      <c r="D224" s="248">
        <v>0</v>
      </c>
      <c r="E224" s="280">
        <v>1000</v>
      </c>
    </row>
    <row r="225" spans="1:5" s="307" customFormat="1" hidden="1" outlineLevel="1">
      <c r="A225" s="302"/>
      <c r="B225" s="305" t="s">
        <v>201</v>
      </c>
      <c r="C225" s="306"/>
      <c r="D225" s="248">
        <v>0</v>
      </c>
      <c r="E225" s="280">
        <v>482</v>
      </c>
    </row>
    <row r="226" spans="1:5" s="307" customFormat="1" hidden="1" outlineLevel="1">
      <c r="A226" s="302"/>
      <c r="B226" s="305" t="s">
        <v>778</v>
      </c>
      <c r="C226" s="306"/>
      <c r="D226" s="248">
        <v>450</v>
      </c>
      <c r="E226" s="280">
        <v>450</v>
      </c>
    </row>
    <row r="227" spans="1:5" s="307" customFormat="1" hidden="1" outlineLevel="1">
      <c r="A227" s="302"/>
      <c r="B227" s="305" t="s">
        <v>779</v>
      </c>
      <c r="C227" s="306"/>
      <c r="D227" s="248">
        <v>0</v>
      </c>
      <c r="E227" s="280">
        <v>450</v>
      </c>
    </row>
    <row r="228" spans="1:5" s="307" customFormat="1" hidden="1" outlineLevel="1">
      <c r="A228" s="302"/>
      <c r="B228" s="305" t="s">
        <v>780</v>
      </c>
      <c r="C228" s="306"/>
      <c r="D228" s="248">
        <v>0</v>
      </c>
      <c r="E228" s="280">
        <v>310</v>
      </c>
    </row>
    <row r="229" spans="1:5" s="307" customFormat="1" hidden="1" outlineLevel="1">
      <c r="A229" s="302"/>
      <c r="B229" s="305" t="s">
        <v>781</v>
      </c>
      <c r="C229" s="306"/>
      <c r="D229" s="248">
        <v>0</v>
      </c>
      <c r="E229" s="280">
        <v>48</v>
      </c>
    </row>
    <row r="230" spans="1:5" s="307" customFormat="1" hidden="1" outlineLevel="1">
      <c r="A230" s="302"/>
      <c r="B230" s="305" t="s">
        <v>296</v>
      </c>
      <c r="C230" s="306"/>
      <c r="D230" s="248">
        <v>0</v>
      </c>
      <c r="E230" s="280">
        <v>44</v>
      </c>
    </row>
    <row r="231" spans="1:5" s="279" customFormat="1" hidden="1" outlineLevel="1">
      <c r="A231" s="301"/>
      <c r="B231" s="305" t="s">
        <v>53</v>
      </c>
      <c r="C231" s="303"/>
      <c r="D231" s="248">
        <v>0</v>
      </c>
      <c r="E231" s="280">
        <v>0</v>
      </c>
    </row>
    <row r="232" spans="1:5" s="279" customFormat="1" hidden="1" outlineLevel="1">
      <c r="A232" s="301"/>
      <c r="B232" s="305" t="s">
        <v>54</v>
      </c>
      <c r="C232" s="303"/>
      <c r="D232" s="248">
        <v>0</v>
      </c>
      <c r="E232" s="280">
        <v>0</v>
      </c>
    </row>
    <row r="233" spans="1:5" s="279" customFormat="1" hidden="1" outlineLevel="1">
      <c r="A233" s="301"/>
      <c r="B233" s="305" t="s">
        <v>55</v>
      </c>
      <c r="C233" s="303"/>
      <c r="D233" s="248">
        <v>0</v>
      </c>
      <c r="E233" s="280">
        <v>0</v>
      </c>
    </row>
    <row r="234" spans="1:5" s="279" customFormat="1" hidden="1" outlineLevel="1">
      <c r="A234" s="301"/>
      <c r="B234" s="305" t="s">
        <v>56</v>
      </c>
      <c r="C234" s="303"/>
      <c r="D234" s="248">
        <v>0</v>
      </c>
      <c r="E234" s="280">
        <v>0</v>
      </c>
    </row>
    <row r="235" spans="1:5" s="279" customFormat="1" hidden="1" outlineLevel="1">
      <c r="A235" s="301"/>
      <c r="B235" s="305" t="s">
        <v>57</v>
      </c>
      <c r="C235" s="303"/>
      <c r="D235" s="248">
        <v>0</v>
      </c>
      <c r="E235" s="280">
        <v>0</v>
      </c>
    </row>
    <row r="236" spans="1:5" s="279" customFormat="1" hidden="1" outlineLevel="1">
      <c r="A236" s="301"/>
      <c r="B236" s="305" t="s">
        <v>58</v>
      </c>
      <c r="C236" s="303"/>
      <c r="D236" s="248">
        <v>0</v>
      </c>
      <c r="E236" s="280">
        <v>0</v>
      </c>
    </row>
    <row r="237" spans="1:5" s="279" customFormat="1" hidden="1" outlineLevel="1">
      <c r="A237" s="301"/>
      <c r="B237" s="305" t="s">
        <v>59</v>
      </c>
      <c r="C237" s="303"/>
      <c r="D237" s="248">
        <v>0</v>
      </c>
      <c r="E237" s="280">
        <v>0</v>
      </c>
    </row>
    <row r="238" spans="1:5" s="279" customFormat="1" hidden="1" outlineLevel="1">
      <c r="A238" s="301"/>
      <c r="B238" s="305" t="s">
        <v>60</v>
      </c>
      <c r="C238" s="303"/>
      <c r="D238" s="248">
        <v>0</v>
      </c>
      <c r="E238" s="280">
        <v>6130</v>
      </c>
    </row>
    <row r="239" spans="1:5" s="279" customFormat="1" hidden="1" outlineLevel="1">
      <c r="A239" s="301"/>
      <c r="B239" s="305" t="s">
        <v>61</v>
      </c>
      <c r="C239" s="303"/>
      <c r="D239" s="248">
        <v>0</v>
      </c>
      <c r="E239" s="280">
        <v>0</v>
      </c>
    </row>
    <row r="240" spans="1:5" s="279" customFormat="1" hidden="1" outlineLevel="1">
      <c r="A240" s="301"/>
      <c r="B240" s="305" t="s">
        <v>62</v>
      </c>
      <c r="C240" s="303"/>
      <c r="D240" s="248">
        <v>0</v>
      </c>
      <c r="E240" s="280">
        <v>0</v>
      </c>
    </row>
    <row r="241" spans="1:5" s="279" customFormat="1" hidden="1" outlineLevel="1">
      <c r="A241" s="301"/>
      <c r="B241" s="305" t="s">
        <v>63</v>
      </c>
      <c r="C241" s="303"/>
      <c r="D241" s="248">
        <v>0</v>
      </c>
      <c r="E241" s="280">
        <v>0</v>
      </c>
    </row>
    <row r="242" spans="1:5" s="279" customFormat="1" hidden="1" outlineLevel="1">
      <c r="A242" s="301"/>
      <c r="B242" s="305" t="s">
        <v>64</v>
      </c>
      <c r="C242" s="303"/>
      <c r="D242" s="248">
        <v>0</v>
      </c>
      <c r="E242" s="280">
        <v>0</v>
      </c>
    </row>
    <row r="243" spans="1:5" s="279" customFormat="1" hidden="1" outlineLevel="1">
      <c r="A243" s="301"/>
      <c r="B243" s="305" t="s">
        <v>65</v>
      </c>
      <c r="C243" s="303"/>
      <c r="D243" s="248">
        <v>0</v>
      </c>
      <c r="E243" s="280">
        <v>0</v>
      </c>
    </row>
    <row r="244" spans="1:5" s="279" customFormat="1" hidden="1" outlineLevel="1">
      <c r="A244" s="301"/>
      <c r="B244" s="305" t="s">
        <v>66</v>
      </c>
      <c r="C244" s="303"/>
      <c r="D244" s="248">
        <v>0</v>
      </c>
      <c r="E244" s="280">
        <v>0</v>
      </c>
    </row>
    <row r="245" spans="1:5" s="279" customFormat="1" hidden="1" outlineLevel="1">
      <c r="A245" s="301"/>
      <c r="B245" s="305" t="s">
        <v>67</v>
      </c>
      <c r="C245" s="303"/>
      <c r="D245" s="248">
        <v>0</v>
      </c>
      <c r="E245" s="280">
        <v>0</v>
      </c>
    </row>
    <row r="246" spans="1:5" hidden="1" outlineLevel="1">
      <c r="A246" s="247"/>
      <c r="B246" s="305" t="s">
        <v>68</v>
      </c>
      <c r="C246" s="303"/>
      <c r="D246" s="248">
        <v>0</v>
      </c>
      <c r="E246" s="280">
        <v>0</v>
      </c>
    </row>
    <row r="247" spans="1:5" hidden="1" outlineLevel="1">
      <c r="A247" s="247"/>
      <c r="B247" s="305" t="s">
        <v>69</v>
      </c>
      <c r="C247" s="303"/>
      <c r="D247" s="248">
        <v>0</v>
      </c>
      <c r="E247" s="280">
        <v>0</v>
      </c>
    </row>
    <row r="248" spans="1:5" hidden="1" outlineLevel="1">
      <c r="A248" s="247"/>
      <c r="B248" s="305" t="s">
        <v>70</v>
      </c>
      <c r="C248" s="303"/>
      <c r="D248" s="248">
        <v>0</v>
      </c>
      <c r="E248" s="280">
        <v>0</v>
      </c>
    </row>
    <row r="249" spans="1:5" hidden="1" outlineLevel="1">
      <c r="A249" s="247"/>
      <c r="B249" s="305" t="s">
        <v>71</v>
      </c>
      <c r="C249" s="304"/>
      <c r="D249" s="248">
        <v>0</v>
      </c>
      <c r="E249" s="280">
        <v>0</v>
      </c>
    </row>
    <row r="250" spans="1:5" hidden="1" outlineLevel="1">
      <c r="A250" s="247"/>
      <c r="B250" s="305" t="s">
        <v>72</v>
      </c>
      <c r="C250" s="304"/>
      <c r="D250" s="248">
        <v>0</v>
      </c>
      <c r="E250" s="280">
        <v>0</v>
      </c>
    </row>
    <row r="251" spans="1:5" s="279" customFormat="1" hidden="1" outlineLevel="1">
      <c r="A251" s="301"/>
      <c r="B251" s="305" t="s">
        <v>73</v>
      </c>
      <c r="C251" s="304"/>
      <c r="D251" s="248">
        <v>0</v>
      </c>
      <c r="E251" s="280">
        <v>0</v>
      </c>
    </row>
    <row r="252" spans="1:5" s="279" customFormat="1" hidden="1" outlineLevel="1">
      <c r="A252" s="301"/>
      <c r="B252" s="305" t="s">
        <v>74</v>
      </c>
      <c r="C252" s="304"/>
      <c r="D252" s="248">
        <v>21107</v>
      </c>
      <c r="E252" s="280">
        <v>0</v>
      </c>
    </row>
    <row r="253" spans="1:5" s="279" customFormat="1" hidden="1" outlineLevel="1">
      <c r="A253" s="301"/>
      <c r="B253" s="305" t="s">
        <v>75</v>
      </c>
      <c r="C253" s="304"/>
      <c r="D253" s="248">
        <v>0</v>
      </c>
      <c r="E253" s="280">
        <v>0</v>
      </c>
    </row>
    <row r="254" spans="1:5" s="279" customFormat="1" hidden="1" outlineLevel="1">
      <c r="A254" s="301"/>
      <c r="B254" s="305" t="s">
        <v>76</v>
      </c>
      <c r="C254" s="303"/>
      <c r="D254" s="248">
        <v>0</v>
      </c>
      <c r="E254" s="280">
        <v>0</v>
      </c>
    </row>
    <row r="255" spans="1:5" s="307" customFormat="1" hidden="1" outlineLevel="1">
      <c r="A255" s="313"/>
      <c r="B255" s="305" t="s">
        <v>77</v>
      </c>
      <c r="C255" s="303"/>
      <c r="D255" s="248">
        <v>0</v>
      </c>
      <c r="E255" s="280">
        <v>0</v>
      </c>
    </row>
    <row r="256" spans="1:5" s="307" customFormat="1" hidden="1" outlineLevel="1">
      <c r="A256" s="302"/>
      <c r="B256" s="305" t="s">
        <v>78</v>
      </c>
      <c r="C256" s="303"/>
      <c r="D256" s="248">
        <v>0</v>
      </c>
      <c r="E256" s="280">
        <v>0</v>
      </c>
    </row>
    <row r="257" spans="1:5" s="307" customFormat="1" hidden="1" outlineLevel="1">
      <c r="A257" s="302"/>
      <c r="B257" s="305" t="s">
        <v>79</v>
      </c>
      <c r="C257" s="303"/>
      <c r="D257" s="248">
        <v>0</v>
      </c>
      <c r="E257" s="280">
        <v>0</v>
      </c>
    </row>
    <row r="258" spans="1:5" s="307" customFormat="1" hidden="1" outlineLevel="1">
      <c r="A258" s="302"/>
      <c r="B258" s="305" t="s">
        <v>80</v>
      </c>
      <c r="C258" s="306"/>
      <c r="D258" s="248">
        <v>0</v>
      </c>
      <c r="E258" s="280">
        <v>0</v>
      </c>
    </row>
    <row r="259" spans="1:5" s="279" customFormat="1" hidden="1" outlineLevel="1">
      <c r="A259" s="301"/>
      <c r="B259" s="305"/>
      <c r="C259" s="303"/>
      <c r="D259" s="314"/>
      <c r="E259" s="248"/>
    </row>
    <row r="260" spans="1:5" s="2" customFormat="1" collapsed="1" thickBot="1">
      <c r="A260" s="262"/>
      <c r="B260" s="262" t="s">
        <v>636</v>
      </c>
      <c r="C260" s="285"/>
      <c r="D260" s="79">
        <v>913216</v>
      </c>
      <c r="E260" s="79">
        <v>8680757</v>
      </c>
    </row>
    <row r="261" spans="1:5" s="2" customFormat="1" ht="9" customHeight="1" thickTop="1">
      <c r="D261" s="154"/>
      <c r="E261" s="154"/>
    </row>
    <row r="262" spans="1:5" s="2" customFormat="1" ht="14.25">
      <c r="D262" s="286"/>
      <c r="E262" s="54"/>
    </row>
    <row r="263" spans="1:5" s="2" customFormat="1">
      <c r="A263" s="266"/>
      <c r="B263" s="267" t="s">
        <v>1377</v>
      </c>
      <c r="C263" s="239"/>
      <c r="D263" s="287"/>
      <c r="E263" s="74"/>
    </row>
    <row r="264" spans="1:5" s="2" customFormat="1" ht="14.25">
      <c r="A264" s="240" t="s">
        <v>0</v>
      </c>
      <c r="B264" s="241" t="s">
        <v>4</v>
      </c>
      <c r="C264" s="315"/>
      <c r="D264" s="243">
        <v>2020</v>
      </c>
      <c r="E264" s="243">
        <v>2019</v>
      </c>
    </row>
    <row r="265" spans="1:5" s="2" customFormat="1" ht="14.25">
      <c r="A265" s="268"/>
      <c r="B265" s="316" t="s">
        <v>818</v>
      </c>
      <c r="C265" s="317"/>
      <c r="D265" s="318"/>
      <c r="E265" s="319"/>
    </row>
    <row r="266" spans="1:5" s="2" customFormat="1">
      <c r="A266" s="268"/>
      <c r="B266" s="308" t="s">
        <v>819</v>
      </c>
      <c r="C266" s="317"/>
      <c r="D266" s="248">
        <v>37303</v>
      </c>
      <c r="E266" s="248">
        <v>37303</v>
      </c>
    </row>
    <row r="267" spans="1:5" s="2" customFormat="1">
      <c r="A267" s="268"/>
      <c r="B267" s="308" t="s">
        <v>820</v>
      </c>
      <c r="C267" s="317"/>
      <c r="D267" s="248">
        <v>31000</v>
      </c>
      <c r="E267" s="248">
        <v>31000</v>
      </c>
    </row>
    <row r="268" spans="1:5" s="2" customFormat="1">
      <c r="A268" s="268"/>
      <c r="B268" s="308" t="s">
        <v>821</v>
      </c>
      <c r="C268" s="317"/>
      <c r="D268" s="248">
        <v>21250</v>
      </c>
      <c r="E268" s="248">
        <v>23500</v>
      </c>
    </row>
    <row r="269" spans="1:5" s="2" customFormat="1">
      <c r="A269" s="268"/>
      <c r="B269" s="308" t="s">
        <v>822</v>
      </c>
      <c r="C269" s="317"/>
      <c r="D269" s="248">
        <v>11500</v>
      </c>
      <c r="E269" s="248">
        <v>16000</v>
      </c>
    </row>
    <row r="270" spans="1:5" s="2" customFormat="1">
      <c r="A270" s="268"/>
      <c r="B270" s="308" t="s">
        <v>471</v>
      </c>
      <c r="C270" s="317"/>
      <c r="D270" s="248">
        <v>14806</v>
      </c>
      <c r="E270" s="248">
        <v>14806</v>
      </c>
    </row>
    <row r="271" spans="1:5" s="2" customFormat="1">
      <c r="A271" s="268"/>
      <c r="B271" s="308" t="s">
        <v>823</v>
      </c>
      <c r="C271" s="317"/>
      <c r="D271" s="248">
        <v>10000</v>
      </c>
      <c r="E271" s="248">
        <v>10000</v>
      </c>
    </row>
    <row r="272" spans="1:5" s="2" customFormat="1">
      <c r="A272" s="268"/>
      <c r="B272" s="308" t="s">
        <v>431</v>
      </c>
      <c r="C272" s="317"/>
      <c r="D272" s="248">
        <v>10000</v>
      </c>
      <c r="E272" s="248">
        <v>10000</v>
      </c>
    </row>
    <row r="273" spans="1:5" s="2" customFormat="1">
      <c r="A273" s="268"/>
      <c r="B273" s="308" t="s">
        <v>824</v>
      </c>
      <c r="C273" s="317"/>
      <c r="D273" s="248">
        <v>10000</v>
      </c>
      <c r="E273" s="248">
        <v>10000</v>
      </c>
    </row>
    <row r="274" spans="1:5" s="2" customFormat="1">
      <c r="A274" s="268"/>
      <c r="B274" s="308" t="s">
        <v>825</v>
      </c>
      <c r="C274" s="317"/>
      <c r="D274" s="320">
        <v>60342</v>
      </c>
      <c r="E274" s="150">
        <v>63735</v>
      </c>
    </row>
    <row r="275" spans="1:5" s="307" customFormat="1" hidden="1" outlineLevel="1">
      <c r="A275" s="321"/>
      <c r="B275" s="301" t="s">
        <v>826</v>
      </c>
      <c r="C275" s="322"/>
      <c r="D275" s="248">
        <v>7900</v>
      </c>
      <c r="E275" s="323">
        <v>7900</v>
      </c>
    </row>
    <row r="276" spans="1:5" s="307" customFormat="1" hidden="1" outlineLevel="1">
      <c r="A276" s="321"/>
      <c r="B276" s="301" t="s">
        <v>827</v>
      </c>
      <c r="C276" s="322"/>
      <c r="D276" s="248">
        <v>7000</v>
      </c>
      <c r="E276" s="323">
        <v>7000</v>
      </c>
    </row>
    <row r="277" spans="1:5" s="307" customFormat="1" hidden="1" outlineLevel="1">
      <c r="A277" s="321"/>
      <c r="B277" s="301" t="s">
        <v>828</v>
      </c>
      <c r="C277" s="322"/>
      <c r="D277" s="248">
        <v>6000</v>
      </c>
      <c r="E277" s="323">
        <v>6000</v>
      </c>
    </row>
    <row r="278" spans="1:5" s="307" customFormat="1" hidden="1" outlineLevel="1">
      <c r="A278" s="321"/>
      <c r="B278" s="301" t="s">
        <v>829</v>
      </c>
      <c r="C278" s="322"/>
      <c r="D278" s="248">
        <v>6000</v>
      </c>
      <c r="E278" s="323">
        <v>6000</v>
      </c>
    </row>
    <row r="279" spans="1:5" s="307" customFormat="1" hidden="1" outlineLevel="1">
      <c r="A279" s="321"/>
      <c r="B279" s="301" t="s">
        <v>830</v>
      </c>
      <c r="C279" s="322"/>
      <c r="D279" s="248">
        <v>5000</v>
      </c>
      <c r="E279" s="323">
        <v>5000</v>
      </c>
    </row>
    <row r="280" spans="1:5" s="307" customFormat="1" hidden="1" outlineLevel="1">
      <c r="A280" s="321"/>
      <c r="B280" s="301" t="s">
        <v>772</v>
      </c>
      <c r="C280" s="322"/>
      <c r="D280" s="248">
        <v>5000</v>
      </c>
      <c r="E280" s="323">
        <v>5000</v>
      </c>
    </row>
    <row r="281" spans="1:5" s="307" customFormat="1" hidden="1" outlineLevel="1">
      <c r="A281" s="321"/>
      <c r="B281" s="301" t="s">
        <v>831</v>
      </c>
      <c r="C281" s="322"/>
      <c r="D281" s="248">
        <v>5000</v>
      </c>
      <c r="E281" s="323">
        <v>5000</v>
      </c>
    </row>
    <row r="282" spans="1:5" s="307" customFormat="1" hidden="1" outlineLevel="1">
      <c r="A282" s="321"/>
      <c r="B282" s="301" t="s">
        <v>832</v>
      </c>
      <c r="C282" s="322"/>
      <c r="D282" s="248">
        <v>4585</v>
      </c>
      <c r="E282" s="323">
        <v>4585</v>
      </c>
    </row>
    <row r="283" spans="1:5" s="307" customFormat="1" hidden="1" outlineLevel="1">
      <c r="A283" s="321"/>
      <c r="B283" s="301" t="s">
        <v>833</v>
      </c>
      <c r="C283" s="322"/>
      <c r="D283" s="248">
        <v>4048</v>
      </c>
      <c r="E283" s="323">
        <v>4048</v>
      </c>
    </row>
    <row r="284" spans="1:5" s="307" customFormat="1" hidden="1" outlineLevel="1">
      <c r="A284" s="321"/>
      <c r="B284" s="301" t="s">
        <v>834</v>
      </c>
      <c r="C284" s="322"/>
      <c r="D284" s="248">
        <v>2600</v>
      </c>
      <c r="E284" s="323">
        <v>2600</v>
      </c>
    </row>
    <row r="285" spans="1:5" s="307" customFormat="1" hidden="1" outlineLevel="1">
      <c r="A285" s="321"/>
      <c r="B285" s="301" t="s">
        <v>835</v>
      </c>
      <c r="C285" s="322"/>
      <c r="D285" s="248">
        <v>500</v>
      </c>
      <c r="E285" s="323">
        <v>2500</v>
      </c>
    </row>
    <row r="286" spans="1:5" s="307" customFormat="1" hidden="1" outlineLevel="1">
      <c r="A286" s="321"/>
      <c r="B286" s="301" t="s">
        <v>836</v>
      </c>
      <c r="C286" s="322"/>
      <c r="D286" s="248">
        <v>2500</v>
      </c>
      <c r="E286" s="323">
        <v>2500</v>
      </c>
    </row>
    <row r="287" spans="1:5" s="307" customFormat="1" hidden="1" outlineLevel="1">
      <c r="A287" s="321"/>
      <c r="B287" s="301" t="s">
        <v>837</v>
      </c>
      <c r="C287" s="322"/>
      <c r="D287" s="248">
        <v>0</v>
      </c>
      <c r="E287" s="323">
        <v>2100</v>
      </c>
    </row>
    <row r="288" spans="1:5" s="307" customFormat="1" hidden="1" outlineLevel="1">
      <c r="A288" s="321"/>
      <c r="B288" s="301" t="s">
        <v>838</v>
      </c>
      <c r="C288" s="322"/>
      <c r="D288" s="248">
        <v>1000</v>
      </c>
      <c r="E288" s="323">
        <v>2000</v>
      </c>
    </row>
    <row r="289" spans="1:5" s="307" customFormat="1" hidden="1" outlineLevel="1">
      <c r="A289" s="321"/>
      <c r="B289" s="301" t="s">
        <v>839</v>
      </c>
      <c r="C289" s="322"/>
      <c r="D289" s="248">
        <v>1000</v>
      </c>
      <c r="E289" s="323">
        <v>1000</v>
      </c>
    </row>
    <row r="290" spans="1:5" s="307" customFormat="1" hidden="1" outlineLevel="1">
      <c r="A290" s="321"/>
      <c r="B290" s="301" t="s">
        <v>840</v>
      </c>
      <c r="C290" s="322"/>
      <c r="D290" s="248">
        <v>1000</v>
      </c>
      <c r="E290" s="323">
        <v>1000</v>
      </c>
    </row>
    <row r="291" spans="1:5" s="307" customFormat="1" hidden="1" outlineLevel="1">
      <c r="A291" s="321"/>
      <c r="B291" s="301" t="s">
        <v>841</v>
      </c>
      <c r="C291" s="322"/>
      <c r="D291" s="248">
        <v>0</v>
      </c>
      <c r="E291" s="323">
        <v>869</v>
      </c>
    </row>
    <row r="292" spans="1:5" s="307" customFormat="1" hidden="1" outlineLevel="1">
      <c r="A292" s="321"/>
      <c r="B292" s="301" t="s">
        <v>842</v>
      </c>
      <c r="C292" s="322"/>
      <c r="D292" s="248">
        <v>745</v>
      </c>
      <c r="E292" s="323">
        <v>745</v>
      </c>
    </row>
    <row r="293" spans="1:5" s="307" customFormat="1" hidden="1" outlineLevel="1">
      <c r="A293" s="321"/>
      <c r="B293" s="301" t="s">
        <v>843</v>
      </c>
      <c r="C293" s="322"/>
      <c r="D293" s="248">
        <v>0</v>
      </c>
      <c r="E293" s="323">
        <v>683</v>
      </c>
    </row>
    <row r="294" spans="1:5" s="307" customFormat="1" hidden="1" outlineLevel="1">
      <c r="A294" s="321"/>
      <c r="B294" s="301" t="s">
        <v>844</v>
      </c>
      <c r="C294" s="322"/>
      <c r="D294" s="248">
        <v>464</v>
      </c>
      <c r="E294" s="323">
        <v>464</v>
      </c>
    </row>
    <row r="295" spans="1:5" s="307" customFormat="1" hidden="1" outlineLevel="1">
      <c r="A295" s="321"/>
      <c r="B295" s="301" t="s">
        <v>845</v>
      </c>
      <c r="C295" s="322"/>
      <c r="D295" s="248">
        <v>0</v>
      </c>
      <c r="E295" s="323">
        <v>360</v>
      </c>
    </row>
    <row r="296" spans="1:5" s="307" customFormat="1" hidden="1" outlineLevel="1">
      <c r="A296" s="321"/>
      <c r="B296" s="301" t="s">
        <v>846</v>
      </c>
      <c r="C296" s="322"/>
      <c r="D296" s="248">
        <v>0</v>
      </c>
      <c r="E296" s="323">
        <v>316</v>
      </c>
    </row>
    <row r="297" spans="1:5" s="307" customFormat="1" hidden="1" outlineLevel="1">
      <c r="A297" s="321"/>
      <c r="B297" s="301" t="s">
        <v>847</v>
      </c>
      <c r="C297" s="322"/>
      <c r="D297" s="248">
        <v>0</v>
      </c>
      <c r="E297" s="323">
        <v>37</v>
      </c>
    </row>
    <row r="298" spans="1:5" s="307" customFormat="1" hidden="1" outlineLevel="1">
      <c r="A298" s="321"/>
      <c r="B298" s="301" t="s">
        <v>848</v>
      </c>
      <c r="C298" s="322"/>
      <c r="D298" s="248">
        <v>0</v>
      </c>
      <c r="E298" s="323">
        <v>25</v>
      </c>
    </row>
    <row r="299" spans="1:5" s="307" customFormat="1" hidden="1" outlineLevel="1">
      <c r="A299" s="321"/>
      <c r="B299" s="301" t="s">
        <v>849</v>
      </c>
      <c r="C299" s="322"/>
      <c r="D299" s="248">
        <v>0</v>
      </c>
      <c r="E299" s="323">
        <v>-33</v>
      </c>
    </row>
    <row r="300" spans="1:5" s="307" customFormat="1" hidden="1" outlineLevel="1">
      <c r="A300" s="321"/>
      <c r="B300" s="301" t="s">
        <v>850</v>
      </c>
      <c r="C300" s="322"/>
      <c r="D300" s="248">
        <v>0</v>
      </c>
      <c r="E300" s="323">
        <v>-566</v>
      </c>
    </row>
    <row r="301" spans="1:5" s="307" customFormat="1" hidden="1" outlineLevel="1">
      <c r="A301" s="321"/>
      <c r="B301" s="301" t="s">
        <v>851</v>
      </c>
      <c r="C301" s="322"/>
      <c r="D301" s="248">
        <v>0</v>
      </c>
      <c r="E301" s="323">
        <v>-3398</v>
      </c>
    </row>
    <row r="302" spans="1:5" s="2" customFormat="1" ht="14.25" collapsed="1">
      <c r="A302" s="268"/>
      <c r="B302" s="324" t="s">
        <v>818</v>
      </c>
      <c r="C302" s="317"/>
      <c r="D302" s="325">
        <v>206201</v>
      </c>
      <c r="E302" s="326">
        <v>216344</v>
      </c>
    </row>
    <row r="303" spans="1:5" s="2" customFormat="1" hidden="1" outlineLevel="1">
      <c r="A303" s="268"/>
      <c r="B303" s="308"/>
      <c r="C303" s="317"/>
      <c r="D303" s="318"/>
      <c r="E303" s="272"/>
    </row>
    <row r="304" spans="1:5" s="2" customFormat="1" hidden="1" outlineLevel="1">
      <c r="A304" s="268"/>
      <c r="B304" s="308" t="s">
        <v>1269</v>
      </c>
      <c r="C304" s="317"/>
      <c r="D304" s="327">
        <v>0</v>
      </c>
      <c r="E304" s="328">
        <v>0</v>
      </c>
    </row>
    <row r="305" spans="1:5" s="2" customFormat="1" collapsed="1">
      <c r="A305" s="268"/>
      <c r="B305" s="308"/>
      <c r="C305" s="317"/>
      <c r="D305" s="318"/>
      <c r="E305" s="272"/>
    </row>
    <row r="306" spans="1:5" s="2" customFormat="1">
      <c r="A306" s="301"/>
      <c r="B306" s="329" t="s">
        <v>799</v>
      </c>
      <c r="C306" s="303"/>
      <c r="D306" s="314"/>
      <c r="E306" s="281"/>
    </row>
    <row r="307" spans="1:5" s="2" customFormat="1">
      <c r="A307" s="308"/>
      <c r="B307" s="309" t="s">
        <v>801</v>
      </c>
      <c r="C307" s="310"/>
      <c r="D307" s="248">
        <v>101901</v>
      </c>
      <c r="E307" s="330">
        <v>0</v>
      </c>
    </row>
    <row r="308" spans="1:5" s="2" customFormat="1">
      <c r="A308" s="247"/>
      <c r="B308" s="302" t="s">
        <v>800</v>
      </c>
      <c r="C308" s="304"/>
      <c r="D308" s="248">
        <v>0</v>
      </c>
      <c r="E308" s="281">
        <v>4275346</v>
      </c>
    </row>
    <row r="309" spans="1:5" s="2" customFormat="1">
      <c r="A309" s="308"/>
      <c r="B309" s="331" t="s">
        <v>852</v>
      </c>
      <c r="C309" s="310"/>
      <c r="D309" s="332">
        <v>101901</v>
      </c>
      <c r="E309" s="333">
        <v>4275346</v>
      </c>
    </row>
    <row r="310" spans="1:5" s="2" customFormat="1" thickBot="1">
      <c r="A310" s="262"/>
      <c r="B310" s="262" t="s">
        <v>1135</v>
      </c>
      <c r="C310" s="285"/>
      <c r="D310" s="334">
        <v>308102</v>
      </c>
      <c r="E310" s="49">
        <v>4491690</v>
      </c>
    </row>
    <row r="311" spans="1:5" s="2" customFormat="1" ht="5.45" customHeight="1" thickTop="1">
      <c r="A311" s="300"/>
      <c r="B311" s="300"/>
      <c r="E311" s="54"/>
    </row>
    <row r="312" spans="1:5" s="2" customFormat="1" ht="14.25">
      <c r="D312" s="286"/>
      <c r="E312" s="54"/>
    </row>
    <row r="313" spans="1:5">
      <c r="A313" s="266"/>
      <c r="B313" s="267" t="s">
        <v>1378</v>
      </c>
      <c r="C313" s="239"/>
      <c r="D313" s="287"/>
      <c r="E313" s="9"/>
    </row>
    <row r="314" spans="1:5">
      <c r="A314" s="240" t="s">
        <v>0</v>
      </c>
      <c r="B314" s="241" t="s">
        <v>4</v>
      </c>
      <c r="C314" s="315"/>
      <c r="D314" s="243">
        <v>2020</v>
      </c>
      <c r="E314" s="243">
        <v>2019</v>
      </c>
    </row>
    <row r="315" spans="1:5">
      <c r="A315" s="268"/>
      <c r="B315" s="302" t="s">
        <v>1157</v>
      </c>
      <c r="C315" s="317"/>
      <c r="D315" s="248">
        <v>1177787</v>
      </c>
      <c r="E315" s="280">
        <v>0</v>
      </c>
    </row>
    <row r="316" spans="1:5">
      <c r="A316" s="268"/>
      <c r="B316" s="302" t="s">
        <v>803</v>
      </c>
      <c r="C316" s="317"/>
      <c r="D316" s="248">
        <v>658036</v>
      </c>
      <c r="E316" s="280">
        <v>1681757</v>
      </c>
    </row>
    <row r="317" spans="1:5">
      <c r="A317" s="268"/>
      <c r="B317" s="302" t="s">
        <v>1242</v>
      </c>
      <c r="C317" s="317"/>
      <c r="D317" s="248">
        <v>72881</v>
      </c>
      <c r="E317" s="280">
        <v>0</v>
      </c>
    </row>
    <row r="318" spans="1:5" hidden="1" outlineLevel="1">
      <c r="A318" s="268"/>
      <c r="B318" s="302" t="s">
        <v>1154</v>
      </c>
      <c r="C318" s="317"/>
      <c r="D318" s="248">
        <v>0</v>
      </c>
      <c r="E318" s="280">
        <v>0</v>
      </c>
    </row>
    <row r="319" spans="1:5" hidden="1" outlineLevel="1">
      <c r="A319" s="268"/>
      <c r="B319" s="302" t="s">
        <v>1136</v>
      </c>
      <c r="C319" s="317"/>
      <c r="D319" s="248">
        <v>0</v>
      </c>
      <c r="E319" s="280">
        <v>0</v>
      </c>
    </row>
    <row r="320" spans="1:5" collapsed="1">
      <c r="A320" s="268"/>
      <c r="B320" s="302" t="s">
        <v>1155</v>
      </c>
      <c r="C320" s="317"/>
      <c r="D320" s="248">
        <v>24929</v>
      </c>
      <c r="E320" s="280">
        <v>0</v>
      </c>
    </row>
    <row r="321" spans="1:5">
      <c r="A321" s="268"/>
      <c r="B321" s="302" t="s">
        <v>1156</v>
      </c>
      <c r="C321" s="317"/>
      <c r="D321" s="248">
        <v>14350</v>
      </c>
      <c r="E321" s="280">
        <v>0</v>
      </c>
    </row>
    <row r="322" spans="1:5">
      <c r="A322" s="268"/>
      <c r="B322" s="302" t="s">
        <v>88</v>
      </c>
      <c r="C322" s="317"/>
      <c r="D322" s="248">
        <v>10889</v>
      </c>
      <c r="E322" s="280">
        <v>0</v>
      </c>
    </row>
    <row r="323" spans="1:5">
      <c r="A323" s="268"/>
      <c r="B323" s="302" t="s">
        <v>1137</v>
      </c>
      <c r="C323" s="317"/>
      <c r="D323" s="248">
        <v>885</v>
      </c>
      <c r="E323" s="280">
        <v>493274</v>
      </c>
    </row>
    <row r="324" spans="1:5" hidden="1" outlineLevel="1">
      <c r="A324" s="268"/>
      <c r="B324" s="302" t="s">
        <v>1153</v>
      </c>
      <c r="C324" s="317"/>
      <c r="D324" s="248">
        <v>0</v>
      </c>
      <c r="E324" s="280">
        <v>0</v>
      </c>
    </row>
    <row r="325" spans="1:5" collapsed="1">
      <c r="A325" s="268"/>
      <c r="B325" s="302" t="s">
        <v>802</v>
      </c>
      <c r="C325" s="317"/>
      <c r="D325" s="248">
        <v>0</v>
      </c>
      <c r="E325" s="280">
        <v>4347777</v>
      </c>
    </row>
    <row r="326" spans="1:5">
      <c r="A326" s="268"/>
      <c r="B326" s="302" t="s">
        <v>1136</v>
      </c>
      <c r="C326" s="317"/>
      <c r="D326" s="248">
        <v>0</v>
      </c>
      <c r="E326" s="280">
        <v>894724</v>
      </c>
    </row>
    <row r="327" spans="1:5">
      <c r="A327" s="268"/>
      <c r="B327" s="302" t="s">
        <v>1243</v>
      </c>
      <c r="C327" s="317"/>
      <c r="D327" s="248">
        <v>0</v>
      </c>
      <c r="E327" s="280">
        <v>204884</v>
      </c>
    </row>
    <row r="328" spans="1:5">
      <c r="A328" s="268"/>
      <c r="B328" s="302" t="s">
        <v>1138</v>
      </c>
      <c r="C328" s="317"/>
      <c r="D328" s="248">
        <v>0</v>
      </c>
      <c r="E328" s="280">
        <v>179005</v>
      </c>
    </row>
    <row r="329" spans="1:5">
      <c r="A329" s="268"/>
      <c r="B329" s="302" t="s">
        <v>804</v>
      </c>
      <c r="C329" s="317"/>
      <c r="D329" s="248">
        <v>0</v>
      </c>
      <c r="E329" s="280">
        <v>158483</v>
      </c>
    </row>
    <row r="330" spans="1:5">
      <c r="A330" s="268"/>
      <c r="B330" s="302" t="s">
        <v>805</v>
      </c>
      <c r="C330" s="317"/>
      <c r="D330" s="248">
        <v>0</v>
      </c>
      <c r="E330" s="280">
        <v>114116</v>
      </c>
    </row>
    <row r="331" spans="1:5">
      <c r="A331" s="268"/>
      <c r="B331" s="302" t="s">
        <v>806</v>
      </c>
      <c r="C331" s="317"/>
      <c r="D331" s="248">
        <v>0</v>
      </c>
      <c r="E331" s="280">
        <v>65406</v>
      </c>
    </row>
    <row r="332" spans="1:5" hidden="1" outlineLevel="1">
      <c r="A332" s="268"/>
      <c r="B332" s="302" t="s">
        <v>527</v>
      </c>
      <c r="C332" s="317"/>
      <c r="D332" s="248">
        <v>0</v>
      </c>
      <c r="E332" s="280">
        <v>0</v>
      </c>
    </row>
    <row r="333" spans="1:5" hidden="1" outlineLevel="1">
      <c r="A333" s="268"/>
      <c r="B333" s="302" t="s">
        <v>561</v>
      </c>
      <c r="C333" s="317"/>
      <c r="D333" s="248">
        <v>0</v>
      </c>
      <c r="E333" s="280">
        <v>0</v>
      </c>
    </row>
    <row r="334" spans="1:5" hidden="1" outlineLevel="1">
      <c r="A334" s="268"/>
      <c r="B334" s="302" t="s">
        <v>562</v>
      </c>
      <c r="C334" s="317"/>
      <c r="D334" s="248">
        <v>0</v>
      </c>
      <c r="E334" s="280">
        <v>0</v>
      </c>
    </row>
    <row r="335" spans="1:5" hidden="1" outlineLevel="1">
      <c r="A335" s="268"/>
      <c r="B335" s="302" t="s">
        <v>252</v>
      </c>
      <c r="C335" s="317"/>
      <c r="D335" s="248">
        <v>0</v>
      </c>
      <c r="E335" s="280">
        <v>0</v>
      </c>
    </row>
    <row r="336" spans="1:5" collapsed="1">
      <c r="A336" s="268"/>
      <c r="B336" s="302" t="s">
        <v>46</v>
      </c>
      <c r="C336" s="317"/>
      <c r="D336" s="248">
        <v>0</v>
      </c>
      <c r="E336" s="280">
        <v>81978</v>
      </c>
    </row>
    <row r="337" spans="1:5" hidden="1" outlineLevel="1">
      <c r="A337" s="268"/>
      <c r="B337" s="302" t="s">
        <v>807</v>
      </c>
      <c r="C337" s="317"/>
      <c r="D337" s="248">
        <v>0</v>
      </c>
      <c r="E337" s="280">
        <v>43912</v>
      </c>
    </row>
    <row r="338" spans="1:5" hidden="1" outlineLevel="1">
      <c r="A338" s="268"/>
      <c r="B338" s="302" t="s">
        <v>808</v>
      </c>
      <c r="C338" s="317"/>
      <c r="D338" s="248">
        <v>0</v>
      </c>
      <c r="E338" s="280">
        <v>12006</v>
      </c>
    </row>
    <row r="339" spans="1:5" hidden="1" outlineLevel="1">
      <c r="A339" s="268"/>
      <c r="B339" s="302" t="s">
        <v>762</v>
      </c>
      <c r="C339" s="317"/>
      <c r="D339" s="248">
        <v>0</v>
      </c>
      <c r="E339" s="280">
        <v>8765</v>
      </c>
    </row>
    <row r="340" spans="1:5" hidden="1" outlineLevel="1">
      <c r="A340" s="268"/>
      <c r="B340" s="302" t="s">
        <v>93</v>
      </c>
      <c r="C340" s="317"/>
      <c r="D340" s="248">
        <v>0</v>
      </c>
      <c r="E340" s="280">
        <v>6734</v>
      </c>
    </row>
    <row r="341" spans="1:5" hidden="1" outlineLevel="1">
      <c r="A341" s="268"/>
      <c r="B341" s="302" t="s">
        <v>745</v>
      </c>
      <c r="C341" s="317"/>
      <c r="D341" s="248">
        <v>0</v>
      </c>
      <c r="E341" s="280">
        <v>4797</v>
      </c>
    </row>
    <row r="342" spans="1:5" hidden="1" outlineLevel="1">
      <c r="A342" s="268"/>
      <c r="B342" s="302" t="s">
        <v>809</v>
      </c>
      <c r="C342" s="317"/>
      <c r="D342" s="248">
        <v>0</v>
      </c>
      <c r="E342" s="280">
        <v>3399</v>
      </c>
    </row>
    <row r="343" spans="1:5" hidden="1" outlineLevel="1">
      <c r="A343" s="268"/>
      <c r="B343" s="302" t="s">
        <v>765</v>
      </c>
      <c r="C343" s="317"/>
      <c r="D343" s="248">
        <v>0</v>
      </c>
      <c r="E343" s="280">
        <v>1286</v>
      </c>
    </row>
    <row r="344" spans="1:5" hidden="1" outlineLevel="1">
      <c r="A344" s="268"/>
      <c r="B344" s="302" t="s">
        <v>810</v>
      </c>
      <c r="C344" s="317"/>
      <c r="D344" s="248">
        <v>0</v>
      </c>
      <c r="E344" s="280">
        <v>1079</v>
      </c>
    </row>
    <row r="345" spans="1:5" hidden="1" outlineLevel="1">
      <c r="A345" s="268"/>
      <c r="B345" s="302" t="s">
        <v>527</v>
      </c>
      <c r="C345" s="317"/>
      <c r="D345" s="248">
        <v>0</v>
      </c>
      <c r="E345" s="280">
        <v>0</v>
      </c>
    </row>
    <row r="346" spans="1:5" hidden="1" outlineLevel="1">
      <c r="A346" s="268"/>
      <c r="B346" s="302" t="s">
        <v>561</v>
      </c>
      <c r="C346" s="317"/>
      <c r="D346" s="248">
        <v>0</v>
      </c>
      <c r="E346" s="280">
        <v>0</v>
      </c>
    </row>
    <row r="347" spans="1:5" hidden="1" outlineLevel="1">
      <c r="A347" s="268"/>
      <c r="B347" s="302" t="s">
        <v>562</v>
      </c>
      <c r="C347" s="317"/>
      <c r="D347" s="248">
        <v>0</v>
      </c>
      <c r="E347" s="280">
        <v>0</v>
      </c>
    </row>
    <row r="348" spans="1:5" hidden="1" outlineLevel="1">
      <c r="A348" s="268"/>
      <c r="B348" s="302" t="s">
        <v>252</v>
      </c>
      <c r="C348" s="317"/>
      <c r="D348" s="248">
        <v>0</v>
      </c>
      <c r="E348" s="280">
        <v>0</v>
      </c>
    </row>
    <row r="349" spans="1:5" hidden="1" outlineLevel="1">
      <c r="A349" s="268"/>
      <c r="B349" s="302" t="s">
        <v>46</v>
      </c>
      <c r="C349" s="317"/>
      <c r="D349" s="248">
        <v>0</v>
      </c>
      <c r="E349" s="280">
        <v>0</v>
      </c>
    </row>
    <row r="350" spans="1:5" s="2" customFormat="1" collapsed="1" thickBot="1">
      <c r="A350" s="262"/>
      <c r="B350" s="262" t="s">
        <v>654</v>
      </c>
      <c r="C350" s="285"/>
      <c r="D350" s="335">
        <v>1959757</v>
      </c>
      <c r="E350" s="335">
        <v>8221404</v>
      </c>
    </row>
    <row r="351" spans="1:5" s="2" customFormat="1" ht="10.15" customHeight="1" thickTop="1">
      <c r="A351" s="300"/>
      <c r="B351" s="300"/>
      <c r="E351" s="54"/>
    </row>
    <row r="352" spans="1:5" s="2" customFormat="1" ht="14.25">
      <c r="D352" s="286"/>
      <c r="E352" s="54"/>
    </row>
    <row r="353" spans="1:5">
      <c r="A353" s="266"/>
      <c r="B353" s="267" t="s">
        <v>563</v>
      </c>
      <c r="C353" s="239"/>
      <c r="D353" s="287"/>
      <c r="E353" s="9"/>
    </row>
    <row r="354" spans="1:5">
      <c r="A354" s="240" t="s">
        <v>0</v>
      </c>
      <c r="B354" s="241" t="s">
        <v>4</v>
      </c>
      <c r="C354" s="315"/>
      <c r="D354" s="243">
        <v>2020</v>
      </c>
      <c r="E354" s="243">
        <v>2019</v>
      </c>
    </row>
    <row r="355" spans="1:5">
      <c r="A355" s="268"/>
      <c r="B355" s="302" t="s">
        <v>1245</v>
      </c>
      <c r="C355" s="317"/>
      <c r="D355" s="248">
        <v>0</v>
      </c>
      <c r="E355" s="336">
        <v>1916065</v>
      </c>
    </row>
    <row r="356" spans="1:5">
      <c r="A356" s="268"/>
      <c r="B356" s="302" t="s">
        <v>1246</v>
      </c>
      <c r="C356" s="317"/>
      <c r="D356" s="248">
        <v>0</v>
      </c>
      <c r="E356" s="280">
        <v>1623397</v>
      </c>
    </row>
    <row r="357" spans="1:5">
      <c r="A357" s="268"/>
      <c r="B357" s="302" t="s">
        <v>1144</v>
      </c>
      <c r="C357" s="317"/>
      <c r="D357" s="248">
        <v>0</v>
      </c>
      <c r="E357" s="280">
        <v>553600</v>
      </c>
    </row>
    <row r="358" spans="1:5">
      <c r="A358" s="268"/>
      <c r="B358" s="302" t="s">
        <v>1145</v>
      </c>
      <c r="C358" s="317"/>
      <c r="D358" s="248">
        <v>0</v>
      </c>
      <c r="E358" s="280">
        <v>301450</v>
      </c>
    </row>
    <row r="359" spans="1:5">
      <c r="A359" s="268"/>
      <c r="B359" s="302" t="s">
        <v>1146</v>
      </c>
      <c r="C359" s="317"/>
      <c r="D359" s="248">
        <v>0</v>
      </c>
      <c r="E359" s="280">
        <v>243960</v>
      </c>
    </row>
    <row r="360" spans="1:5">
      <c r="A360" s="268"/>
      <c r="B360" s="302" t="s">
        <v>1147</v>
      </c>
      <c r="C360" s="317"/>
      <c r="D360" s="248">
        <v>0</v>
      </c>
      <c r="E360" s="280">
        <v>212348</v>
      </c>
    </row>
    <row r="361" spans="1:5">
      <c r="A361" s="268"/>
      <c r="B361" s="302" t="s">
        <v>1244</v>
      </c>
      <c r="C361" s="317"/>
      <c r="D361" s="248">
        <v>0</v>
      </c>
      <c r="E361" s="280">
        <v>137053</v>
      </c>
    </row>
    <row r="362" spans="1:5">
      <c r="A362" s="268"/>
      <c r="B362" s="302" t="s">
        <v>1143</v>
      </c>
      <c r="C362" s="317"/>
      <c r="D362" s="248">
        <v>0</v>
      </c>
      <c r="E362" s="280">
        <v>134416</v>
      </c>
    </row>
    <row r="363" spans="1:5" s="2" customFormat="1" thickBot="1">
      <c r="A363" s="262"/>
      <c r="B363" s="262" t="s">
        <v>1140</v>
      </c>
      <c r="C363" s="285"/>
      <c r="D363" s="335">
        <v>0</v>
      </c>
      <c r="E363" s="335">
        <v>5122289</v>
      </c>
    </row>
    <row r="364" spans="1:5" s="2" customFormat="1" ht="6.6" customHeight="1" thickTop="1">
      <c r="A364" s="300"/>
      <c r="B364" s="300"/>
      <c r="E364" s="75"/>
    </row>
    <row r="365" spans="1:5" s="2" customFormat="1" ht="14.25">
      <c r="D365" s="286">
        <v>0</v>
      </c>
      <c r="E365" s="75"/>
    </row>
    <row r="366" spans="1:5">
      <c r="A366" s="266"/>
      <c r="B366" s="267" t="s">
        <v>1063</v>
      </c>
      <c r="C366" s="239"/>
      <c r="D366" s="287">
        <v>0</v>
      </c>
      <c r="E366" s="9"/>
    </row>
    <row r="367" spans="1:5">
      <c r="A367" s="240" t="s">
        <v>0</v>
      </c>
      <c r="B367" s="241" t="s">
        <v>4</v>
      </c>
      <c r="C367" s="242"/>
      <c r="D367" s="243">
        <v>2020</v>
      </c>
      <c r="E367" s="243">
        <v>2019</v>
      </c>
    </row>
    <row r="368" spans="1:5">
      <c r="A368" s="337"/>
      <c r="B368" s="338" t="s">
        <v>560</v>
      </c>
      <c r="C368" s="339"/>
      <c r="D368" s="248">
        <v>1365090</v>
      </c>
      <c r="E368" s="336">
        <v>8844424</v>
      </c>
    </row>
    <row r="369" spans="1:5">
      <c r="A369" s="337"/>
      <c r="B369" s="338" t="s">
        <v>26</v>
      </c>
      <c r="C369" s="339"/>
      <c r="D369" s="248">
        <v>7016570</v>
      </c>
      <c r="E369" s="280">
        <v>6659048</v>
      </c>
    </row>
    <row r="370" spans="1:5">
      <c r="A370" s="337"/>
      <c r="B370" s="338" t="s">
        <v>94</v>
      </c>
      <c r="C370" s="339"/>
      <c r="D370" s="248">
        <v>980177</v>
      </c>
      <c r="E370" s="280">
        <v>8120893</v>
      </c>
    </row>
    <row r="371" spans="1:5">
      <c r="A371" s="337"/>
      <c r="B371" s="338" t="s">
        <v>32</v>
      </c>
      <c r="C371" s="339"/>
      <c r="D371" s="248">
        <v>15984032</v>
      </c>
      <c r="E371" s="280">
        <v>2825459</v>
      </c>
    </row>
    <row r="372" spans="1:5">
      <c r="A372" s="337"/>
      <c r="B372" s="338" t="s">
        <v>345</v>
      </c>
      <c r="C372" s="339"/>
      <c r="D372" s="248">
        <v>497602</v>
      </c>
      <c r="E372" s="280">
        <v>379644</v>
      </c>
    </row>
    <row r="373" spans="1:5">
      <c r="A373" s="337"/>
      <c r="B373" s="338" t="s">
        <v>811</v>
      </c>
      <c r="C373" s="339"/>
      <c r="D373" s="248">
        <v>11696</v>
      </c>
      <c r="E373" s="280">
        <v>11696</v>
      </c>
    </row>
    <row r="374" spans="1:5" s="2" customFormat="1" thickBot="1">
      <c r="A374" s="262"/>
      <c r="B374" s="340" t="s">
        <v>638</v>
      </c>
      <c r="C374" s="341"/>
      <c r="D374" s="342">
        <v>25855167</v>
      </c>
      <c r="E374" s="335">
        <v>26841164</v>
      </c>
    </row>
    <row r="375" spans="1:5" s="344" customFormat="1" thickTop="1">
      <c r="A375" s="343"/>
      <c r="B375" s="343"/>
      <c r="E375" s="75"/>
    </row>
    <row r="376" spans="1:5" s="344" customFormat="1" ht="14.25">
      <c r="D376" s="286"/>
      <c r="E376" s="75"/>
    </row>
    <row r="377" spans="1:5" s="312" customFormat="1">
      <c r="A377" s="345"/>
      <c r="B377" s="267" t="s">
        <v>1079</v>
      </c>
      <c r="C377" s="239"/>
      <c r="D377" s="287"/>
      <c r="E377" s="9"/>
    </row>
    <row r="378" spans="1:5" s="312" customFormat="1">
      <c r="A378" s="240" t="s">
        <v>0</v>
      </c>
      <c r="B378" s="241" t="s">
        <v>4</v>
      </c>
      <c r="C378" s="315"/>
      <c r="D378" s="243">
        <v>2020</v>
      </c>
      <c r="E378" s="243">
        <v>2019</v>
      </c>
    </row>
    <row r="379" spans="1:5" s="312" customFormat="1">
      <c r="A379" s="337"/>
      <c r="B379" s="346" t="s">
        <v>604</v>
      </c>
      <c r="C379" s="337"/>
      <c r="D379" s="248">
        <v>2466036</v>
      </c>
      <c r="E379" s="280">
        <v>5227144</v>
      </c>
    </row>
    <row r="380" spans="1:5" s="312" customFormat="1">
      <c r="A380" s="337"/>
      <c r="B380" s="347" t="s">
        <v>418</v>
      </c>
      <c r="C380" s="337"/>
      <c r="D380" s="248">
        <v>1370000</v>
      </c>
      <c r="E380" s="280">
        <v>1370000</v>
      </c>
    </row>
    <row r="381" spans="1:5" s="312" customFormat="1">
      <c r="A381" s="337"/>
      <c r="B381" s="347" t="s">
        <v>419</v>
      </c>
      <c r="C381" s="337"/>
      <c r="D381" s="248">
        <v>1158000</v>
      </c>
      <c r="E381" s="280">
        <v>1158000</v>
      </c>
    </row>
    <row r="382" spans="1:5" s="312" customFormat="1">
      <c r="A382" s="337"/>
      <c r="B382" s="347" t="s">
        <v>417</v>
      </c>
      <c r="C382" s="337"/>
      <c r="D382" s="248">
        <v>1034336</v>
      </c>
      <c r="E382" s="280">
        <v>1014336</v>
      </c>
    </row>
    <row r="383" spans="1:5" s="312" customFormat="1">
      <c r="A383" s="337"/>
      <c r="B383" s="347" t="s">
        <v>1247</v>
      </c>
      <c r="C383" s="348"/>
      <c r="D383" s="248">
        <v>0</v>
      </c>
      <c r="E383" s="280">
        <v>29985797</v>
      </c>
    </row>
    <row r="384" spans="1:5" s="312" customFormat="1">
      <c r="A384" s="337"/>
      <c r="B384" s="346" t="s">
        <v>559</v>
      </c>
      <c r="C384" s="337"/>
      <c r="D384" s="248">
        <v>0</v>
      </c>
      <c r="E384" s="280">
        <v>4432674</v>
      </c>
    </row>
    <row r="385" spans="1:5" s="312" customFormat="1">
      <c r="A385" s="337"/>
      <c r="B385" s="346" t="s">
        <v>526</v>
      </c>
      <c r="C385" s="337"/>
      <c r="D385" s="248">
        <v>0</v>
      </c>
      <c r="E385" s="280">
        <v>9861820</v>
      </c>
    </row>
    <row r="386" spans="1:5" s="237" customFormat="1" thickBot="1">
      <c r="A386" s="349"/>
      <c r="B386" s="340" t="s">
        <v>603</v>
      </c>
      <c r="C386" s="350"/>
      <c r="D386" s="335">
        <v>6028372</v>
      </c>
      <c r="E386" s="335">
        <v>53049771</v>
      </c>
    </row>
    <row r="387" spans="1:5" s="237" customFormat="1" ht="8.4499999999999993" customHeight="1" thickTop="1">
      <c r="A387" s="156"/>
      <c r="B387" s="156"/>
      <c r="C387" s="156"/>
      <c r="D387" s="156"/>
      <c r="E387" s="156"/>
    </row>
    <row r="388" spans="1:5" s="237" customFormat="1" ht="14.25">
      <c r="D388" s="286"/>
      <c r="E388" s="75"/>
    </row>
    <row r="389" spans="1:5" s="312" customFormat="1">
      <c r="A389" s="345"/>
      <c r="B389" s="267" t="s">
        <v>1062</v>
      </c>
      <c r="C389" s="239"/>
      <c r="D389" s="287"/>
      <c r="E389" s="9"/>
    </row>
    <row r="390" spans="1:5" s="312" customFormat="1">
      <c r="A390" s="240" t="s">
        <v>0</v>
      </c>
      <c r="B390" s="241" t="s">
        <v>4</v>
      </c>
      <c r="C390" s="315"/>
      <c r="D390" s="243">
        <v>2020</v>
      </c>
      <c r="E390" s="243">
        <v>2019</v>
      </c>
    </row>
    <row r="391" spans="1:5" s="312" customFormat="1">
      <c r="A391" s="337"/>
      <c r="B391" s="351" t="s">
        <v>812</v>
      </c>
      <c r="C391" s="337"/>
      <c r="D391" s="352"/>
      <c r="E391" s="353"/>
    </row>
    <row r="392" spans="1:5" s="312" customFormat="1" hidden="1" outlineLevel="1">
      <c r="A392" s="337"/>
      <c r="B392" s="354" t="s">
        <v>751</v>
      </c>
      <c r="C392" s="337"/>
      <c r="D392" s="248">
        <v>0</v>
      </c>
      <c r="E392" s="281">
        <v>0</v>
      </c>
    </row>
    <row r="393" spans="1:5" s="312" customFormat="1" collapsed="1">
      <c r="A393" s="337"/>
      <c r="B393" s="354" t="s">
        <v>1259</v>
      </c>
      <c r="C393" s="337"/>
      <c r="D393" s="248">
        <v>1310388</v>
      </c>
      <c r="E393" s="281">
        <v>0</v>
      </c>
    </row>
    <row r="394" spans="1:5" s="312" customFormat="1" hidden="1" outlineLevel="1">
      <c r="A394" s="337"/>
      <c r="B394" s="354" t="s">
        <v>749</v>
      </c>
      <c r="C394" s="337"/>
      <c r="D394" s="248">
        <v>0</v>
      </c>
      <c r="E394" s="281">
        <v>0</v>
      </c>
    </row>
    <row r="395" spans="1:5" s="312" customFormat="1" collapsed="1">
      <c r="A395" s="337"/>
      <c r="B395" s="354" t="s">
        <v>1260</v>
      </c>
      <c r="C395" s="337"/>
      <c r="D395" s="248">
        <v>907871</v>
      </c>
      <c r="E395" s="281">
        <v>0</v>
      </c>
    </row>
    <row r="396" spans="1:5" s="312" customFormat="1">
      <c r="A396" s="337"/>
      <c r="B396" s="354" t="s">
        <v>1274</v>
      </c>
      <c r="C396" s="337"/>
      <c r="D396" s="248">
        <v>707031</v>
      </c>
      <c r="E396" s="281"/>
    </row>
    <row r="397" spans="1:5" s="312" customFormat="1">
      <c r="A397" s="337"/>
      <c r="B397" s="347" t="s">
        <v>814</v>
      </c>
      <c r="C397" s="337"/>
      <c r="D397" s="248">
        <v>509427</v>
      </c>
      <c r="E397" s="281">
        <v>509427</v>
      </c>
    </row>
    <row r="398" spans="1:5" s="312" customFormat="1">
      <c r="A398" s="337"/>
      <c r="B398" s="347" t="s">
        <v>1153</v>
      </c>
      <c r="C398" s="337"/>
      <c r="D398" s="248">
        <v>420961</v>
      </c>
      <c r="E398" s="281"/>
    </row>
    <row r="399" spans="1:5" s="312" customFormat="1">
      <c r="A399" s="337"/>
      <c r="B399" s="354" t="s">
        <v>1243</v>
      </c>
      <c r="C399" s="337"/>
      <c r="D399" s="248">
        <v>518980</v>
      </c>
      <c r="E399" s="281">
        <v>0</v>
      </c>
    </row>
    <row r="400" spans="1:5" s="312" customFormat="1" hidden="1" outlineLevel="1">
      <c r="A400" s="337"/>
      <c r="B400" s="354" t="s">
        <v>1152</v>
      </c>
      <c r="C400" s="337"/>
      <c r="D400" s="248">
        <v>0</v>
      </c>
      <c r="E400" s="281">
        <v>0</v>
      </c>
    </row>
    <row r="401" spans="1:5" s="312" customFormat="1" collapsed="1">
      <c r="A401" s="337"/>
      <c r="B401" s="354" t="s">
        <v>1187</v>
      </c>
      <c r="C401" s="337"/>
      <c r="D401" s="248">
        <v>12235</v>
      </c>
      <c r="E401" s="281">
        <v>0</v>
      </c>
    </row>
    <row r="402" spans="1:5" s="312" customFormat="1">
      <c r="A402" s="337"/>
      <c r="B402" s="347" t="s">
        <v>813</v>
      </c>
      <c r="C402" s="337"/>
      <c r="D402" s="248">
        <v>0</v>
      </c>
      <c r="E402" s="281">
        <v>2222403</v>
      </c>
    </row>
    <row r="403" spans="1:5" s="312" customFormat="1">
      <c r="A403" s="337"/>
      <c r="B403" s="347" t="s">
        <v>748</v>
      </c>
      <c r="C403" s="337"/>
      <c r="D403" s="248">
        <v>0</v>
      </c>
      <c r="E403" s="281">
        <v>1639419</v>
      </c>
    </row>
    <row r="404" spans="1:5" s="312" customFormat="1">
      <c r="A404" s="337"/>
      <c r="B404" s="347" t="s">
        <v>750</v>
      </c>
      <c r="C404" s="337"/>
      <c r="D404" s="248">
        <v>0</v>
      </c>
      <c r="E404" s="281">
        <v>764272</v>
      </c>
    </row>
    <row r="405" spans="1:5" s="312" customFormat="1">
      <c r="A405" s="337"/>
      <c r="B405" s="347" t="s">
        <v>752</v>
      </c>
      <c r="C405" s="337"/>
      <c r="D405" s="248">
        <v>0</v>
      </c>
      <c r="E405" s="281">
        <v>603874</v>
      </c>
    </row>
    <row r="406" spans="1:5" s="312" customFormat="1">
      <c r="A406" s="337"/>
      <c r="B406" s="347" t="s">
        <v>1139</v>
      </c>
      <c r="C406" s="337"/>
      <c r="D406" s="248">
        <v>0</v>
      </c>
      <c r="E406" s="281">
        <v>373867</v>
      </c>
    </row>
    <row r="407" spans="1:5" s="312" customFormat="1">
      <c r="A407" s="337"/>
      <c r="B407" s="347" t="s">
        <v>561</v>
      </c>
      <c r="C407" s="337"/>
      <c r="D407" s="248">
        <v>0</v>
      </c>
      <c r="E407" s="281">
        <v>361459</v>
      </c>
    </row>
    <row r="408" spans="1:5" s="312" customFormat="1">
      <c r="A408" s="337"/>
      <c r="B408" s="355" t="s">
        <v>1123</v>
      </c>
      <c r="C408" s="337"/>
      <c r="D408" s="356">
        <v>4386893</v>
      </c>
      <c r="E408" s="356">
        <v>6474721</v>
      </c>
    </row>
    <row r="409" spans="1:5" s="312" customFormat="1">
      <c r="A409" s="337"/>
      <c r="B409" s="347"/>
      <c r="C409" s="337"/>
      <c r="D409" s="352"/>
      <c r="E409" s="53"/>
    </row>
    <row r="410" spans="1:5" s="312" customFormat="1">
      <c r="A410" s="337"/>
      <c r="B410" s="357" t="s">
        <v>815</v>
      </c>
      <c r="C410" s="337"/>
      <c r="D410" s="352"/>
      <c r="E410" s="281"/>
    </row>
    <row r="411" spans="1:5" s="312" customFormat="1" hidden="1" outlineLevel="1">
      <c r="A411" s="337"/>
      <c r="B411" s="254" t="s">
        <v>293</v>
      </c>
      <c r="C411" s="337"/>
      <c r="D411" s="248">
        <v>0</v>
      </c>
      <c r="E411" s="281">
        <v>0</v>
      </c>
    </row>
    <row r="412" spans="1:5" s="312" customFormat="1" collapsed="1">
      <c r="A412" s="337"/>
      <c r="B412" s="347" t="s">
        <v>816</v>
      </c>
      <c r="C412" s="337"/>
      <c r="D412" s="248">
        <v>0</v>
      </c>
      <c r="E412" s="281">
        <v>947549</v>
      </c>
    </row>
    <row r="413" spans="1:5" s="312" customFormat="1">
      <c r="A413" s="337"/>
      <c r="B413" s="347" t="s">
        <v>817</v>
      </c>
      <c r="C413" s="337"/>
      <c r="D413" s="248">
        <v>0</v>
      </c>
      <c r="E413" s="281">
        <v>427459</v>
      </c>
    </row>
    <row r="414" spans="1:5" s="312" customFormat="1">
      <c r="A414" s="337"/>
      <c r="B414" s="355" t="s">
        <v>1124</v>
      </c>
      <c r="C414" s="337"/>
      <c r="D414" s="356">
        <v>0</v>
      </c>
      <c r="E414" s="356">
        <v>1375008</v>
      </c>
    </row>
    <row r="415" spans="1:5" s="237" customFormat="1" thickBot="1">
      <c r="A415" s="349"/>
      <c r="B415" s="340" t="s">
        <v>1059</v>
      </c>
      <c r="C415" s="350"/>
      <c r="D415" s="29">
        <v>4386893</v>
      </c>
      <c r="E415" s="29">
        <v>7849729</v>
      </c>
    </row>
    <row r="416" spans="1:5" s="237" customFormat="1" ht="5.45" customHeight="1" thickTop="1">
      <c r="A416" s="358"/>
      <c r="B416" s="358"/>
      <c r="E416" s="75"/>
    </row>
    <row r="417" spans="1:5" s="237" customFormat="1">
      <c r="D417" s="286"/>
      <c r="E417" s="9"/>
    </row>
    <row r="418" spans="1:5" s="312" customFormat="1">
      <c r="A418" s="345"/>
      <c r="B418" s="267" t="s">
        <v>1070</v>
      </c>
      <c r="C418" s="239"/>
      <c r="D418" s="287"/>
      <c r="E418" s="9"/>
    </row>
    <row r="419" spans="1:5" s="312" customFormat="1">
      <c r="A419" s="240" t="s">
        <v>0</v>
      </c>
      <c r="B419" s="241" t="s">
        <v>4</v>
      </c>
      <c r="C419" s="315"/>
      <c r="D419" s="243">
        <v>2020</v>
      </c>
      <c r="E419" s="243">
        <v>2019</v>
      </c>
    </row>
    <row r="420" spans="1:5" s="312" customFormat="1">
      <c r="A420" s="337"/>
      <c r="B420" s="347" t="s">
        <v>555</v>
      </c>
      <c r="C420" s="337"/>
      <c r="D420" s="248">
        <v>35659567</v>
      </c>
      <c r="E420" s="280">
        <v>33504886</v>
      </c>
    </row>
    <row r="421" spans="1:5" s="312" customFormat="1">
      <c r="A421" s="337"/>
      <c r="B421" s="347" t="s">
        <v>252</v>
      </c>
      <c r="C421" s="337"/>
      <c r="D421" s="248">
        <v>16858594.999999996</v>
      </c>
      <c r="E421" s="280">
        <v>15416601.999999996</v>
      </c>
    </row>
    <row r="422" spans="1:5" s="312" customFormat="1">
      <c r="A422" s="337"/>
      <c r="B422" s="347" t="s">
        <v>1019</v>
      </c>
      <c r="C422" s="337"/>
      <c r="D422" s="248">
        <v>12708901</v>
      </c>
      <c r="E422" s="280">
        <v>0</v>
      </c>
    </row>
    <row r="423" spans="1:5" s="312" customFormat="1" hidden="1" outlineLevel="1">
      <c r="A423" s="337"/>
      <c r="B423" s="347" t="s">
        <v>1234</v>
      </c>
      <c r="C423" s="337"/>
      <c r="D423" s="248">
        <v>0</v>
      </c>
      <c r="E423" s="280">
        <v>0</v>
      </c>
    </row>
    <row r="424" spans="1:5" s="312" customFormat="1" hidden="1" outlineLevel="1">
      <c r="A424" s="337"/>
      <c r="B424" s="347" t="s">
        <v>1235</v>
      </c>
      <c r="C424" s="337"/>
      <c r="D424" s="248">
        <v>0</v>
      </c>
      <c r="E424" s="280">
        <v>0</v>
      </c>
    </row>
    <row r="425" spans="1:5" s="312" customFormat="1" hidden="1" outlineLevel="1">
      <c r="A425" s="337"/>
      <c r="B425" s="347" t="s">
        <v>1248</v>
      </c>
      <c r="C425" s="337"/>
      <c r="D425" s="248">
        <v>0</v>
      </c>
      <c r="E425" s="280">
        <v>0</v>
      </c>
    </row>
    <row r="426" spans="1:5" s="312" customFormat="1" hidden="1" outlineLevel="1">
      <c r="A426" s="337"/>
      <c r="B426" s="347" t="s">
        <v>787</v>
      </c>
      <c r="C426" s="337"/>
      <c r="D426" s="248">
        <v>0</v>
      </c>
      <c r="E426" s="280">
        <v>0</v>
      </c>
    </row>
    <row r="427" spans="1:5" s="312" customFormat="1" hidden="1" outlineLevel="1">
      <c r="A427" s="337"/>
      <c r="B427" s="347" t="s">
        <v>258</v>
      </c>
      <c r="C427" s="337"/>
      <c r="D427" s="248">
        <v>0</v>
      </c>
      <c r="E427" s="280">
        <v>0</v>
      </c>
    </row>
    <row r="428" spans="1:5" s="237" customFormat="1" collapsed="1" thickBot="1">
      <c r="A428" s="349"/>
      <c r="B428" s="340" t="s">
        <v>637</v>
      </c>
      <c r="C428" s="350"/>
      <c r="D428" s="359">
        <v>65227063</v>
      </c>
      <c r="E428" s="29">
        <v>48921488</v>
      </c>
    </row>
    <row r="429" spans="1:5" s="237" customFormat="1" ht="6.6" customHeight="1" thickTop="1">
      <c r="A429" s="258"/>
      <c r="B429" s="258"/>
      <c r="C429" s="258"/>
      <c r="D429" s="360"/>
      <c r="E429" s="157"/>
    </row>
    <row r="430" spans="1:5" s="237" customFormat="1" ht="14.25">
      <c r="E430" s="75"/>
    </row>
    <row r="431" spans="1:5" s="361" customFormat="1" ht="14.25">
      <c r="B431" s="362" t="s">
        <v>6</v>
      </c>
      <c r="C431" s="362"/>
      <c r="D431" s="84">
        <v>282207092.08665419</v>
      </c>
      <c r="E431" s="84">
        <v>407761916</v>
      </c>
    </row>
    <row r="432" spans="1:5">
      <c r="D432" s="286"/>
      <c r="E432" s="85"/>
    </row>
    <row r="433" spans="1:5">
      <c r="A433" s="266"/>
      <c r="B433" s="267" t="s">
        <v>685</v>
      </c>
      <c r="C433" s="239"/>
      <c r="D433" s="287"/>
      <c r="E433" s="82"/>
    </row>
    <row r="434" spans="1:5">
      <c r="A434" s="240" t="s">
        <v>0</v>
      </c>
      <c r="B434" s="241" t="s">
        <v>4</v>
      </c>
      <c r="C434" s="315"/>
      <c r="D434" s="243">
        <v>2020</v>
      </c>
      <c r="E434" s="243">
        <v>2019</v>
      </c>
    </row>
    <row r="435" spans="1:5" hidden="1">
      <c r="A435" s="317"/>
      <c r="B435" s="254"/>
      <c r="C435" s="317"/>
      <c r="D435" s="248"/>
      <c r="E435" s="38">
        <v>0</v>
      </c>
    </row>
    <row r="436" spans="1:5" s="279" customFormat="1">
      <c r="B436" s="302" t="s">
        <v>665</v>
      </c>
      <c r="C436" s="317"/>
      <c r="D436" s="248">
        <v>1906665</v>
      </c>
      <c r="E436" s="38">
        <v>4725243</v>
      </c>
    </row>
    <row r="437" spans="1:5" s="279" customFormat="1">
      <c r="B437" s="302" t="s">
        <v>694</v>
      </c>
      <c r="C437" s="317"/>
      <c r="D437" s="248">
        <v>1158568</v>
      </c>
      <c r="E437" s="38">
        <v>2239528</v>
      </c>
    </row>
    <row r="438" spans="1:5" s="279" customFormat="1">
      <c r="B438" s="302" t="s">
        <v>1095</v>
      </c>
      <c r="C438" s="317"/>
      <c r="D438" s="248">
        <v>1356310</v>
      </c>
      <c r="E438" s="38">
        <v>2063437</v>
      </c>
    </row>
    <row r="439" spans="1:5" s="279" customFormat="1">
      <c r="B439" s="302" t="s">
        <v>99</v>
      </c>
      <c r="C439" s="317"/>
      <c r="D439" s="248">
        <v>518386</v>
      </c>
      <c r="E439" s="38">
        <v>764523</v>
      </c>
    </row>
    <row r="440" spans="1:5" s="279" customFormat="1">
      <c r="B440" s="302" t="s">
        <v>671</v>
      </c>
      <c r="C440" s="317"/>
      <c r="D440" s="248">
        <v>325772</v>
      </c>
      <c r="E440" s="38">
        <v>266828</v>
      </c>
    </row>
    <row r="441" spans="1:5" s="279" customFormat="1">
      <c r="B441" s="302" t="s">
        <v>666</v>
      </c>
      <c r="C441" s="317"/>
      <c r="D441" s="248">
        <v>218186</v>
      </c>
      <c r="E441" s="38">
        <v>528200</v>
      </c>
    </row>
    <row r="442" spans="1:5" s="279" customFormat="1">
      <c r="B442" s="302" t="s">
        <v>1106</v>
      </c>
      <c r="C442" s="317"/>
      <c r="D442" s="248">
        <v>212699</v>
      </c>
      <c r="E442" s="38">
        <v>137039</v>
      </c>
    </row>
    <row r="443" spans="1:5" s="279" customFormat="1">
      <c r="B443" s="302" t="s">
        <v>97</v>
      </c>
      <c r="C443" s="317"/>
      <c r="D443" s="248">
        <v>52207</v>
      </c>
      <c r="E443" s="38">
        <v>107832</v>
      </c>
    </row>
    <row r="444" spans="1:5" s="279" customFormat="1">
      <c r="B444" s="302" t="s">
        <v>96</v>
      </c>
      <c r="C444" s="317"/>
      <c r="D444" s="248">
        <v>0</v>
      </c>
      <c r="E444" s="38">
        <v>504918</v>
      </c>
    </row>
    <row r="445" spans="1:5" s="279" customFormat="1">
      <c r="B445" s="302" t="s">
        <v>853</v>
      </c>
      <c r="C445" s="317"/>
      <c r="D445" s="248">
        <v>0</v>
      </c>
      <c r="E445" s="38">
        <v>374730</v>
      </c>
    </row>
    <row r="446" spans="1:5" s="279" customFormat="1">
      <c r="B446" s="302" t="s">
        <v>854</v>
      </c>
      <c r="C446" s="317"/>
      <c r="D446" s="248">
        <v>0</v>
      </c>
      <c r="E446" s="38">
        <v>351455</v>
      </c>
    </row>
    <row r="447" spans="1:5" s="279" customFormat="1">
      <c r="B447" s="302" t="s">
        <v>1105</v>
      </c>
      <c r="C447" s="317"/>
      <c r="D447" s="248">
        <v>0</v>
      </c>
      <c r="E447" s="38">
        <v>235927</v>
      </c>
    </row>
    <row r="448" spans="1:5" s="279" customFormat="1">
      <c r="B448" s="302" t="s">
        <v>855</v>
      </c>
      <c r="C448" s="317"/>
      <c r="D448" s="248">
        <v>0</v>
      </c>
      <c r="E448" s="38">
        <v>188638</v>
      </c>
    </row>
    <row r="449" spans="2:5" s="279" customFormat="1">
      <c r="B449" s="302" t="s">
        <v>668</v>
      </c>
      <c r="C449" s="317"/>
      <c r="D449" s="248">
        <v>0</v>
      </c>
      <c r="E449" s="38">
        <v>184127</v>
      </c>
    </row>
    <row r="450" spans="2:5" s="279" customFormat="1">
      <c r="B450" s="302" t="s">
        <v>856</v>
      </c>
      <c r="C450" s="317"/>
      <c r="D450" s="248">
        <v>0</v>
      </c>
      <c r="E450" s="38">
        <v>181030</v>
      </c>
    </row>
    <row r="451" spans="2:5" s="279" customFormat="1">
      <c r="B451" s="302" t="s">
        <v>857</v>
      </c>
      <c r="C451" s="317"/>
      <c r="D451" s="248">
        <v>0</v>
      </c>
      <c r="E451" s="38">
        <v>176296</v>
      </c>
    </row>
    <row r="452" spans="2:5" s="279" customFormat="1">
      <c r="B452" s="302" t="s">
        <v>858</v>
      </c>
      <c r="C452" s="317"/>
      <c r="D452" s="248">
        <v>0</v>
      </c>
      <c r="E452" s="38">
        <v>160317</v>
      </c>
    </row>
    <row r="453" spans="2:5" s="279" customFormat="1">
      <c r="B453" s="302" t="s">
        <v>859</v>
      </c>
      <c r="C453" s="317"/>
      <c r="D453" s="248">
        <v>0</v>
      </c>
      <c r="E453" s="38">
        <v>158148</v>
      </c>
    </row>
    <row r="454" spans="2:5" s="279" customFormat="1">
      <c r="B454" s="302" t="s">
        <v>697</v>
      </c>
      <c r="C454" s="317"/>
      <c r="D454" s="248">
        <v>0</v>
      </c>
      <c r="E454" s="38">
        <v>124297</v>
      </c>
    </row>
    <row r="455" spans="2:5" s="279" customFormat="1">
      <c r="B455" s="302" t="s">
        <v>860</v>
      </c>
      <c r="C455" s="317"/>
      <c r="D455" s="248">
        <v>0</v>
      </c>
      <c r="E455" s="38">
        <v>102900</v>
      </c>
    </row>
    <row r="456" spans="2:5" s="279" customFormat="1">
      <c r="B456" s="302" t="s">
        <v>483</v>
      </c>
      <c r="C456" s="317"/>
      <c r="D456" s="76">
        <v>561138</v>
      </c>
      <c r="E456" s="38">
        <v>5351209</v>
      </c>
    </row>
    <row r="457" spans="2:5" s="279" customFormat="1" hidden="1" outlineLevel="1">
      <c r="B457" s="277" t="s">
        <v>698</v>
      </c>
      <c r="C457" s="274"/>
      <c r="D457" s="248">
        <v>0</v>
      </c>
      <c r="E457" s="363">
        <v>0</v>
      </c>
    </row>
    <row r="458" spans="2:5" s="279" customFormat="1" hidden="1" outlineLevel="1">
      <c r="B458" s="277" t="s">
        <v>1264</v>
      </c>
      <c r="C458" s="274"/>
      <c r="D458" s="248">
        <v>47514</v>
      </c>
      <c r="E458" s="363"/>
    </row>
    <row r="459" spans="2:5" s="279" customFormat="1" hidden="1" outlineLevel="1">
      <c r="B459" s="277" t="s">
        <v>1265</v>
      </c>
      <c r="C459" s="274"/>
      <c r="D459" s="248">
        <v>29754</v>
      </c>
      <c r="E459" s="363"/>
    </row>
    <row r="460" spans="2:5" s="279" customFormat="1" hidden="1" outlineLevel="1">
      <c r="B460" s="364" t="s">
        <v>101</v>
      </c>
      <c r="C460" s="322"/>
      <c r="D460" s="248">
        <v>0</v>
      </c>
      <c r="E460" s="101">
        <v>68046</v>
      </c>
    </row>
    <row r="461" spans="2:5" s="279" customFormat="1" hidden="1" outlineLevel="1">
      <c r="B461" s="364" t="s">
        <v>673</v>
      </c>
      <c r="C461" s="322"/>
      <c r="D461" s="248">
        <v>0</v>
      </c>
      <c r="E461" s="101">
        <v>43067</v>
      </c>
    </row>
    <row r="462" spans="2:5" s="279" customFormat="1" hidden="1" outlineLevel="1">
      <c r="B462" s="364" t="s">
        <v>696</v>
      </c>
      <c r="C462" s="322"/>
      <c r="D462" s="248">
        <v>0</v>
      </c>
      <c r="E462" s="101">
        <v>25361</v>
      </c>
    </row>
    <row r="463" spans="2:5" s="279" customFormat="1" hidden="1" outlineLevel="1">
      <c r="B463" s="364" t="s">
        <v>670</v>
      </c>
      <c r="C463" s="322"/>
      <c r="D463" s="248">
        <v>0</v>
      </c>
      <c r="E463" s="101">
        <v>12411</v>
      </c>
    </row>
    <row r="464" spans="2:5" s="279" customFormat="1" hidden="1" outlineLevel="1">
      <c r="B464" s="364" t="s">
        <v>100</v>
      </c>
      <c r="C464" s="322"/>
      <c r="D464" s="248">
        <v>0</v>
      </c>
      <c r="E464" s="101">
        <v>900</v>
      </c>
    </row>
    <row r="465" spans="2:5" s="279" customFormat="1" hidden="1" outlineLevel="1">
      <c r="B465" s="364" t="s">
        <v>667</v>
      </c>
      <c r="C465" s="322"/>
      <c r="D465" s="248">
        <v>0</v>
      </c>
      <c r="E465" s="101">
        <v>0</v>
      </c>
    </row>
    <row r="466" spans="2:5" s="279" customFormat="1" hidden="1" outlineLevel="1">
      <c r="B466" s="364" t="s">
        <v>669</v>
      </c>
      <c r="C466" s="322"/>
      <c r="D466" s="248">
        <v>0</v>
      </c>
      <c r="E466" s="101">
        <v>0</v>
      </c>
    </row>
    <row r="467" spans="2:5" s="279" customFormat="1" hidden="1" outlineLevel="1">
      <c r="B467" s="364" t="s">
        <v>664</v>
      </c>
      <c r="C467" s="322"/>
      <c r="D467" s="248">
        <v>0</v>
      </c>
      <c r="E467" s="101">
        <v>0</v>
      </c>
    </row>
    <row r="468" spans="2:5" s="279" customFormat="1" hidden="1" outlineLevel="1">
      <c r="B468" s="364" t="s">
        <v>672</v>
      </c>
      <c r="C468" s="322"/>
      <c r="D468" s="248">
        <v>0</v>
      </c>
      <c r="E468" s="101">
        <v>0</v>
      </c>
    </row>
    <row r="469" spans="2:5" s="279" customFormat="1" hidden="1" outlineLevel="1">
      <c r="B469" s="364" t="s">
        <v>695</v>
      </c>
      <c r="C469" s="322"/>
      <c r="D469" s="248">
        <v>0</v>
      </c>
      <c r="E469" s="101">
        <v>0</v>
      </c>
    </row>
    <row r="470" spans="2:5" s="279" customFormat="1" hidden="1" outlineLevel="1">
      <c r="B470" s="364" t="s">
        <v>536</v>
      </c>
      <c r="C470" s="322"/>
      <c r="D470" s="248">
        <v>0</v>
      </c>
      <c r="E470" s="101">
        <v>0</v>
      </c>
    </row>
    <row r="471" spans="2:5" s="279" customFormat="1" hidden="1" outlineLevel="1">
      <c r="B471" s="277" t="s">
        <v>861</v>
      </c>
      <c r="C471" s="274"/>
      <c r="D471" s="248">
        <v>0</v>
      </c>
      <c r="E471" s="363">
        <v>94144</v>
      </c>
    </row>
    <row r="472" spans="2:5" s="279" customFormat="1" hidden="1" outlineLevel="1">
      <c r="B472" s="277" t="s">
        <v>163</v>
      </c>
      <c r="C472" s="274"/>
      <c r="D472" s="248">
        <v>0</v>
      </c>
      <c r="E472" s="363">
        <v>88182</v>
      </c>
    </row>
    <row r="473" spans="2:5" s="279" customFormat="1" hidden="1" outlineLevel="1">
      <c r="B473" s="277" t="s">
        <v>867</v>
      </c>
      <c r="C473" s="274"/>
      <c r="D473" s="248">
        <v>0</v>
      </c>
      <c r="E473" s="363">
        <v>66849</v>
      </c>
    </row>
    <row r="474" spans="2:5" s="279" customFormat="1" hidden="1" outlineLevel="1">
      <c r="B474" s="277" t="s">
        <v>862</v>
      </c>
      <c r="C474" s="274"/>
      <c r="D474" s="248">
        <v>0</v>
      </c>
      <c r="E474" s="363">
        <v>81736</v>
      </c>
    </row>
    <row r="475" spans="2:5" s="279" customFormat="1" hidden="1" outlineLevel="1">
      <c r="B475" s="277" t="s">
        <v>863</v>
      </c>
      <c r="C475" s="274"/>
      <c r="D475" s="248">
        <v>0</v>
      </c>
      <c r="E475" s="363">
        <v>80849</v>
      </c>
    </row>
    <row r="476" spans="2:5" s="279" customFormat="1" hidden="1" outlineLevel="1">
      <c r="B476" s="277" t="s">
        <v>868</v>
      </c>
      <c r="C476" s="274"/>
      <c r="D476" s="248">
        <v>0</v>
      </c>
      <c r="E476" s="363">
        <v>59996</v>
      </c>
    </row>
    <row r="477" spans="2:5" s="279" customFormat="1" hidden="1" outlineLevel="1">
      <c r="B477" s="277" t="s">
        <v>869</v>
      </c>
      <c r="C477" s="274"/>
      <c r="D477" s="248">
        <v>0</v>
      </c>
      <c r="E477" s="363">
        <v>59240</v>
      </c>
    </row>
    <row r="478" spans="2:5" s="279" customFormat="1" hidden="1" outlineLevel="1">
      <c r="B478" s="277" t="s">
        <v>870</v>
      </c>
      <c r="C478" s="274"/>
      <c r="D478" s="248">
        <v>0</v>
      </c>
      <c r="E478" s="363">
        <v>58795</v>
      </c>
    </row>
    <row r="479" spans="2:5" s="279" customFormat="1" hidden="1" outlineLevel="1">
      <c r="B479" s="277" t="s">
        <v>864</v>
      </c>
      <c r="C479" s="274"/>
      <c r="D479" s="248">
        <v>0</v>
      </c>
      <c r="E479" s="363">
        <v>76524</v>
      </c>
    </row>
    <row r="480" spans="2:5" s="279" customFormat="1" hidden="1" outlineLevel="1">
      <c r="B480" s="277" t="s">
        <v>866</v>
      </c>
      <c r="C480" s="274"/>
      <c r="D480" s="248">
        <v>0</v>
      </c>
      <c r="E480" s="363">
        <v>68830</v>
      </c>
    </row>
    <row r="481" spans="2:5" s="279" customFormat="1" hidden="1" outlineLevel="1">
      <c r="B481" s="277" t="s">
        <v>875</v>
      </c>
      <c r="C481" s="274"/>
      <c r="D481" s="248">
        <v>0</v>
      </c>
      <c r="E481" s="363">
        <v>39781</v>
      </c>
    </row>
    <row r="482" spans="2:5" s="279" customFormat="1" hidden="1" outlineLevel="1">
      <c r="B482" s="277" t="s">
        <v>80</v>
      </c>
      <c r="C482" s="274"/>
      <c r="D482" s="248">
        <v>0</v>
      </c>
      <c r="E482" s="363">
        <v>76289</v>
      </c>
    </row>
    <row r="483" spans="2:5" s="279" customFormat="1" hidden="1" outlineLevel="1">
      <c r="B483" s="277" t="s">
        <v>865</v>
      </c>
      <c r="C483" s="274"/>
      <c r="D483" s="248">
        <v>0</v>
      </c>
      <c r="E483" s="363">
        <v>73549</v>
      </c>
    </row>
    <row r="484" spans="2:5" s="279" customFormat="1" hidden="1" outlineLevel="1">
      <c r="B484" s="277" t="s">
        <v>102</v>
      </c>
      <c r="C484" s="274"/>
      <c r="D484" s="248">
        <v>0</v>
      </c>
      <c r="E484" s="363">
        <v>219585</v>
      </c>
    </row>
    <row r="485" spans="2:5" s="279" customFormat="1" hidden="1" outlineLevel="1">
      <c r="B485" s="277" t="s">
        <v>699</v>
      </c>
      <c r="C485" s="274"/>
      <c r="D485" s="248">
        <v>71329</v>
      </c>
      <c r="E485" s="363">
        <v>22904</v>
      </c>
    </row>
    <row r="486" spans="2:5" s="279" customFormat="1" hidden="1" outlineLevel="1">
      <c r="B486" s="277" t="s">
        <v>979</v>
      </c>
      <c r="C486" s="274"/>
      <c r="D486" s="248">
        <v>0</v>
      </c>
      <c r="E486" s="363">
        <v>895</v>
      </c>
    </row>
    <row r="487" spans="2:5" s="279" customFormat="1" hidden="1" outlineLevel="1">
      <c r="B487" s="277" t="s">
        <v>980</v>
      </c>
      <c r="C487" s="274"/>
      <c r="D487" s="248">
        <v>0</v>
      </c>
      <c r="E487" s="363">
        <v>875</v>
      </c>
    </row>
    <row r="488" spans="2:5" s="279" customFormat="1" hidden="1" outlineLevel="1">
      <c r="B488" s="277" t="s">
        <v>114</v>
      </c>
      <c r="C488" s="274"/>
      <c r="D488" s="248">
        <v>0</v>
      </c>
      <c r="E488" s="363">
        <v>71585</v>
      </c>
    </row>
    <row r="489" spans="2:5" s="279" customFormat="1" hidden="1" outlineLevel="1">
      <c r="B489" s="277" t="s">
        <v>700</v>
      </c>
      <c r="C489" s="274"/>
      <c r="D489" s="248">
        <v>0</v>
      </c>
      <c r="E489" s="363">
        <v>0</v>
      </c>
    </row>
    <row r="490" spans="2:5" s="279" customFormat="1" hidden="1" outlineLevel="1">
      <c r="B490" s="277" t="s">
        <v>883</v>
      </c>
      <c r="C490" s="274"/>
      <c r="D490" s="248">
        <v>0</v>
      </c>
      <c r="E490" s="363">
        <v>25241</v>
      </c>
    </row>
    <row r="491" spans="2:5" s="279" customFormat="1" hidden="1" outlineLevel="1">
      <c r="B491" s="277" t="s">
        <v>884</v>
      </c>
      <c r="C491" s="274"/>
      <c r="D491" s="248">
        <v>0</v>
      </c>
      <c r="E491" s="363">
        <v>25000</v>
      </c>
    </row>
    <row r="492" spans="2:5" s="279" customFormat="1" hidden="1" outlineLevel="1">
      <c r="B492" s="277" t="s">
        <v>885</v>
      </c>
      <c r="C492" s="274"/>
      <c r="D492" s="248">
        <v>0</v>
      </c>
      <c r="E492" s="363">
        <v>24883</v>
      </c>
    </row>
    <row r="493" spans="2:5" s="279" customFormat="1" hidden="1" outlineLevel="1">
      <c r="B493" s="277" t="s">
        <v>886</v>
      </c>
      <c r="C493" s="274"/>
      <c r="D493" s="248">
        <v>0</v>
      </c>
      <c r="E493" s="363">
        <v>23732</v>
      </c>
    </row>
    <row r="494" spans="2:5" s="279" customFormat="1" hidden="1" outlineLevel="1">
      <c r="B494" s="277" t="s">
        <v>842</v>
      </c>
      <c r="C494" s="274"/>
      <c r="D494" s="248">
        <v>0</v>
      </c>
      <c r="E494" s="363">
        <v>22915</v>
      </c>
    </row>
    <row r="495" spans="2:5" s="279" customFormat="1" hidden="1" outlineLevel="1">
      <c r="B495" s="277" t="s">
        <v>103</v>
      </c>
      <c r="C495" s="274"/>
      <c r="D495" s="248">
        <v>0</v>
      </c>
      <c r="E495" s="363">
        <v>0</v>
      </c>
    </row>
    <row r="496" spans="2:5" s="279" customFormat="1" hidden="1" outlineLevel="1">
      <c r="B496" s="277" t="s">
        <v>104</v>
      </c>
      <c r="C496" s="274"/>
      <c r="D496" s="248">
        <v>0</v>
      </c>
      <c r="E496" s="363">
        <v>0</v>
      </c>
    </row>
    <row r="497" spans="2:5" s="279" customFormat="1" hidden="1" outlineLevel="1">
      <c r="B497" s="277" t="s">
        <v>105</v>
      </c>
      <c r="C497" s="274"/>
      <c r="D497" s="248">
        <v>0</v>
      </c>
      <c r="E497" s="363">
        <v>0</v>
      </c>
    </row>
    <row r="498" spans="2:5" s="279" customFormat="1" hidden="1" outlineLevel="1">
      <c r="B498" s="277" t="s">
        <v>106</v>
      </c>
      <c r="C498" s="274"/>
      <c r="D498" s="248">
        <v>0</v>
      </c>
      <c r="E498" s="363">
        <v>38516</v>
      </c>
    </row>
    <row r="499" spans="2:5" s="279" customFormat="1" hidden="1" outlineLevel="1">
      <c r="B499" s="277" t="s">
        <v>107</v>
      </c>
      <c r="C499" s="274"/>
      <c r="D499" s="248">
        <v>0</v>
      </c>
      <c r="E499" s="363">
        <v>41384</v>
      </c>
    </row>
    <row r="500" spans="2:5" s="279" customFormat="1" hidden="1" outlineLevel="1">
      <c r="B500" s="277" t="s">
        <v>108</v>
      </c>
      <c r="C500" s="274"/>
      <c r="D500" s="248">
        <v>0</v>
      </c>
      <c r="E500" s="363">
        <v>11485</v>
      </c>
    </row>
    <row r="501" spans="2:5" s="279" customFormat="1" hidden="1" outlineLevel="1">
      <c r="B501" s="277" t="s">
        <v>109</v>
      </c>
      <c r="C501" s="274"/>
      <c r="D501" s="248">
        <v>0</v>
      </c>
      <c r="E501" s="363">
        <v>0</v>
      </c>
    </row>
    <row r="502" spans="2:5" s="279" customFormat="1" hidden="1" outlineLevel="1">
      <c r="B502" s="277" t="s">
        <v>125</v>
      </c>
      <c r="C502" s="274"/>
      <c r="D502" s="248">
        <v>0</v>
      </c>
      <c r="E502" s="363">
        <v>33273</v>
      </c>
    </row>
    <row r="503" spans="2:5" s="279" customFormat="1" hidden="1" outlineLevel="1">
      <c r="B503" s="277" t="s">
        <v>128</v>
      </c>
      <c r="C503" s="274"/>
      <c r="D503" s="248">
        <v>0</v>
      </c>
      <c r="E503" s="363">
        <v>39284</v>
      </c>
    </row>
    <row r="504" spans="2:5" s="279" customFormat="1" hidden="1" outlineLevel="1">
      <c r="B504" s="277" t="s">
        <v>141</v>
      </c>
      <c r="C504" s="274"/>
      <c r="D504" s="248">
        <v>0</v>
      </c>
      <c r="E504" s="363">
        <v>13337</v>
      </c>
    </row>
    <row r="505" spans="2:5" s="279" customFormat="1" hidden="1" outlineLevel="1">
      <c r="B505" s="277" t="s">
        <v>150</v>
      </c>
      <c r="C505" s="274"/>
      <c r="D505" s="248">
        <v>0</v>
      </c>
      <c r="E505" s="363">
        <v>13097</v>
      </c>
    </row>
    <row r="506" spans="2:5" s="279" customFormat="1" hidden="1" outlineLevel="1">
      <c r="B506" s="277" t="s">
        <v>110</v>
      </c>
      <c r="C506" s="274"/>
      <c r="D506" s="248">
        <v>0</v>
      </c>
      <c r="E506" s="363">
        <v>-1950</v>
      </c>
    </row>
    <row r="507" spans="2:5" s="279" customFormat="1" hidden="1" outlineLevel="1">
      <c r="B507" s="277" t="s">
        <v>1004</v>
      </c>
      <c r="C507" s="274"/>
      <c r="D507" s="248">
        <v>0</v>
      </c>
      <c r="E507" s="363">
        <v>-27325</v>
      </c>
    </row>
    <row r="508" spans="2:5" s="279" customFormat="1" hidden="1" outlineLevel="1">
      <c r="B508" s="277" t="s">
        <v>1005</v>
      </c>
      <c r="C508" s="274"/>
      <c r="D508" s="248">
        <v>0</v>
      </c>
      <c r="E508" s="363">
        <v>-37060</v>
      </c>
    </row>
    <row r="509" spans="2:5" s="279" customFormat="1" hidden="1" outlineLevel="1">
      <c r="B509" s="277" t="s">
        <v>1006</v>
      </c>
      <c r="C509" s="274"/>
      <c r="D509" s="248">
        <v>0</v>
      </c>
      <c r="E509" s="363">
        <v>-52200</v>
      </c>
    </row>
    <row r="510" spans="2:5" s="279" customFormat="1" hidden="1" outlineLevel="1">
      <c r="B510" s="277" t="s">
        <v>111</v>
      </c>
      <c r="C510" s="274"/>
      <c r="D510" s="248">
        <v>0</v>
      </c>
      <c r="E510" s="363">
        <v>37060</v>
      </c>
    </row>
    <row r="511" spans="2:5" s="279" customFormat="1" hidden="1" outlineLevel="1">
      <c r="B511" s="277" t="s">
        <v>112</v>
      </c>
      <c r="C511" s="274"/>
      <c r="D511" s="248">
        <v>143415</v>
      </c>
      <c r="E511" s="363">
        <v>152017</v>
      </c>
    </row>
    <row r="512" spans="2:5" s="279" customFormat="1" hidden="1" outlineLevel="1">
      <c r="B512" s="277" t="s">
        <v>871</v>
      </c>
      <c r="C512" s="274"/>
      <c r="D512" s="248">
        <v>0</v>
      </c>
      <c r="E512" s="363">
        <v>48596</v>
      </c>
    </row>
    <row r="513" spans="2:5" s="279" customFormat="1" hidden="1" outlineLevel="1">
      <c r="B513" s="277" t="s">
        <v>768</v>
      </c>
      <c r="C513" s="274"/>
      <c r="D513" s="248">
        <v>0</v>
      </c>
      <c r="E513" s="363">
        <v>48230</v>
      </c>
    </row>
    <row r="514" spans="2:5" s="279" customFormat="1" hidden="1" outlineLevel="1">
      <c r="B514" s="277" t="s">
        <v>872</v>
      </c>
      <c r="C514" s="274"/>
      <c r="D514" s="248">
        <v>0</v>
      </c>
      <c r="E514" s="363">
        <v>47471</v>
      </c>
    </row>
    <row r="515" spans="2:5" s="279" customFormat="1" hidden="1" outlineLevel="1">
      <c r="B515" s="277" t="s">
        <v>873</v>
      </c>
      <c r="C515" s="274"/>
      <c r="D515" s="248">
        <v>0</v>
      </c>
      <c r="E515" s="363">
        <v>46605</v>
      </c>
    </row>
    <row r="516" spans="2:5" s="279" customFormat="1" hidden="1" outlineLevel="1">
      <c r="B516" s="277" t="s">
        <v>113</v>
      </c>
      <c r="C516" s="274"/>
      <c r="D516" s="248">
        <v>0</v>
      </c>
      <c r="E516" s="363">
        <v>0</v>
      </c>
    </row>
    <row r="517" spans="2:5" s="279" customFormat="1" hidden="1" outlineLevel="1">
      <c r="B517" s="277" t="s">
        <v>115</v>
      </c>
      <c r="C517" s="274"/>
      <c r="D517" s="248">
        <v>0</v>
      </c>
      <c r="E517" s="363">
        <v>49398</v>
      </c>
    </row>
    <row r="518" spans="2:5" s="279" customFormat="1" hidden="1" outlineLevel="1">
      <c r="B518" s="277" t="s">
        <v>116</v>
      </c>
      <c r="C518" s="274"/>
      <c r="D518" s="248">
        <v>0</v>
      </c>
      <c r="E518" s="363">
        <v>118665</v>
      </c>
    </row>
    <row r="519" spans="2:5" s="279" customFormat="1" hidden="1" outlineLevel="1">
      <c r="B519" s="277" t="s">
        <v>117</v>
      </c>
      <c r="C519" s="274"/>
      <c r="D519" s="248">
        <v>0</v>
      </c>
      <c r="E519" s="363">
        <v>88542</v>
      </c>
    </row>
    <row r="520" spans="2:5" s="279" customFormat="1" hidden="1" outlineLevel="1">
      <c r="B520" s="277" t="s">
        <v>922</v>
      </c>
      <c r="C520" s="274"/>
      <c r="D520" s="248">
        <v>0</v>
      </c>
      <c r="E520" s="363">
        <v>6070</v>
      </c>
    </row>
    <row r="521" spans="2:5" s="279" customFormat="1" hidden="1" outlineLevel="1">
      <c r="B521" s="277" t="s">
        <v>923</v>
      </c>
      <c r="C521" s="274"/>
      <c r="D521" s="248">
        <v>0</v>
      </c>
      <c r="E521" s="363">
        <v>5700</v>
      </c>
    </row>
    <row r="522" spans="2:5" s="279" customFormat="1" hidden="1" outlineLevel="1">
      <c r="B522" s="277" t="s">
        <v>118</v>
      </c>
      <c r="C522" s="274"/>
      <c r="D522" s="248">
        <v>0</v>
      </c>
      <c r="E522" s="363">
        <v>6200</v>
      </c>
    </row>
    <row r="523" spans="2:5" s="279" customFormat="1" hidden="1" outlineLevel="1">
      <c r="B523" s="277" t="s">
        <v>119</v>
      </c>
      <c r="C523" s="274"/>
      <c r="D523" s="248">
        <v>0</v>
      </c>
      <c r="E523" s="363">
        <v>64354</v>
      </c>
    </row>
    <row r="524" spans="2:5" s="279" customFormat="1" hidden="1" outlineLevel="1">
      <c r="B524" s="277" t="s">
        <v>956</v>
      </c>
      <c r="C524" s="274"/>
      <c r="D524" s="248">
        <v>0</v>
      </c>
      <c r="E524" s="363">
        <v>1716</v>
      </c>
    </row>
    <row r="525" spans="2:5" s="279" customFormat="1" hidden="1" outlineLevel="1">
      <c r="B525" s="277" t="s">
        <v>54</v>
      </c>
      <c r="C525" s="274"/>
      <c r="D525" s="248">
        <v>0</v>
      </c>
      <c r="E525" s="363">
        <v>1740</v>
      </c>
    </row>
    <row r="526" spans="2:5" s="279" customFormat="1" hidden="1" outlineLevel="1">
      <c r="B526" s="277" t="s">
        <v>420</v>
      </c>
      <c r="C526" s="274"/>
      <c r="D526" s="248">
        <v>0</v>
      </c>
      <c r="E526" s="363">
        <v>0</v>
      </c>
    </row>
    <row r="527" spans="2:5" s="279" customFormat="1" hidden="1" outlineLevel="1">
      <c r="B527" s="277" t="s">
        <v>878</v>
      </c>
      <c r="C527" s="274"/>
      <c r="D527" s="248">
        <v>0</v>
      </c>
      <c r="E527" s="363">
        <v>32762</v>
      </c>
    </row>
    <row r="528" spans="2:5" s="279" customFormat="1" hidden="1" outlineLevel="1">
      <c r="B528" s="277" t="s">
        <v>120</v>
      </c>
      <c r="C528" s="274"/>
      <c r="D528" s="248">
        <v>0</v>
      </c>
      <c r="E528" s="363">
        <v>32994</v>
      </c>
    </row>
    <row r="529" spans="2:5" s="279" customFormat="1" hidden="1" outlineLevel="1">
      <c r="B529" s="277" t="s">
        <v>421</v>
      </c>
      <c r="C529" s="274"/>
      <c r="D529" s="248">
        <v>0</v>
      </c>
      <c r="E529" s="363">
        <v>0</v>
      </c>
    </row>
    <row r="530" spans="2:5" s="279" customFormat="1" hidden="1" outlineLevel="1">
      <c r="B530" s="277" t="s">
        <v>422</v>
      </c>
      <c r="C530" s="274"/>
      <c r="D530" s="248">
        <v>0</v>
      </c>
      <c r="E530" s="363">
        <v>0</v>
      </c>
    </row>
    <row r="531" spans="2:5" s="279" customFormat="1" hidden="1" outlineLevel="1">
      <c r="B531" s="277" t="s">
        <v>121</v>
      </c>
      <c r="C531" s="274"/>
      <c r="D531" s="248">
        <v>0</v>
      </c>
      <c r="E531" s="363">
        <v>14064</v>
      </c>
    </row>
    <row r="532" spans="2:5" s="279" customFormat="1" hidden="1" outlineLevel="1">
      <c r="B532" s="277" t="s">
        <v>122</v>
      </c>
      <c r="C532" s="274"/>
      <c r="D532" s="248">
        <v>0</v>
      </c>
      <c r="E532" s="363">
        <v>11014</v>
      </c>
    </row>
    <row r="533" spans="2:5" s="279" customFormat="1" hidden="1" outlineLevel="1">
      <c r="B533" s="277" t="s">
        <v>897</v>
      </c>
      <c r="C533" s="274"/>
      <c r="D533" s="248">
        <v>0</v>
      </c>
      <c r="E533" s="363">
        <v>10908</v>
      </c>
    </row>
    <row r="534" spans="2:5" s="279" customFormat="1" hidden="1" outlineLevel="1">
      <c r="B534" s="277" t="s">
        <v>898</v>
      </c>
      <c r="C534" s="274"/>
      <c r="D534" s="248">
        <v>0</v>
      </c>
      <c r="E534" s="363">
        <v>10658</v>
      </c>
    </row>
    <row r="535" spans="2:5" s="279" customFormat="1" hidden="1" outlineLevel="1">
      <c r="B535" s="277" t="s">
        <v>423</v>
      </c>
      <c r="C535" s="274"/>
      <c r="D535" s="248">
        <v>0</v>
      </c>
      <c r="E535" s="363">
        <v>107259</v>
      </c>
    </row>
    <row r="536" spans="2:5" s="279" customFormat="1" hidden="1" outlineLevel="1">
      <c r="B536" s="277" t="s">
        <v>123</v>
      </c>
      <c r="C536" s="274"/>
      <c r="D536" s="248">
        <v>0</v>
      </c>
      <c r="E536" s="363">
        <v>30568</v>
      </c>
    </row>
    <row r="537" spans="2:5" s="279" customFormat="1" hidden="1" outlineLevel="1">
      <c r="B537" s="277" t="s">
        <v>124</v>
      </c>
      <c r="C537" s="274"/>
      <c r="D537" s="248">
        <v>0</v>
      </c>
      <c r="E537" s="363">
        <v>4668</v>
      </c>
    </row>
    <row r="538" spans="2:5" s="279" customFormat="1" hidden="1" outlineLevel="1">
      <c r="B538" s="277" t="s">
        <v>424</v>
      </c>
      <c r="C538" s="274"/>
      <c r="D538" s="248">
        <v>0</v>
      </c>
      <c r="E538" s="363">
        <v>0</v>
      </c>
    </row>
    <row r="539" spans="2:5" s="279" customFormat="1" hidden="1" outlineLevel="1">
      <c r="B539" s="277" t="s">
        <v>425</v>
      </c>
      <c r="C539" s="274"/>
      <c r="D539" s="248">
        <v>0</v>
      </c>
      <c r="E539" s="363">
        <v>0</v>
      </c>
    </row>
    <row r="540" spans="2:5" s="279" customFormat="1" hidden="1" outlineLevel="1">
      <c r="B540" s="277" t="s">
        <v>132</v>
      </c>
      <c r="C540" s="274"/>
      <c r="D540" s="248">
        <v>0</v>
      </c>
      <c r="E540" s="363">
        <v>397286</v>
      </c>
    </row>
    <row r="541" spans="2:5" s="279" customFormat="1" hidden="1" outlineLevel="1">
      <c r="B541" s="277" t="s">
        <v>126</v>
      </c>
      <c r="C541" s="274"/>
      <c r="D541" s="248">
        <v>140643</v>
      </c>
      <c r="E541" s="363">
        <v>66545</v>
      </c>
    </row>
    <row r="542" spans="2:5" s="279" customFormat="1" hidden="1" outlineLevel="1">
      <c r="B542" s="277" t="s">
        <v>127</v>
      </c>
      <c r="C542" s="274"/>
      <c r="D542" s="248">
        <v>0</v>
      </c>
      <c r="E542" s="363">
        <v>0</v>
      </c>
    </row>
    <row r="543" spans="2:5" s="279" customFormat="1" hidden="1" outlineLevel="1">
      <c r="B543" s="277" t="s">
        <v>939</v>
      </c>
      <c r="C543" s="274"/>
      <c r="D543" s="248">
        <v>0</v>
      </c>
      <c r="E543" s="363">
        <v>3331</v>
      </c>
    </row>
    <row r="544" spans="2:5" s="279" customFormat="1" hidden="1" outlineLevel="1">
      <c r="B544" s="277" t="s">
        <v>940</v>
      </c>
      <c r="C544" s="274"/>
      <c r="D544" s="248">
        <v>0</v>
      </c>
      <c r="E544" s="363">
        <v>3325</v>
      </c>
    </row>
    <row r="545" spans="2:5" s="279" customFormat="1" hidden="1" outlineLevel="1">
      <c r="B545" s="277" t="s">
        <v>941</v>
      </c>
      <c r="C545" s="274"/>
      <c r="D545" s="248">
        <v>0</v>
      </c>
      <c r="E545" s="363">
        <v>3279</v>
      </c>
    </row>
    <row r="546" spans="2:5" s="279" customFormat="1" hidden="1" outlineLevel="1">
      <c r="B546" s="277" t="s">
        <v>942</v>
      </c>
      <c r="C546" s="274"/>
      <c r="D546" s="248">
        <v>0</v>
      </c>
      <c r="E546" s="363">
        <v>3209</v>
      </c>
    </row>
    <row r="547" spans="2:5" s="279" customFormat="1" hidden="1" outlineLevel="1">
      <c r="B547" s="277" t="s">
        <v>943</v>
      </c>
      <c r="C547" s="274"/>
      <c r="D547" s="248">
        <v>0</v>
      </c>
      <c r="E547" s="363">
        <v>3070</v>
      </c>
    </row>
    <row r="548" spans="2:5" s="279" customFormat="1" hidden="1" outlineLevel="1">
      <c r="B548" s="277" t="s">
        <v>944</v>
      </c>
      <c r="C548" s="274"/>
      <c r="D548" s="248">
        <v>0</v>
      </c>
      <c r="E548" s="363">
        <v>2943</v>
      </c>
    </row>
    <row r="549" spans="2:5" s="279" customFormat="1" hidden="1" outlineLevel="1">
      <c r="B549" s="277" t="s">
        <v>458</v>
      </c>
      <c r="C549" s="274"/>
      <c r="D549" s="248">
        <v>0</v>
      </c>
      <c r="E549" s="363">
        <v>2858</v>
      </c>
    </row>
    <row r="550" spans="2:5" s="279" customFormat="1" hidden="1" outlineLevel="1">
      <c r="B550" s="277" t="s">
        <v>945</v>
      </c>
      <c r="C550" s="274"/>
      <c r="D550" s="248">
        <v>0</v>
      </c>
      <c r="E550" s="363">
        <v>2812</v>
      </c>
    </row>
    <row r="551" spans="2:5" s="279" customFormat="1" hidden="1" outlineLevel="1">
      <c r="B551" s="277" t="s">
        <v>129</v>
      </c>
      <c r="C551" s="274"/>
      <c r="D551" s="248">
        <v>0</v>
      </c>
      <c r="E551" s="363">
        <v>3415</v>
      </c>
    </row>
    <row r="552" spans="2:5" s="279" customFormat="1" hidden="1" outlineLevel="1">
      <c r="B552" s="277" t="s">
        <v>57</v>
      </c>
      <c r="C552" s="274"/>
      <c r="D552" s="248">
        <v>0</v>
      </c>
      <c r="E552" s="363">
        <v>0</v>
      </c>
    </row>
    <row r="553" spans="2:5" s="279" customFormat="1" hidden="1" outlineLevel="1">
      <c r="B553" s="277" t="s">
        <v>426</v>
      </c>
      <c r="C553" s="274"/>
      <c r="D553" s="248">
        <v>0</v>
      </c>
      <c r="E553" s="363">
        <v>0</v>
      </c>
    </row>
    <row r="554" spans="2:5" s="279" customFormat="1" hidden="1" outlineLevel="1">
      <c r="B554" s="277" t="s">
        <v>130</v>
      </c>
      <c r="C554" s="274"/>
      <c r="D554" s="248">
        <v>0</v>
      </c>
      <c r="E554" s="363">
        <v>14832</v>
      </c>
    </row>
    <row r="555" spans="2:5" s="279" customFormat="1" hidden="1" outlineLevel="1">
      <c r="B555" s="277" t="s">
        <v>131</v>
      </c>
      <c r="C555" s="274"/>
      <c r="D555" s="248">
        <v>0</v>
      </c>
      <c r="E555" s="363">
        <v>19591</v>
      </c>
    </row>
    <row r="556" spans="2:5" s="279" customFormat="1" hidden="1" outlineLevel="1">
      <c r="B556" s="277" t="s">
        <v>892</v>
      </c>
      <c r="C556" s="274"/>
      <c r="D556" s="248">
        <v>0</v>
      </c>
      <c r="E556" s="363">
        <v>14824</v>
      </c>
    </row>
    <row r="557" spans="2:5" s="279" customFormat="1" hidden="1" outlineLevel="1">
      <c r="B557" s="277" t="s">
        <v>427</v>
      </c>
      <c r="C557" s="274"/>
      <c r="D557" s="248">
        <v>0</v>
      </c>
      <c r="E557" s="363">
        <v>5675</v>
      </c>
    </row>
    <row r="558" spans="2:5" s="279" customFormat="1" hidden="1" outlineLevel="1">
      <c r="B558" s="277" t="s">
        <v>428</v>
      </c>
      <c r="C558" s="274"/>
      <c r="D558" s="248">
        <v>0</v>
      </c>
      <c r="E558" s="363">
        <v>0</v>
      </c>
    </row>
    <row r="559" spans="2:5" s="279" customFormat="1" hidden="1" outlineLevel="1">
      <c r="B559" s="277" t="s">
        <v>133</v>
      </c>
      <c r="C559" s="274"/>
      <c r="D559" s="248">
        <v>0</v>
      </c>
      <c r="E559" s="363">
        <v>12693</v>
      </c>
    </row>
    <row r="560" spans="2:5" s="279" customFormat="1" hidden="1" outlineLevel="1">
      <c r="B560" s="277" t="s">
        <v>134</v>
      </c>
      <c r="C560" s="274"/>
      <c r="D560" s="248">
        <v>0</v>
      </c>
      <c r="E560" s="363">
        <v>0</v>
      </c>
    </row>
    <row r="561" spans="2:5" s="279" customFormat="1" hidden="1" outlineLevel="1">
      <c r="B561" s="277" t="s">
        <v>135</v>
      </c>
      <c r="C561" s="274"/>
      <c r="D561" s="248">
        <v>0</v>
      </c>
      <c r="E561" s="363">
        <v>0</v>
      </c>
    </row>
    <row r="562" spans="2:5" s="279" customFormat="1" hidden="1" outlineLevel="1">
      <c r="B562" s="277" t="s">
        <v>136</v>
      </c>
      <c r="C562" s="274"/>
      <c r="D562" s="248">
        <v>0</v>
      </c>
      <c r="E562" s="363">
        <v>700</v>
      </c>
    </row>
    <row r="563" spans="2:5" s="279" customFormat="1" hidden="1" outlineLevel="1">
      <c r="B563" s="277" t="s">
        <v>879</v>
      </c>
      <c r="C563" s="274"/>
      <c r="D563" s="248">
        <v>0</v>
      </c>
      <c r="E563" s="363">
        <v>29335</v>
      </c>
    </row>
    <row r="564" spans="2:5" s="279" customFormat="1" hidden="1" outlineLevel="1">
      <c r="B564" s="277" t="s">
        <v>880</v>
      </c>
      <c r="C564" s="274"/>
      <c r="D564" s="248">
        <v>0</v>
      </c>
      <c r="E564" s="363">
        <v>28136</v>
      </c>
    </row>
    <row r="565" spans="2:5" s="279" customFormat="1" hidden="1" outlineLevel="1">
      <c r="B565" s="277" t="s">
        <v>137</v>
      </c>
      <c r="C565" s="274"/>
      <c r="D565" s="248">
        <v>0</v>
      </c>
      <c r="E565" s="363">
        <v>30093</v>
      </c>
    </row>
    <row r="566" spans="2:5" s="279" customFormat="1" hidden="1" outlineLevel="1">
      <c r="B566" s="277" t="s">
        <v>138</v>
      </c>
      <c r="C566" s="274"/>
      <c r="D566" s="248">
        <v>0</v>
      </c>
      <c r="E566" s="363">
        <v>8378</v>
      </c>
    </row>
    <row r="567" spans="2:5" s="279" customFormat="1" hidden="1" outlineLevel="1">
      <c r="B567" s="277" t="s">
        <v>908</v>
      </c>
      <c r="C567" s="274"/>
      <c r="D567" s="248">
        <v>0</v>
      </c>
      <c r="E567" s="363">
        <v>8145</v>
      </c>
    </row>
    <row r="568" spans="2:5" s="279" customFormat="1" hidden="1" outlineLevel="1">
      <c r="B568" s="277" t="s">
        <v>909</v>
      </c>
      <c r="C568" s="274"/>
      <c r="D568" s="248">
        <v>0</v>
      </c>
      <c r="E568" s="363">
        <v>8131</v>
      </c>
    </row>
    <row r="569" spans="2:5" s="279" customFormat="1" hidden="1" outlineLevel="1">
      <c r="B569" s="277" t="s">
        <v>910</v>
      </c>
      <c r="C569" s="274"/>
      <c r="D569" s="248">
        <v>0</v>
      </c>
      <c r="E569" s="363">
        <v>8103</v>
      </c>
    </row>
    <row r="570" spans="2:5" s="279" customFormat="1" hidden="1" outlineLevel="1">
      <c r="B570" s="277" t="s">
        <v>139</v>
      </c>
      <c r="C570" s="274"/>
      <c r="D570" s="248">
        <v>0</v>
      </c>
      <c r="E570" s="363">
        <v>0</v>
      </c>
    </row>
    <row r="571" spans="2:5" s="279" customFormat="1" hidden="1" outlineLevel="1">
      <c r="B571" s="277" t="s">
        <v>140</v>
      </c>
      <c r="C571" s="274"/>
      <c r="D571" s="248">
        <v>0</v>
      </c>
      <c r="E571" s="363">
        <v>80456</v>
      </c>
    </row>
    <row r="572" spans="2:5" s="279" customFormat="1" hidden="1" outlineLevel="1">
      <c r="B572" s="277" t="s">
        <v>142</v>
      </c>
      <c r="C572" s="274"/>
      <c r="D572" s="248">
        <v>0</v>
      </c>
      <c r="E572" s="363">
        <v>10617</v>
      </c>
    </row>
    <row r="573" spans="2:5" s="279" customFormat="1" hidden="1" outlineLevel="1">
      <c r="B573" s="277" t="s">
        <v>143</v>
      </c>
      <c r="C573" s="274"/>
      <c r="D573" s="248">
        <v>0</v>
      </c>
      <c r="E573" s="363">
        <v>38286</v>
      </c>
    </row>
    <row r="574" spans="2:5" s="279" customFormat="1" hidden="1" outlineLevel="1">
      <c r="B574" s="277" t="s">
        <v>144</v>
      </c>
      <c r="C574" s="274"/>
      <c r="D574" s="248">
        <v>0</v>
      </c>
      <c r="E574" s="363">
        <v>90060</v>
      </c>
    </row>
    <row r="575" spans="2:5" s="279" customFormat="1" hidden="1" outlineLevel="1">
      <c r="B575" s="277" t="s">
        <v>145</v>
      </c>
      <c r="C575" s="274"/>
      <c r="D575" s="248">
        <v>0</v>
      </c>
      <c r="E575" s="363">
        <v>4294</v>
      </c>
    </row>
    <row r="576" spans="2:5" s="279" customFormat="1" hidden="1" outlineLevel="1">
      <c r="B576" s="277" t="s">
        <v>930</v>
      </c>
      <c r="C576" s="274"/>
      <c r="D576" s="248">
        <v>0</v>
      </c>
      <c r="E576" s="363">
        <v>4258</v>
      </c>
    </row>
    <row r="577" spans="2:5" s="279" customFormat="1" hidden="1" outlineLevel="1">
      <c r="B577" s="277" t="s">
        <v>931</v>
      </c>
      <c r="C577" s="274"/>
      <c r="D577" s="248">
        <v>0</v>
      </c>
      <c r="E577" s="363">
        <v>4140</v>
      </c>
    </row>
    <row r="578" spans="2:5" s="279" customFormat="1" hidden="1" outlineLevel="1">
      <c r="B578" s="277" t="s">
        <v>932</v>
      </c>
      <c r="C578" s="274"/>
      <c r="D578" s="248">
        <v>0</v>
      </c>
      <c r="E578" s="363">
        <v>4107</v>
      </c>
    </row>
    <row r="579" spans="2:5" s="279" customFormat="1" hidden="1" outlineLevel="1">
      <c r="B579" s="277" t="s">
        <v>933</v>
      </c>
      <c r="C579" s="274"/>
      <c r="D579" s="248">
        <v>0</v>
      </c>
      <c r="E579" s="363">
        <v>4095</v>
      </c>
    </row>
    <row r="580" spans="2:5" s="279" customFormat="1" hidden="1" outlineLevel="1">
      <c r="B580" s="277" t="s">
        <v>146</v>
      </c>
      <c r="C580" s="274"/>
      <c r="D580" s="248">
        <v>0</v>
      </c>
      <c r="E580" s="363">
        <v>0</v>
      </c>
    </row>
    <row r="581" spans="2:5" s="279" customFormat="1" hidden="1" outlineLevel="1">
      <c r="B581" s="277" t="s">
        <v>147</v>
      </c>
      <c r="C581" s="274"/>
      <c r="D581" s="248">
        <v>0</v>
      </c>
      <c r="E581" s="363">
        <v>0</v>
      </c>
    </row>
    <row r="582" spans="2:5" s="279" customFormat="1" hidden="1" outlineLevel="1">
      <c r="B582" s="277" t="s">
        <v>148</v>
      </c>
      <c r="C582" s="274"/>
      <c r="D582" s="248">
        <v>0</v>
      </c>
      <c r="E582" s="363">
        <v>0</v>
      </c>
    </row>
    <row r="583" spans="2:5" s="279" customFormat="1" hidden="1" outlineLevel="1">
      <c r="B583" s="277" t="s">
        <v>149</v>
      </c>
      <c r="C583" s="274"/>
      <c r="D583" s="248">
        <v>0</v>
      </c>
      <c r="E583" s="363">
        <v>15120</v>
      </c>
    </row>
    <row r="584" spans="2:5" s="279" customFormat="1" hidden="1" outlineLevel="1">
      <c r="B584" s="277" t="s">
        <v>150</v>
      </c>
      <c r="C584" s="274"/>
      <c r="D584" s="248">
        <v>0</v>
      </c>
      <c r="E584" s="363">
        <v>0</v>
      </c>
    </row>
    <row r="585" spans="2:5" s="279" customFormat="1" hidden="1" outlineLevel="1">
      <c r="B585" s="277" t="s">
        <v>151</v>
      </c>
      <c r="C585" s="274"/>
      <c r="D585" s="248">
        <v>0</v>
      </c>
      <c r="E585" s="363">
        <v>0</v>
      </c>
    </row>
    <row r="586" spans="2:5" s="279" customFormat="1" hidden="1" outlineLevel="1">
      <c r="B586" s="277" t="s">
        <v>429</v>
      </c>
      <c r="C586" s="274"/>
      <c r="D586" s="248">
        <v>0</v>
      </c>
      <c r="E586" s="363">
        <v>0</v>
      </c>
    </row>
    <row r="587" spans="2:5" s="279" customFormat="1" hidden="1" outlineLevel="1">
      <c r="B587" s="277" t="s">
        <v>152</v>
      </c>
      <c r="C587" s="274"/>
      <c r="D587" s="248">
        <v>0</v>
      </c>
      <c r="E587" s="363">
        <v>0</v>
      </c>
    </row>
    <row r="588" spans="2:5" s="279" customFormat="1" hidden="1" outlineLevel="1">
      <c r="B588" s="277" t="s">
        <v>153</v>
      </c>
      <c r="C588" s="274"/>
      <c r="D588" s="248">
        <v>0</v>
      </c>
      <c r="E588" s="363">
        <v>0</v>
      </c>
    </row>
    <row r="589" spans="2:5" s="279" customFormat="1" hidden="1" outlineLevel="1">
      <c r="B589" s="277" t="s">
        <v>160</v>
      </c>
      <c r="C589" s="274"/>
      <c r="D589" s="248">
        <v>0</v>
      </c>
      <c r="E589" s="363">
        <v>9015</v>
      </c>
    </row>
    <row r="590" spans="2:5" s="279" customFormat="1" hidden="1" outlineLevel="1">
      <c r="B590" s="277" t="s">
        <v>154</v>
      </c>
      <c r="C590" s="274"/>
      <c r="D590" s="248">
        <v>0</v>
      </c>
      <c r="E590" s="363">
        <v>11179</v>
      </c>
    </row>
    <row r="591" spans="2:5" s="279" customFormat="1" hidden="1" outlineLevel="1">
      <c r="B591" s="277" t="s">
        <v>155</v>
      </c>
      <c r="C591" s="274"/>
      <c r="D591" s="248">
        <v>0</v>
      </c>
      <c r="E591" s="363">
        <v>25959</v>
      </c>
    </row>
    <row r="592" spans="2:5" s="279" customFormat="1" hidden="1" outlineLevel="1">
      <c r="B592" s="277" t="s">
        <v>156</v>
      </c>
      <c r="C592" s="274"/>
      <c r="D592" s="248">
        <v>0</v>
      </c>
      <c r="E592" s="363">
        <v>0</v>
      </c>
    </row>
    <row r="593" spans="2:5" s="279" customFormat="1" hidden="1" outlineLevel="1">
      <c r="B593" s="277" t="s">
        <v>157</v>
      </c>
      <c r="C593" s="274"/>
      <c r="D593" s="248">
        <v>0</v>
      </c>
      <c r="E593" s="363">
        <v>9225</v>
      </c>
    </row>
    <row r="594" spans="2:5" s="279" customFormat="1" hidden="1" outlineLevel="1">
      <c r="B594" s="277" t="s">
        <v>905</v>
      </c>
      <c r="C594" s="274"/>
      <c r="D594" s="248">
        <v>0</v>
      </c>
      <c r="E594" s="363">
        <v>9174</v>
      </c>
    </row>
    <row r="595" spans="2:5" s="279" customFormat="1" hidden="1" outlineLevel="1">
      <c r="B595" s="277" t="s">
        <v>906</v>
      </c>
      <c r="C595" s="274"/>
      <c r="D595" s="248">
        <v>0</v>
      </c>
      <c r="E595" s="363">
        <v>9160</v>
      </c>
    </row>
    <row r="596" spans="2:5" s="279" customFormat="1" hidden="1" outlineLevel="1">
      <c r="B596" s="277" t="s">
        <v>881</v>
      </c>
      <c r="C596" s="274"/>
      <c r="D596" s="248">
        <v>0</v>
      </c>
      <c r="E596" s="363">
        <v>25463</v>
      </c>
    </row>
    <row r="597" spans="2:5" s="279" customFormat="1" hidden="1" outlineLevel="1">
      <c r="B597" s="277" t="s">
        <v>882</v>
      </c>
      <c r="C597" s="274"/>
      <c r="D597" s="248">
        <v>0</v>
      </c>
      <c r="E597" s="363">
        <v>25432</v>
      </c>
    </row>
    <row r="598" spans="2:5" s="279" customFormat="1" hidden="1" outlineLevel="1">
      <c r="B598" s="277" t="s">
        <v>430</v>
      </c>
      <c r="C598" s="274"/>
      <c r="D598" s="248">
        <v>52910</v>
      </c>
      <c r="E598" s="363">
        <v>121924</v>
      </c>
    </row>
    <row r="599" spans="2:5" s="279" customFormat="1" hidden="1" outlineLevel="1">
      <c r="B599" s="277" t="s">
        <v>158</v>
      </c>
      <c r="C599" s="274"/>
      <c r="D599" s="248">
        <v>0</v>
      </c>
      <c r="E599" s="363">
        <v>0</v>
      </c>
    </row>
    <row r="600" spans="2:5" s="279" customFormat="1" hidden="1" outlineLevel="1">
      <c r="B600" s="277" t="s">
        <v>159</v>
      </c>
      <c r="C600" s="274"/>
      <c r="D600" s="248">
        <v>0</v>
      </c>
      <c r="E600" s="363">
        <v>1750</v>
      </c>
    </row>
    <row r="601" spans="2:5" s="279" customFormat="1" hidden="1" outlineLevel="1">
      <c r="B601" s="277" t="s">
        <v>161</v>
      </c>
      <c r="C601" s="274"/>
      <c r="D601" s="248">
        <v>0</v>
      </c>
      <c r="E601" s="363">
        <v>1041</v>
      </c>
    </row>
    <row r="602" spans="2:5" s="279" customFormat="1" hidden="1" outlineLevel="1">
      <c r="B602" s="277" t="s">
        <v>976</v>
      </c>
      <c r="C602" s="274"/>
      <c r="D602" s="248">
        <v>0</v>
      </c>
      <c r="E602" s="363">
        <v>1000</v>
      </c>
    </row>
    <row r="603" spans="2:5" s="279" customFormat="1" hidden="1" outlineLevel="1">
      <c r="B603" s="277" t="s">
        <v>977</v>
      </c>
      <c r="C603" s="274"/>
      <c r="D603" s="248">
        <v>0</v>
      </c>
      <c r="E603" s="363">
        <v>1000</v>
      </c>
    </row>
    <row r="604" spans="2:5" s="279" customFormat="1" hidden="1" outlineLevel="1">
      <c r="B604" s="277" t="s">
        <v>978</v>
      </c>
      <c r="C604" s="274"/>
      <c r="D604" s="248">
        <v>0</v>
      </c>
      <c r="E604" s="363">
        <v>1000</v>
      </c>
    </row>
    <row r="605" spans="2:5" s="279" customFormat="1" hidden="1" outlineLevel="1">
      <c r="B605" s="277" t="s">
        <v>162</v>
      </c>
      <c r="C605" s="274"/>
      <c r="D605" s="248">
        <v>0</v>
      </c>
      <c r="E605" s="363">
        <v>11212</v>
      </c>
    </row>
    <row r="606" spans="2:5" s="279" customFormat="1" hidden="1" outlineLevel="1">
      <c r="B606" s="277" t="s">
        <v>163</v>
      </c>
      <c r="C606" s="274"/>
      <c r="D606" s="248">
        <v>0</v>
      </c>
      <c r="E606" s="363">
        <v>0</v>
      </c>
    </row>
    <row r="607" spans="2:5" s="279" customFormat="1" hidden="1" outlineLevel="1">
      <c r="B607" s="277" t="s">
        <v>164</v>
      </c>
      <c r="C607" s="274"/>
      <c r="D607" s="248">
        <v>0</v>
      </c>
      <c r="E607" s="363">
        <v>4410</v>
      </c>
    </row>
    <row r="608" spans="2:5" s="279" customFormat="1" hidden="1" outlineLevel="1">
      <c r="B608" s="277" t="s">
        <v>928</v>
      </c>
      <c r="C608" s="274"/>
      <c r="D608" s="248">
        <v>0</v>
      </c>
      <c r="E608" s="363">
        <v>4388</v>
      </c>
    </row>
    <row r="609" spans="2:5" s="279" customFormat="1" hidden="1" outlineLevel="1">
      <c r="B609" s="277" t="s">
        <v>929</v>
      </c>
      <c r="C609" s="274"/>
      <c r="D609" s="248">
        <v>0</v>
      </c>
      <c r="E609" s="363">
        <v>4384</v>
      </c>
    </row>
    <row r="610" spans="2:5" s="279" customFormat="1" hidden="1" outlineLevel="1">
      <c r="B610" s="277" t="s">
        <v>165</v>
      </c>
      <c r="C610" s="274"/>
      <c r="D610" s="248">
        <v>0</v>
      </c>
      <c r="E610" s="363">
        <v>9010</v>
      </c>
    </row>
    <row r="611" spans="2:5" s="279" customFormat="1" hidden="1" outlineLevel="1">
      <c r="B611" s="277" t="s">
        <v>907</v>
      </c>
      <c r="C611" s="274"/>
      <c r="D611" s="248">
        <v>0</v>
      </c>
      <c r="E611" s="363">
        <v>8908</v>
      </c>
    </row>
    <row r="612" spans="2:5" s="279" customFormat="1" hidden="1" outlineLevel="1">
      <c r="B612" s="277" t="s">
        <v>166</v>
      </c>
      <c r="C612" s="274"/>
      <c r="D612" s="248">
        <v>0</v>
      </c>
      <c r="E612" s="363">
        <v>6750</v>
      </c>
    </row>
    <row r="613" spans="2:5" s="279" customFormat="1" hidden="1" outlineLevel="1">
      <c r="B613" s="277" t="s">
        <v>918</v>
      </c>
      <c r="C613" s="274"/>
      <c r="D613" s="248">
        <v>0</v>
      </c>
      <c r="E613" s="363">
        <v>6600</v>
      </c>
    </row>
    <row r="614" spans="2:5" s="279" customFormat="1" hidden="1" outlineLevel="1">
      <c r="B614" s="277" t="s">
        <v>919</v>
      </c>
      <c r="C614" s="274"/>
      <c r="D614" s="248">
        <v>0</v>
      </c>
      <c r="E614" s="363">
        <v>6492</v>
      </c>
    </row>
    <row r="615" spans="2:5" s="279" customFormat="1" hidden="1" outlineLevel="1">
      <c r="B615" s="277" t="s">
        <v>920</v>
      </c>
      <c r="C615" s="274"/>
      <c r="D615" s="248">
        <v>0</v>
      </c>
      <c r="E615" s="363">
        <v>6417</v>
      </c>
    </row>
    <row r="616" spans="2:5" s="279" customFormat="1" hidden="1" outlineLevel="1">
      <c r="B616" s="277" t="s">
        <v>921</v>
      </c>
      <c r="C616" s="274"/>
      <c r="D616" s="248">
        <v>0</v>
      </c>
      <c r="E616" s="363">
        <v>6300</v>
      </c>
    </row>
    <row r="617" spans="2:5" s="279" customFormat="1" hidden="1" outlineLevel="1">
      <c r="B617" s="277" t="s">
        <v>167</v>
      </c>
      <c r="C617" s="274"/>
      <c r="D617" s="248">
        <v>0</v>
      </c>
      <c r="E617" s="363">
        <v>1045</v>
      </c>
    </row>
    <row r="618" spans="2:5" s="279" customFormat="1" hidden="1" outlineLevel="1">
      <c r="B618" s="277" t="s">
        <v>431</v>
      </c>
      <c r="C618" s="274"/>
      <c r="D618" s="248">
        <v>0</v>
      </c>
      <c r="E618" s="363">
        <v>0</v>
      </c>
    </row>
    <row r="619" spans="2:5" s="279" customFormat="1" hidden="1" outlineLevel="1">
      <c r="B619" s="277" t="s">
        <v>887</v>
      </c>
      <c r="C619" s="274"/>
      <c r="D619" s="248">
        <v>0</v>
      </c>
      <c r="E619" s="363">
        <v>21389</v>
      </c>
    </row>
    <row r="620" spans="2:5" s="279" customFormat="1" hidden="1" outlineLevel="1">
      <c r="B620" s="277" t="s">
        <v>168</v>
      </c>
      <c r="C620" s="274"/>
      <c r="D620" s="248">
        <v>0</v>
      </c>
      <c r="E620" s="363">
        <v>21461</v>
      </c>
    </row>
    <row r="621" spans="2:5" s="279" customFormat="1" hidden="1" outlineLevel="1">
      <c r="B621" s="277" t="s">
        <v>169</v>
      </c>
      <c r="C621" s="274"/>
      <c r="D621" s="248">
        <v>0</v>
      </c>
      <c r="E621" s="363">
        <v>0</v>
      </c>
    </row>
    <row r="622" spans="2:5" s="279" customFormat="1" hidden="1" outlineLevel="1">
      <c r="B622" s="277" t="s">
        <v>170</v>
      </c>
      <c r="C622" s="274"/>
      <c r="D622" s="248">
        <v>0</v>
      </c>
      <c r="E622" s="363">
        <v>7346</v>
      </c>
    </row>
    <row r="623" spans="2:5" s="279" customFormat="1" hidden="1" outlineLevel="1">
      <c r="B623" s="277" t="s">
        <v>171</v>
      </c>
      <c r="C623" s="274"/>
      <c r="D623" s="248">
        <v>0</v>
      </c>
      <c r="E623" s="363">
        <v>992</v>
      </c>
    </row>
    <row r="624" spans="2:5" s="279" customFormat="1" hidden="1" outlineLevel="1">
      <c r="B624" s="277" t="s">
        <v>432</v>
      </c>
      <c r="C624" s="274"/>
      <c r="D624" s="248">
        <v>0</v>
      </c>
      <c r="E624" s="363">
        <v>12988</v>
      </c>
    </row>
    <row r="625" spans="2:5" s="279" customFormat="1" hidden="1" outlineLevel="1">
      <c r="B625" s="277" t="s">
        <v>433</v>
      </c>
      <c r="C625" s="274"/>
      <c r="D625" s="248">
        <v>0</v>
      </c>
      <c r="E625" s="363">
        <v>0</v>
      </c>
    </row>
    <row r="626" spans="2:5" s="279" customFormat="1" hidden="1" outlineLevel="1">
      <c r="B626" s="277" t="s">
        <v>434</v>
      </c>
      <c r="C626" s="274"/>
      <c r="D626" s="248">
        <v>0</v>
      </c>
      <c r="E626" s="363">
        <v>0</v>
      </c>
    </row>
    <row r="627" spans="2:5" s="279" customFormat="1" hidden="1" outlineLevel="1">
      <c r="B627" s="277" t="s">
        <v>193</v>
      </c>
      <c r="C627" s="274"/>
      <c r="D627" s="248">
        <v>0</v>
      </c>
      <c r="E627" s="363">
        <v>3452</v>
      </c>
    </row>
    <row r="628" spans="2:5" s="279" customFormat="1" hidden="1" outlineLevel="1">
      <c r="B628" s="277" t="s">
        <v>172</v>
      </c>
      <c r="C628" s="274"/>
      <c r="D628" s="248">
        <v>0</v>
      </c>
      <c r="E628" s="363">
        <v>21776</v>
      </c>
    </row>
    <row r="629" spans="2:5" s="279" customFormat="1" hidden="1" outlineLevel="1">
      <c r="B629" s="277" t="s">
        <v>173</v>
      </c>
      <c r="C629" s="274"/>
      <c r="D629" s="248">
        <v>0</v>
      </c>
      <c r="E629" s="363">
        <v>0</v>
      </c>
    </row>
    <row r="630" spans="2:5" s="279" customFormat="1" hidden="1" outlineLevel="1">
      <c r="B630" s="277" t="s">
        <v>174</v>
      </c>
      <c r="C630" s="274"/>
      <c r="D630" s="248">
        <v>0</v>
      </c>
      <c r="E630" s="363">
        <v>208536</v>
      </c>
    </row>
    <row r="631" spans="2:5" s="279" customFormat="1" hidden="1" outlineLevel="1">
      <c r="B631" s="277" t="s">
        <v>233</v>
      </c>
      <c r="C631" s="274"/>
      <c r="D631" s="248">
        <v>0</v>
      </c>
      <c r="E631" s="363">
        <v>1288</v>
      </c>
    </row>
    <row r="632" spans="2:5" s="279" customFormat="1" hidden="1" outlineLevel="1">
      <c r="B632" s="277" t="s">
        <v>965</v>
      </c>
      <c r="C632" s="274"/>
      <c r="D632" s="248">
        <v>0</v>
      </c>
      <c r="E632" s="363">
        <v>1288</v>
      </c>
    </row>
    <row r="633" spans="2:5" s="279" customFormat="1" hidden="1" outlineLevel="1">
      <c r="B633" s="277" t="s">
        <v>966</v>
      </c>
      <c r="C633" s="274"/>
      <c r="D633" s="248">
        <v>0</v>
      </c>
      <c r="E633" s="363">
        <v>1288</v>
      </c>
    </row>
    <row r="634" spans="2:5" s="279" customFormat="1" hidden="1" outlineLevel="1">
      <c r="B634" s="277" t="s">
        <v>967</v>
      </c>
      <c r="C634" s="274"/>
      <c r="D634" s="248">
        <v>0</v>
      </c>
      <c r="E634" s="363">
        <v>1288</v>
      </c>
    </row>
    <row r="635" spans="2:5" s="279" customFormat="1" hidden="1" outlineLevel="1">
      <c r="B635" s="277" t="s">
        <v>968</v>
      </c>
      <c r="C635" s="274"/>
      <c r="D635" s="248">
        <v>0</v>
      </c>
      <c r="E635" s="363">
        <v>1288</v>
      </c>
    </row>
    <row r="636" spans="2:5" s="279" customFormat="1" hidden="1" outlineLevel="1">
      <c r="B636" s="277" t="s">
        <v>969</v>
      </c>
      <c r="C636" s="274"/>
      <c r="D636" s="248">
        <v>0</v>
      </c>
      <c r="E636" s="363">
        <v>1260</v>
      </c>
    </row>
    <row r="637" spans="2:5" s="279" customFormat="1" hidden="1" outlineLevel="1">
      <c r="B637" s="277" t="s">
        <v>970</v>
      </c>
      <c r="C637" s="274"/>
      <c r="D637" s="248">
        <v>0</v>
      </c>
      <c r="E637" s="363">
        <v>1200</v>
      </c>
    </row>
    <row r="638" spans="2:5" s="279" customFormat="1" hidden="1" outlineLevel="1">
      <c r="B638" s="277" t="s">
        <v>971</v>
      </c>
      <c r="C638" s="274"/>
      <c r="D638" s="248">
        <v>0</v>
      </c>
      <c r="E638" s="363">
        <v>1200</v>
      </c>
    </row>
    <row r="639" spans="2:5" s="279" customFormat="1" hidden="1" outlineLevel="1">
      <c r="B639" s="277" t="s">
        <v>972</v>
      </c>
      <c r="C639" s="274"/>
      <c r="D639" s="248">
        <v>0</v>
      </c>
      <c r="E639" s="363">
        <v>1200</v>
      </c>
    </row>
    <row r="640" spans="2:5" s="279" customFormat="1" hidden="1" outlineLevel="1">
      <c r="B640" s="277" t="s">
        <v>973</v>
      </c>
      <c r="C640" s="274"/>
      <c r="D640" s="248">
        <v>0</v>
      </c>
      <c r="E640" s="363">
        <v>1150</v>
      </c>
    </row>
    <row r="641" spans="2:5" s="279" customFormat="1" hidden="1" outlineLevel="1">
      <c r="B641" s="277" t="s">
        <v>974</v>
      </c>
      <c r="C641" s="274"/>
      <c r="D641" s="248">
        <v>0</v>
      </c>
      <c r="E641" s="363">
        <v>1120</v>
      </c>
    </row>
    <row r="642" spans="2:5" s="279" customFormat="1" hidden="1" outlineLevel="1">
      <c r="B642" s="277" t="s">
        <v>435</v>
      </c>
      <c r="C642" s="274"/>
      <c r="D642" s="248">
        <v>0</v>
      </c>
      <c r="E642" s="363">
        <v>1288</v>
      </c>
    </row>
    <row r="643" spans="2:5" s="279" customFormat="1" hidden="1" outlineLevel="1">
      <c r="B643" s="277" t="s">
        <v>175</v>
      </c>
      <c r="C643" s="274"/>
      <c r="D643" s="248">
        <v>0</v>
      </c>
      <c r="E643" s="363">
        <v>0</v>
      </c>
    </row>
    <row r="644" spans="2:5" s="279" customFormat="1" hidden="1" outlineLevel="1">
      <c r="B644" s="277" t="s">
        <v>436</v>
      </c>
      <c r="C644" s="274"/>
      <c r="D644" s="248">
        <v>0</v>
      </c>
      <c r="E644" s="363">
        <v>35062</v>
      </c>
    </row>
    <row r="645" spans="2:5" s="279" customFormat="1" hidden="1" outlineLevel="1">
      <c r="B645" s="277" t="s">
        <v>176</v>
      </c>
      <c r="C645" s="274"/>
      <c r="D645" s="248">
        <v>0</v>
      </c>
      <c r="E645" s="363">
        <v>6948</v>
      </c>
    </row>
    <row r="646" spans="2:5" s="279" customFormat="1" hidden="1" outlineLevel="1">
      <c r="B646" s="277" t="s">
        <v>916</v>
      </c>
      <c r="C646" s="274"/>
      <c r="D646" s="248">
        <v>0</v>
      </c>
      <c r="E646" s="363">
        <v>6915</v>
      </c>
    </row>
    <row r="647" spans="2:5" s="279" customFormat="1" hidden="1" outlineLevel="1">
      <c r="B647" s="277" t="s">
        <v>917</v>
      </c>
      <c r="C647" s="274"/>
      <c r="D647" s="248">
        <v>0</v>
      </c>
      <c r="E647" s="363">
        <v>6750</v>
      </c>
    </row>
    <row r="648" spans="2:5" s="279" customFormat="1" hidden="1" outlineLevel="1">
      <c r="B648" s="277" t="s">
        <v>177</v>
      </c>
      <c r="C648" s="274"/>
      <c r="D648" s="248">
        <v>0</v>
      </c>
      <c r="E648" s="363">
        <v>1584</v>
      </c>
    </row>
    <row r="649" spans="2:5" s="279" customFormat="1" hidden="1" outlineLevel="1">
      <c r="B649" s="277" t="s">
        <v>437</v>
      </c>
      <c r="C649" s="274"/>
      <c r="D649" s="248">
        <v>0</v>
      </c>
      <c r="E649" s="363">
        <v>38609</v>
      </c>
    </row>
    <row r="650" spans="2:5" s="279" customFormat="1" hidden="1" outlineLevel="1">
      <c r="B650" s="277" t="s">
        <v>900</v>
      </c>
      <c r="C650" s="274"/>
      <c r="D650" s="248">
        <v>0</v>
      </c>
      <c r="E650" s="363">
        <v>10234</v>
      </c>
    </row>
    <row r="651" spans="2:5" s="279" customFormat="1" hidden="1" outlineLevel="1">
      <c r="B651" s="277" t="s">
        <v>901</v>
      </c>
      <c r="C651" s="274"/>
      <c r="D651" s="248">
        <v>0</v>
      </c>
      <c r="E651" s="363">
        <v>9802</v>
      </c>
    </row>
    <row r="652" spans="2:5" s="279" customFormat="1" hidden="1" outlineLevel="1">
      <c r="B652" s="277" t="s">
        <v>902</v>
      </c>
      <c r="C652" s="274"/>
      <c r="D652" s="248">
        <v>0</v>
      </c>
      <c r="E652" s="363">
        <v>9646</v>
      </c>
    </row>
    <row r="653" spans="2:5" s="279" customFormat="1" hidden="1" outlineLevel="1">
      <c r="B653" s="277" t="s">
        <v>903</v>
      </c>
      <c r="C653" s="274"/>
      <c r="D653" s="248">
        <v>0</v>
      </c>
      <c r="E653" s="363">
        <v>9587</v>
      </c>
    </row>
    <row r="654" spans="2:5" s="279" customFormat="1" hidden="1" outlineLevel="1">
      <c r="B654" s="277" t="s">
        <v>876</v>
      </c>
      <c r="C654" s="274"/>
      <c r="D654" s="248">
        <v>0</v>
      </c>
      <c r="E654" s="363">
        <v>38577</v>
      </c>
    </row>
    <row r="655" spans="2:5" s="279" customFormat="1" hidden="1" outlineLevel="1">
      <c r="B655" s="277" t="s">
        <v>877</v>
      </c>
      <c r="C655" s="274"/>
      <c r="D655" s="248">
        <v>0</v>
      </c>
      <c r="E655" s="363">
        <v>38552</v>
      </c>
    </row>
    <row r="656" spans="2:5" s="279" customFormat="1" hidden="1" outlineLevel="1">
      <c r="B656" s="277" t="s">
        <v>178</v>
      </c>
      <c r="C656" s="274"/>
      <c r="D656" s="248">
        <v>0</v>
      </c>
      <c r="E656" s="363">
        <v>12442</v>
      </c>
    </row>
    <row r="657" spans="2:5" s="279" customFormat="1" hidden="1" outlineLevel="1">
      <c r="B657" s="277" t="s">
        <v>438</v>
      </c>
      <c r="C657" s="274"/>
      <c r="D657" s="248">
        <v>0</v>
      </c>
      <c r="E657" s="363">
        <v>10521</v>
      </c>
    </row>
    <row r="658" spans="2:5" s="279" customFormat="1" hidden="1" outlineLevel="1">
      <c r="B658" s="277" t="s">
        <v>179</v>
      </c>
      <c r="C658" s="274"/>
      <c r="D658" s="248">
        <v>0</v>
      </c>
      <c r="E658" s="363">
        <v>0</v>
      </c>
    </row>
    <row r="659" spans="2:5" s="279" customFormat="1" hidden="1" outlineLevel="1">
      <c r="B659" s="277" t="s">
        <v>899</v>
      </c>
      <c r="C659" s="274"/>
      <c r="D659" s="248">
        <v>0</v>
      </c>
      <c r="E659" s="363">
        <v>10390</v>
      </c>
    </row>
    <row r="660" spans="2:5" s="279" customFormat="1" hidden="1" outlineLevel="1">
      <c r="B660" s="277" t="s">
        <v>180</v>
      </c>
      <c r="C660" s="274"/>
      <c r="D660" s="248">
        <v>0</v>
      </c>
      <c r="E660" s="363">
        <v>0</v>
      </c>
    </row>
    <row r="661" spans="2:5" s="279" customFormat="1" hidden="1" outlineLevel="1">
      <c r="B661" s="277" t="s">
        <v>439</v>
      </c>
      <c r="C661" s="274"/>
      <c r="D661" s="248">
        <v>0</v>
      </c>
      <c r="E661" s="363">
        <v>0</v>
      </c>
    </row>
    <row r="662" spans="2:5" s="279" customFormat="1" hidden="1" outlineLevel="1">
      <c r="B662" s="277" t="s">
        <v>181</v>
      </c>
      <c r="C662" s="274"/>
      <c r="D662" s="248">
        <v>0</v>
      </c>
      <c r="E662" s="363">
        <v>20810</v>
      </c>
    </row>
    <row r="663" spans="2:5" s="279" customFormat="1" hidden="1" outlineLevel="1">
      <c r="B663" s="277" t="s">
        <v>182</v>
      </c>
      <c r="C663" s="274"/>
      <c r="D663" s="248">
        <v>0</v>
      </c>
      <c r="E663" s="363">
        <v>5549</v>
      </c>
    </row>
    <row r="664" spans="2:5" s="279" customFormat="1" hidden="1" outlineLevel="1">
      <c r="B664" s="277" t="s">
        <v>42</v>
      </c>
      <c r="C664" s="274"/>
      <c r="D664" s="248">
        <v>0</v>
      </c>
      <c r="E664" s="363">
        <v>39281</v>
      </c>
    </row>
    <row r="665" spans="2:5" s="279" customFormat="1" hidden="1" outlineLevel="1">
      <c r="B665" s="277" t="s">
        <v>924</v>
      </c>
      <c r="C665" s="274"/>
      <c r="D665" s="248">
        <v>0</v>
      </c>
      <c r="E665" s="363">
        <v>5522</v>
      </c>
    </row>
    <row r="666" spans="2:5" s="279" customFormat="1" hidden="1" outlineLevel="1">
      <c r="B666" s="277" t="s">
        <v>925</v>
      </c>
      <c r="C666" s="274"/>
      <c r="D666" s="248">
        <v>0</v>
      </c>
      <c r="E666" s="363">
        <v>4920</v>
      </c>
    </row>
    <row r="667" spans="2:5" s="279" customFormat="1" hidden="1" outlineLevel="1">
      <c r="B667" s="277" t="s">
        <v>926</v>
      </c>
      <c r="C667" s="274"/>
      <c r="D667" s="248">
        <v>0</v>
      </c>
      <c r="E667" s="363">
        <v>4920</v>
      </c>
    </row>
    <row r="668" spans="2:5" s="279" customFormat="1" hidden="1" outlineLevel="1">
      <c r="B668" s="277" t="s">
        <v>927</v>
      </c>
      <c r="C668" s="274"/>
      <c r="D668" s="248">
        <v>0</v>
      </c>
      <c r="E668" s="363">
        <v>4780</v>
      </c>
    </row>
    <row r="669" spans="2:5" s="279" customFormat="1" hidden="1" outlineLevel="1">
      <c r="B669" s="277" t="s">
        <v>440</v>
      </c>
      <c r="C669" s="274"/>
      <c r="D669" s="248">
        <v>0</v>
      </c>
      <c r="E669" s="363">
        <v>0</v>
      </c>
    </row>
    <row r="670" spans="2:5" s="279" customFormat="1" hidden="1" outlineLevel="1">
      <c r="B670" s="277" t="s">
        <v>185</v>
      </c>
      <c r="C670" s="274"/>
      <c r="D670" s="248">
        <v>0</v>
      </c>
      <c r="E670" s="363">
        <v>0</v>
      </c>
    </row>
    <row r="671" spans="2:5" s="279" customFormat="1" hidden="1" outlineLevel="1">
      <c r="B671" s="277" t="s">
        <v>441</v>
      </c>
      <c r="C671" s="274"/>
      <c r="D671" s="248">
        <v>0</v>
      </c>
      <c r="E671" s="363">
        <v>4525</v>
      </c>
    </row>
    <row r="672" spans="2:5" s="279" customFormat="1" hidden="1" outlineLevel="1">
      <c r="B672" s="277" t="s">
        <v>183</v>
      </c>
      <c r="C672" s="274"/>
      <c r="D672" s="248">
        <v>0</v>
      </c>
      <c r="E672" s="363">
        <v>0</v>
      </c>
    </row>
    <row r="673" spans="2:5" s="279" customFormat="1" hidden="1" outlineLevel="1">
      <c r="B673" s="277" t="s">
        <v>442</v>
      </c>
      <c r="C673" s="274"/>
      <c r="D673" s="248">
        <v>0</v>
      </c>
      <c r="E673" s="363">
        <v>0</v>
      </c>
    </row>
    <row r="674" spans="2:5" s="279" customFormat="1" hidden="1" outlineLevel="1">
      <c r="B674" s="277" t="s">
        <v>134</v>
      </c>
      <c r="C674" s="274"/>
      <c r="D674" s="248">
        <v>0</v>
      </c>
      <c r="E674" s="363">
        <v>50479</v>
      </c>
    </row>
    <row r="675" spans="2:5" s="279" customFormat="1" hidden="1" outlineLevel="1">
      <c r="B675" s="277" t="s">
        <v>184</v>
      </c>
      <c r="C675" s="274"/>
      <c r="D675" s="248">
        <v>0</v>
      </c>
      <c r="E675" s="363">
        <v>52109</v>
      </c>
    </row>
    <row r="676" spans="2:5" s="279" customFormat="1" hidden="1" outlineLevel="1">
      <c r="B676" s="277" t="s">
        <v>443</v>
      </c>
      <c r="C676" s="274"/>
      <c r="D676" s="248">
        <v>0</v>
      </c>
      <c r="E676" s="363">
        <v>0</v>
      </c>
    </row>
    <row r="677" spans="2:5" s="279" customFormat="1" hidden="1" outlineLevel="1">
      <c r="B677" s="277" t="s">
        <v>59</v>
      </c>
      <c r="C677" s="274"/>
      <c r="D677" s="248">
        <v>0</v>
      </c>
      <c r="E677" s="363">
        <v>0</v>
      </c>
    </row>
    <row r="678" spans="2:5" s="279" customFormat="1" hidden="1" outlineLevel="1">
      <c r="B678" s="277" t="s">
        <v>55</v>
      </c>
      <c r="C678" s="274"/>
      <c r="D678" s="248">
        <v>0</v>
      </c>
      <c r="E678" s="363">
        <v>0</v>
      </c>
    </row>
    <row r="679" spans="2:5" s="279" customFormat="1" hidden="1" outlineLevel="1">
      <c r="B679" s="277" t="s">
        <v>186</v>
      </c>
      <c r="C679" s="274"/>
      <c r="D679" s="248">
        <v>0</v>
      </c>
      <c r="E679" s="363">
        <v>0</v>
      </c>
    </row>
    <row r="680" spans="2:5" s="279" customFormat="1" hidden="1" outlineLevel="1">
      <c r="B680" s="277" t="s">
        <v>444</v>
      </c>
      <c r="C680" s="274"/>
      <c r="D680" s="248">
        <v>0</v>
      </c>
      <c r="E680" s="363">
        <v>0</v>
      </c>
    </row>
    <row r="681" spans="2:5" s="279" customFormat="1" hidden="1" outlineLevel="1">
      <c r="B681" s="277" t="s">
        <v>445</v>
      </c>
      <c r="C681" s="274"/>
      <c r="D681" s="248">
        <v>0</v>
      </c>
      <c r="E681" s="363">
        <v>0</v>
      </c>
    </row>
    <row r="682" spans="2:5" s="279" customFormat="1" hidden="1" outlineLevel="1">
      <c r="B682" s="277" t="s">
        <v>187</v>
      </c>
      <c r="C682" s="274"/>
      <c r="D682" s="248">
        <v>0</v>
      </c>
      <c r="E682" s="363">
        <v>2624</v>
      </c>
    </row>
    <row r="683" spans="2:5" s="279" customFormat="1" hidden="1" outlineLevel="1">
      <c r="B683" s="277" t="s">
        <v>946</v>
      </c>
      <c r="C683" s="274"/>
      <c r="D683" s="248">
        <v>0</v>
      </c>
      <c r="E683" s="363">
        <v>2576</v>
      </c>
    </row>
    <row r="684" spans="2:5" s="279" customFormat="1" hidden="1" outlineLevel="1">
      <c r="B684" s="277" t="s">
        <v>469</v>
      </c>
      <c r="C684" s="274"/>
      <c r="D684" s="248">
        <v>0</v>
      </c>
      <c r="E684" s="363">
        <v>2576</v>
      </c>
    </row>
    <row r="685" spans="2:5" s="279" customFormat="1" hidden="1" outlineLevel="1">
      <c r="B685" s="277" t="s">
        <v>947</v>
      </c>
      <c r="C685" s="274"/>
      <c r="D685" s="248">
        <v>0</v>
      </c>
      <c r="E685" s="363">
        <v>2545</v>
      </c>
    </row>
    <row r="686" spans="2:5" s="279" customFormat="1" hidden="1" outlineLevel="1">
      <c r="B686" s="277" t="s">
        <v>948</v>
      </c>
      <c r="C686" s="274"/>
      <c r="D686" s="248">
        <v>0</v>
      </c>
      <c r="E686" s="363">
        <v>2500</v>
      </c>
    </row>
    <row r="687" spans="2:5" s="279" customFormat="1" hidden="1" outlineLevel="1">
      <c r="B687" s="277" t="s">
        <v>191</v>
      </c>
      <c r="C687" s="274"/>
      <c r="D687" s="248">
        <v>0</v>
      </c>
      <c r="E687" s="363">
        <v>8000</v>
      </c>
    </row>
    <row r="688" spans="2:5" s="279" customFormat="1" hidden="1" outlineLevel="1">
      <c r="B688" s="277" t="s">
        <v>911</v>
      </c>
      <c r="C688" s="274"/>
      <c r="D688" s="248">
        <v>0</v>
      </c>
      <c r="E688" s="363">
        <v>8000</v>
      </c>
    </row>
    <row r="689" spans="2:5" s="279" customFormat="1" hidden="1" outlineLevel="1">
      <c r="B689" s="277" t="s">
        <v>912</v>
      </c>
      <c r="C689" s="274"/>
      <c r="D689" s="248">
        <v>0</v>
      </c>
      <c r="E689" s="363">
        <v>7960</v>
      </c>
    </row>
    <row r="690" spans="2:5" s="279" customFormat="1" hidden="1" outlineLevel="1">
      <c r="B690" s="277" t="s">
        <v>151</v>
      </c>
      <c r="C690" s="274"/>
      <c r="D690" s="248">
        <v>0</v>
      </c>
      <c r="E690" s="363">
        <v>7955</v>
      </c>
    </row>
    <row r="691" spans="2:5" s="279" customFormat="1" hidden="1" outlineLevel="1">
      <c r="B691" s="277" t="s">
        <v>913</v>
      </c>
      <c r="C691" s="274"/>
      <c r="D691" s="248">
        <v>0</v>
      </c>
      <c r="E691" s="363">
        <v>7709</v>
      </c>
    </row>
    <row r="692" spans="2:5" s="279" customFormat="1" hidden="1" outlineLevel="1">
      <c r="B692" s="277" t="s">
        <v>914</v>
      </c>
      <c r="C692" s="274"/>
      <c r="D692" s="248">
        <v>0</v>
      </c>
      <c r="E692" s="363">
        <v>7381</v>
      </c>
    </row>
    <row r="693" spans="2:5" s="279" customFormat="1" hidden="1" outlineLevel="1">
      <c r="B693" s="277" t="s">
        <v>915</v>
      </c>
      <c r="C693" s="274"/>
      <c r="D693" s="248">
        <v>0</v>
      </c>
      <c r="E693" s="363">
        <v>7355</v>
      </c>
    </row>
    <row r="694" spans="2:5" s="279" customFormat="1" hidden="1" outlineLevel="1">
      <c r="B694" s="277" t="s">
        <v>446</v>
      </c>
      <c r="C694" s="274"/>
      <c r="D694" s="248">
        <v>0</v>
      </c>
      <c r="E694" s="363">
        <v>0</v>
      </c>
    </row>
    <row r="695" spans="2:5" s="279" customFormat="1" hidden="1" outlineLevel="1">
      <c r="B695" s="277" t="s">
        <v>188</v>
      </c>
      <c r="C695" s="274"/>
      <c r="D695" s="248">
        <v>0</v>
      </c>
      <c r="E695" s="363">
        <v>2422</v>
      </c>
    </row>
    <row r="696" spans="2:5" s="279" customFormat="1" hidden="1" outlineLevel="1">
      <c r="B696" s="277" t="s">
        <v>447</v>
      </c>
      <c r="C696" s="274"/>
      <c r="D696" s="248">
        <v>0</v>
      </c>
      <c r="E696" s="363">
        <v>3575</v>
      </c>
    </row>
    <row r="697" spans="2:5" s="279" customFormat="1" hidden="1" outlineLevel="1">
      <c r="B697" s="277" t="s">
        <v>938</v>
      </c>
      <c r="C697" s="274"/>
      <c r="D697" s="248">
        <v>0</v>
      </c>
      <c r="E697" s="363">
        <v>3544</v>
      </c>
    </row>
    <row r="698" spans="2:5" s="279" customFormat="1" hidden="1" outlineLevel="1">
      <c r="B698" s="277" t="s">
        <v>448</v>
      </c>
      <c r="C698" s="274"/>
      <c r="D698" s="248">
        <v>0</v>
      </c>
      <c r="E698" s="363">
        <v>1560</v>
      </c>
    </row>
    <row r="699" spans="2:5" s="279" customFormat="1" hidden="1" outlineLevel="1">
      <c r="B699" s="277" t="s">
        <v>960</v>
      </c>
      <c r="C699" s="274"/>
      <c r="D699" s="248">
        <v>0</v>
      </c>
      <c r="E699" s="363">
        <v>1512</v>
      </c>
    </row>
    <row r="700" spans="2:5" s="279" customFormat="1" hidden="1" outlineLevel="1">
      <c r="B700" s="277" t="s">
        <v>961</v>
      </c>
      <c r="C700" s="274"/>
      <c r="D700" s="248">
        <v>0</v>
      </c>
      <c r="E700" s="363">
        <v>1500</v>
      </c>
    </row>
    <row r="701" spans="2:5" s="279" customFormat="1" hidden="1" outlineLevel="1">
      <c r="B701" s="277" t="s">
        <v>189</v>
      </c>
      <c r="C701" s="274"/>
      <c r="D701" s="248">
        <v>0</v>
      </c>
      <c r="E701" s="363">
        <v>978</v>
      </c>
    </row>
    <row r="702" spans="2:5" s="279" customFormat="1" hidden="1" outlineLevel="1">
      <c r="B702" s="277" t="s">
        <v>214</v>
      </c>
      <c r="C702" s="274"/>
      <c r="D702" s="248">
        <v>0</v>
      </c>
      <c r="E702" s="363">
        <v>26980</v>
      </c>
    </row>
    <row r="703" spans="2:5" s="279" customFormat="1" hidden="1" outlineLevel="1">
      <c r="B703" s="277" t="s">
        <v>190</v>
      </c>
      <c r="C703" s="274"/>
      <c r="D703" s="248">
        <v>0</v>
      </c>
      <c r="E703" s="363">
        <v>5596</v>
      </c>
    </row>
    <row r="704" spans="2:5" s="279" customFormat="1" hidden="1" outlineLevel="1">
      <c r="B704" s="277" t="s">
        <v>192</v>
      </c>
      <c r="C704" s="274"/>
      <c r="D704" s="248">
        <v>0</v>
      </c>
      <c r="E704" s="363">
        <v>1070</v>
      </c>
    </row>
    <row r="705" spans="2:5" s="279" customFormat="1" hidden="1" outlineLevel="1">
      <c r="B705" s="277" t="s">
        <v>215</v>
      </c>
      <c r="C705" s="274"/>
      <c r="D705" s="248">
        <v>0</v>
      </c>
      <c r="E705" s="363">
        <v>22083</v>
      </c>
    </row>
    <row r="706" spans="2:5" s="279" customFormat="1" hidden="1" outlineLevel="1">
      <c r="B706" s="277" t="s">
        <v>975</v>
      </c>
      <c r="C706" s="274"/>
      <c r="D706" s="248">
        <v>0</v>
      </c>
      <c r="E706" s="363">
        <v>1050</v>
      </c>
    </row>
    <row r="707" spans="2:5" s="279" customFormat="1" hidden="1" outlineLevel="1">
      <c r="B707" s="277" t="s">
        <v>449</v>
      </c>
      <c r="C707" s="274"/>
      <c r="D707" s="248">
        <v>0</v>
      </c>
      <c r="E707" s="363">
        <v>0</v>
      </c>
    </row>
    <row r="708" spans="2:5" s="279" customFormat="1" hidden="1" outlineLevel="1">
      <c r="B708" s="277" t="s">
        <v>194</v>
      </c>
      <c r="C708" s="274"/>
      <c r="D708" s="248">
        <v>0</v>
      </c>
      <c r="E708" s="363">
        <v>0</v>
      </c>
    </row>
    <row r="709" spans="2:5" s="279" customFormat="1" hidden="1" outlineLevel="1">
      <c r="B709" s="277" t="s">
        <v>450</v>
      </c>
      <c r="C709" s="274"/>
      <c r="D709" s="248">
        <v>0</v>
      </c>
      <c r="E709" s="363">
        <v>0</v>
      </c>
    </row>
    <row r="710" spans="2:5" s="279" customFormat="1" hidden="1" outlineLevel="1">
      <c r="B710" s="277" t="s">
        <v>962</v>
      </c>
      <c r="C710" s="274"/>
      <c r="D710" s="248">
        <v>0</v>
      </c>
      <c r="E710" s="363">
        <v>1474</v>
      </c>
    </row>
    <row r="711" spans="2:5" s="279" customFormat="1" hidden="1" outlineLevel="1">
      <c r="B711" s="277" t="s">
        <v>963</v>
      </c>
      <c r="C711" s="274"/>
      <c r="D711" s="248">
        <v>0</v>
      </c>
      <c r="E711" s="363">
        <v>1424</v>
      </c>
    </row>
    <row r="712" spans="2:5" s="279" customFormat="1" hidden="1" outlineLevel="1">
      <c r="B712" s="277" t="s">
        <v>964</v>
      </c>
      <c r="C712" s="274"/>
      <c r="D712" s="248">
        <v>0</v>
      </c>
      <c r="E712" s="363">
        <v>1408</v>
      </c>
    </row>
    <row r="713" spans="2:5" s="279" customFormat="1" hidden="1" outlineLevel="1">
      <c r="B713" s="277" t="s">
        <v>195</v>
      </c>
      <c r="C713" s="274"/>
      <c r="D713" s="248">
        <v>0</v>
      </c>
      <c r="E713" s="363">
        <v>1477</v>
      </c>
    </row>
    <row r="714" spans="2:5" s="279" customFormat="1" hidden="1" outlineLevel="1">
      <c r="B714" s="277" t="s">
        <v>874</v>
      </c>
      <c r="C714" s="274"/>
      <c r="D714" s="248">
        <v>0</v>
      </c>
      <c r="E714" s="363">
        <v>43730</v>
      </c>
    </row>
    <row r="715" spans="2:5" s="279" customFormat="1" hidden="1" outlineLevel="1">
      <c r="B715" s="277" t="s">
        <v>196</v>
      </c>
      <c r="C715" s="274"/>
      <c r="D715" s="248">
        <v>0</v>
      </c>
      <c r="E715" s="363">
        <v>0</v>
      </c>
    </row>
    <row r="716" spans="2:5" s="279" customFormat="1" hidden="1" outlineLevel="1">
      <c r="B716" s="277" t="s">
        <v>197</v>
      </c>
      <c r="C716" s="274"/>
      <c r="D716" s="248">
        <v>0</v>
      </c>
      <c r="E716" s="363">
        <v>694</v>
      </c>
    </row>
    <row r="717" spans="2:5" s="279" customFormat="1" hidden="1" outlineLevel="1">
      <c r="B717" s="277" t="s">
        <v>451</v>
      </c>
      <c r="C717" s="274"/>
      <c r="D717" s="248">
        <v>0</v>
      </c>
      <c r="E717" s="363">
        <v>0</v>
      </c>
    </row>
    <row r="718" spans="2:5" s="279" customFormat="1" hidden="1" outlineLevel="1">
      <c r="B718" s="277" t="s">
        <v>996</v>
      </c>
      <c r="C718" s="274"/>
      <c r="D718" s="248">
        <v>0</v>
      </c>
      <c r="E718" s="363">
        <v>225</v>
      </c>
    </row>
    <row r="719" spans="2:5" s="279" customFormat="1" hidden="1" outlineLevel="1">
      <c r="B719" s="277" t="s">
        <v>997</v>
      </c>
      <c r="C719" s="274"/>
      <c r="D719" s="248">
        <v>0</v>
      </c>
      <c r="E719" s="363">
        <v>177</v>
      </c>
    </row>
    <row r="720" spans="2:5" s="279" customFormat="1" hidden="1" outlineLevel="1">
      <c r="B720" s="277" t="s">
        <v>237</v>
      </c>
      <c r="C720" s="274"/>
      <c r="D720" s="248">
        <v>0</v>
      </c>
      <c r="E720" s="363">
        <v>138</v>
      </c>
    </row>
    <row r="721" spans="2:5" s="279" customFormat="1" hidden="1" outlineLevel="1">
      <c r="B721" s="277" t="s">
        <v>998</v>
      </c>
      <c r="C721" s="274"/>
      <c r="D721" s="248">
        <v>0</v>
      </c>
      <c r="E721" s="363">
        <v>72</v>
      </c>
    </row>
    <row r="722" spans="2:5" s="279" customFormat="1" hidden="1" outlineLevel="1">
      <c r="B722" s="277" t="s">
        <v>999</v>
      </c>
      <c r="C722" s="274"/>
      <c r="D722" s="248">
        <v>0</v>
      </c>
      <c r="E722" s="363">
        <v>62</v>
      </c>
    </row>
    <row r="723" spans="2:5" s="279" customFormat="1" hidden="1" outlineLevel="1">
      <c r="B723" s="277" t="s">
        <v>1000</v>
      </c>
      <c r="C723" s="274"/>
      <c r="D723" s="248">
        <v>0</v>
      </c>
      <c r="E723" s="363">
        <v>56</v>
      </c>
    </row>
    <row r="724" spans="2:5" s="279" customFormat="1" hidden="1" outlineLevel="1">
      <c r="B724" s="277" t="s">
        <v>1001</v>
      </c>
      <c r="C724" s="274"/>
      <c r="D724" s="248">
        <v>0</v>
      </c>
      <c r="E724" s="363">
        <v>50</v>
      </c>
    </row>
    <row r="725" spans="2:5" s="279" customFormat="1" hidden="1" outlineLevel="1">
      <c r="B725" s="277" t="s">
        <v>198</v>
      </c>
      <c r="C725" s="274"/>
      <c r="D725" s="248">
        <v>0</v>
      </c>
      <c r="E725" s="363">
        <v>300</v>
      </c>
    </row>
    <row r="726" spans="2:5" s="279" customFormat="1" hidden="1" outlineLevel="1">
      <c r="B726" s="277" t="s">
        <v>199</v>
      </c>
      <c r="C726" s="274"/>
      <c r="D726" s="248">
        <v>0</v>
      </c>
      <c r="E726" s="363">
        <v>46066</v>
      </c>
    </row>
    <row r="727" spans="2:5" s="279" customFormat="1" hidden="1" outlineLevel="1">
      <c r="B727" s="277" t="s">
        <v>200</v>
      </c>
      <c r="C727" s="274"/>
      <c r="D727" s="248">
        <v>0</v>
      </c>
      <c r="E727" s="363">
        <v>0</v>
      </c>
    </row>
    <row r="728" spans="2:5" s="279" customFormat="1" hidden="1" outlineLevel="1">
      <c r="B728" s="277" t="s">
        <v>201</v>
      </c>
      <c r="C728" s="274"/>
      <c r="D728" s="248">
        <v>0</v>
      </c>
      <c r="E728" s="363">
        <v>0</v>
      </c>
    </row>
    <row r="729" spans="2:5" s="279" customFormat="1" hidden="1" outlineLevel="1">
      <c r="B729" s="277" t="s">
        <v>452</v>
      </c>
      <c r="C729" s="274"/>
      <c r="D729" s="248">
        <v>0</v>
      </c>
      <c r="E729" s="363">
        <v>0</v>
      </c>
    </row>
    <row r="730" spans="2:5" s="279" customFormat="1" hidden="1" outlineLevel="1">
      <c r="B730" s="277" t="s">
        <v>202</v>
      </c>
      <c r="C730" s="274"/>
      <c r="D730" s="248">
        <v>48216</v>
      </c>
      <c r="E730" s="363">
        <v>90225</v>
      </c>
    </row>
    <row r="731" spans="2:5" s="279" customFormat="1" hidden="1" outlineLevel="1">
      <c r="B731" s="277" t="s">
        <v>203</v>
      </c>
      <c r="C731" s="274"/>
      <c r="D731" s="248">
        <v>0</v>
      </c>
      <c r="E731" s="363">
        <v>0</v>
      </c>
    </row>
    <row r="732" spans="2:5" s="279" customFormat="1" hidden="1" outlineLevel="1">
      <c r="B732" s="277" t="s">
        <v>453</v>
      </c>
      <c r="C732" s="274"/>
      <c r="D732" s="248">
        <v>0</v>
      </c>
      <c r="E732" s="363">
        <v>0</v>
      </c>
    </row>
    <row r="733" spans="2:5" s="279" customFormat="1" hidden="1" outlineLevel="1">
      <c r="B733" s="277" t="s">
        <v>454</v>
      </c>
      <c r="C733" s="274"/>
      <c r="D733" s="248">
        <v>0</v>
      </c>
      <c r="E733" s="363">
        <v>0</v>
      </c>
    </row>
    <row r="734" spans="2:5" s="279" customFormat="1" hidden="1" outlineLevel="1">
      <c r="B734" s="277" t="s">
        <v>204</v>
      </c>
      <c r="C734" s="274"/>
      <c r="D734" s="248">
        <v>0</v>
      </c>
      <c r="E734" s="363">
        <v>0</v>
      </c>
    </row>
    <row r="735" spans="2:5" s="279" customFormat="1" hidden="1" outlineLevel="1">
      <c r="B735" s="277" t="s">
        <v>455</v>
      </c>
      <c r="C735" s="274"/>
      <c r="D735" s="248">
        <v>0</v>
      </c>
      <c r="E735" s="363">
        <v>0</v>
      </c>
    </row>
    <row r="736" spans="2:5" s="279" customFormat="1" hidden="1" outlineLevel="1">
      <c r="B736" s="277" t="s">
        <v>949</v>
      </c>
      <c r="C736" s="274"/>
      <c r="D736" s="248">
        <v>0</v>
      </c>
      <c r="E736" s="363">
        <v>2187</v>
      </c>
    </row>
    <row r="737" spans="2:5" s="279" customFormat="1" hidden="1" outlineLevel="1">
      <c r="B737" s="277" t="s">
        <v>950</v>
      </c>
      <c r="C737" s="274"/>
      <c r="D737" s="248">
        <v>0</v>
      </c>
      <c r="E737" s="363">
        <v>2075</v>
      </c>
    </row>
    <row r="738" spans="2:5" s="279" customFormat="1" hidden="1" outlineLevel="1">
      <c r="B738" s="277" t="s">
        <v>951</v>
      </c>
      <c r="C738" s="274"/>
      <c r="D738" s="248">
        <v>0</v>
      </c>
      <c r="E738" s="363">
        <v>2043</v>
      </c>
    </row>
    <row r="739" spans="2:5" s="279" customFormat="1" hidden="1" outlineLevel="1">
      <c r="B739" s="277" t="s">
        <v>435</v>
      </c>
      <c r="C739" s="274"/>
      <c r="D739" s="248">
        <v>0</v>
      </c>
      <c r="E739" s="363">
        <v>1980</v>
      </c>
    </row>
    <row r="740" spans="2:5" s="279" customFormat="1" hidden="1" outlineLevel="1">
      <c r="B740" s="277" t="s">
        <v>952</v>
      </c>
      <c r="C740" s="274"/>
      <c r="D740" s="248">
        <v>0</v>
      </c>
      <c r="E740" s="363">
        <v>1960</v>
      </c>
    </row>
    <row r="741" spans="2:5" s="279" customFormat="1" hidden="1" outlineLevel="1">
      <c r="B741" s="277" t="s">
        <v>953</v>
      </c>
      <c r="C741" s="274"/>
      <c r="D741" s="248">
        <v>0</v>
      </c>
      <c r="E741" s="363">
        <v>1950</v>
      </c>
    </row>
    <row r="742" spans="2:5" s="279" customFormat="1" hidden="1" outlineLevel="1">
      <c r="B742" s="277" t="s">
        <v>954</v>
      </c>
      <c r="C742" s="274"/>
      <c r="D742" s="248">
        <v>0</v>
      </c>
      <c r="E742" s="363">
        <v>1944</v>
      </c>
    </row>
    <row r="743" spans="2:5" s="279" customFormat="1" hidden="1" outlineLevel="1">
      <c r="B743" s="277" t="s">
        <v>213</v>
      </c>
      <c r="C743" s="274"/>
      <c r="D743" s="248">
        <v>0</v>
      </c>
      <c r="E743" s="363">
        <v>2250</v>
      </c>
    </row>
    <row r="744" spans="2:5" s="279" customFormat="1" hidden="1" outlineLevel="1">
      <c r="B744" s="277" t="s">
        <v>456</v>
      </c>
      <c r="C744" s="274"/>
      <c r="D744" s="248">
        <v>0</v>
      </c>
      <c r="E744" s="363">
        <v>0</v>
      </c>
    </row>
    <row r="745" spans="2:5" s="279" customFormat="1" hidden="1" outlineLevel="1">
      <c r="B745" s="277" t="s">
        <v>205</v>
      </c>
      <c r="C745" s="274"/>
      <c r="D745" s="248">
        <v>0</v>
      </c>
      <c r="E745" s="363">
        <v>17160</v>
      </c>
    </row>
    <row r="746" spans="2:5" s="279" customFormat="1" hidden="1" outlineLevel="1">
      <c r="B746" s="277" t="s">
        <v>222</v>
      </c>
      <c r="C746" s="274"/>
      <c r="D746" s="248">
        <v>0</v>
      </c>
      <c r="E746" s="363">
        <v>16460</v>
      </c>
    </row>
    <row r="747" spans="2:5" s="279" customFormat="1" hidden="1" outlineLevel="1">
      <c r="B747" s="277" t="s">
        <v>890</v>
      </c>
      <c r="C747" s="274"/>
      <c r="D747" s="248">
        <v>0</v>
      </c>
      <c r="E747" s="363">
        <v>16436</v>
      </c>
    </row>
    <row r="748" spans="2:5" s="279" customFormat="1" hidden="1" outlineLevel="1">
      <c r="B748" s="277" t="s">
        <v>295</v>
      </c>
      <c r="C748" s="274"/>
      <c r="D748" s="248">
        <v>0</v>
      </c>
      <c r="E748" s="363">
        <v>0</v>
      </c>
    </row>
    <row r="749" spans="2:5" s="279" customFormat="1" hidden="1" outlineLevel="1">
      <c r="B749" s="277" t="s">
        <v>893</v>
      </c>
      <c r="C749" s="274"/>
      <c r="D749" s="248">
        <v>0</v>
      </c>
      <c r="E749" s="363">
        <v>12176</v>
      </c>
    </row>
    <row r="750" spans="2:5" s="279" customFormat="1" hidden="1" outlineLevel="1">
      <c r="B750" s="277" t="s">
        <v>894</v>
      </c>
      <c r="C750" s="274"/>
      <c r="D750" s="248">
        <v>0</v>
      </c>
      <c r="E750" s="363">
        <v>12032</v>
      </c>
    </row>
    <row r="751" spans="2:5" s="279" customFormat="1" hidden="1" outlineLevel="1">
      <c r="B751" s="277" t="s">
        <v>895</v>
      </c>
      <c r="C751" s="274"/>
      <c r="D751" s="248">
        <v>0</v>
      </c>
      <c r="E751" s="363">
        <v>11788</v>
      </c>
    </row>
    <row r="752" spans="2:5" s="279" customFormat="1" hidden="1" outlineLevel="1">
      <c r="B752" s="277" t="s">
        <v>896</v>
      </c>
      <c r="C752" s="274"/>
      <c r="D752" s="248">
        <v>0</v>
      </c>
      <c r="E752" s="363">
        <v>11565</v>
      </c>
    </row>
    <row r="753" spans="2:5" s="279" customFormat="1" hidden="1" outlineLevel="1">
      <c r="B753" s="277" t="s">
        <v>206</v>
      </c>
      <c r="C753" s="274"/>
      <c r="D753" s="248">
        <v>0</v>
      </c>
      <c r="E753" s="363">
        <v>12398</v>
      </c>
    </row>
    <row r="754" spans="2:5" s="279" customFormat="1" hidden="1" outlineLevel="1">
      <c r="B754" s="277" t="s">
        <v>457</v>
      </c>
      <c r="C754" s="274"/>
      <c r="D754" s="248">
        <v>0</v>
      </c>
      <c r="E754" s="363">
        <v>0</v>
      </c>
    </row>
    <row r="755" spans="2:5" s="279" customFormat="1" hidden="1" outlineLevel="1">
      <c r="B755" s="277" t="s">
        <v>207</v>
      </c>
      <c r="C755" s="274"/>
      <c r="D755" s="248">
        <v>0</v>
      </c>
      <c r="E755" s="363">
        <v>408</v>
      </c>
    </row>
    <row r="756" spans="2:5" s="279" customFormat="1" hidden="1" outlineLevel="1">
      <c r="B756" s="277" t="s">
        <v>991</v>
      </c>
      <c r="C756" s="274"/>
      <c r="D756" s="248">
        <v>0</v>
      </c>
      <c r="E756" s="363">
        <v>400</v>
      </c>
    </row>
    <row r="757" spans="2:5" s="279" customFormat="1" hidden="1" outlineLevel="1">
      <c r="B757" s="277" t="s">
        <v>992</v>
      </c>
      <c r="C757" s="274"/>
      <c r="D757" s="248">
        <v>0</v>
      </c>
      <c r="E757" s="363">
        <v>400</v>
      </c>
    </row>
    <row r="758" spans="2:5" s="279" customFormat="1" hidden="1" outlineLevel="1">
      <c r="B758" s="277" t="s">
        <v>458</v>
      </c>
      <c r="C758" s="274"/>
      <c r="D758" s="248">
        <v>0</v>
      </c>
      <c r="E758" s="363">
        <v>0</v>
      </c>
    </row>
    <row r="759" spans="2:5" s="279" customFormat="1" hidden="1" outlineLevel="1">
      <c r="B759" s="277" t="s">
        <v>208</v>
      </c>
      <c r="C759" s="274"/>
      <c r="D759" s="248">
        <v>0</v>
      </c>
      <c r="E759" s="363">
        <v>0</v>
      </c>
    </row>
    <row r="760" spans="2:5" s="279" customFormat="1" hidden="1" outlineLevel="1">
      <c r="B760" s="277" t="s">
        <v>459</v>
      </c>
      <c r="C760" s="274"/>
      <c r="D760" s="248">
        <v>0</v>
      </c>
      <c r="E760" s="363">
        <v>0</v>
      </c>
    </row>
    <row r="761" spans="2:5" s="279" customFormat="1" hidden="1" outlineLevel="1">
      <c r="B761" s="277" t="s">
        <v>209</v>
      </c>
      <c r="C761" s="274"/>
      <c r="D761" s="248">
        <v>0</v>
      </c>
      <c r="E761" s="363">
        <v>153743</v>
      </c>
    </row>
    <row r="762" spans="2:5" s="279" customFormat="1" hidden="1" outlineLevel="1">
      <c r="B762" s="277" t="s">
        <v>210</v>
      </c>
      <c r="C762" s="274"/>
      <c r="D762" s="248">
        <v>0</v>
      </c>
      <c r="E762" s="363">
        <v>0</v>
      </c>
    </row>
    <row r="763" spans="2:5" s="279" customFormat="1" hidden="1" outlineLevel="1">
      <c r="B763" s="277" t="s">
        <v>460</v>
      </c>
      <c r="C763" s="274"/>
      <c r="D763" s="248">
        <v>0</v>
      </c>
      <c r="E763" s="363">
        <v>0</v>
      </c>
    </row>
    <row r="764" spans="2:5" s="279" customFormat="1" hidden="1" outlineLevel="1">
      <c r="B764" s="277" t="s">
        <v>212</v>
      </c>
      <c r="C764" s="274"/>
      <c r="D764" s="248">
        <v>0</v>
      </c>
      <c r="E764" s="363">
        <v>1350</v>
      </c>
    </row>
    <row r="765" spans="2:5" s="279" customFormat="1" hidden="1" outlineLevel="1">
      <c r="B765" s="277" t="s">
        <v>211</v>
      </c>
      <c r="C765" s="274"/>
      <c r="D765" s="248">
        <v>0</v>
      </c>
      <c r="E765" s="363">
        <v>0</v>
      </c>
    </row>
    <row r="766" spans="2:5" s="279" customFormat="1" hidden="1" outlineLevel="1">
      <c r="B766" s="277" t="s">
        <v>221</v>
      </c>
      <c r="C766" s="274"/>
      <c r="D766" s="248">
        <v>0</v>
      </c>
      <c r="E766" s="363">
        <v>0</v>
      </c>
    </row>
    <row r="767" spans="2:5" s="279" customFormat="1" hidden="1" outlineLevel="1">
      <c r="B767" s="277" t="s">
        <v>69</v>
      </c>
      <c r="C767" s="274"/>
      <c r="D767" s="248">
        <v>0</v>
      </c>
      <c r="E767" s="363">
        <v>0</v>
      </c>
    </row>
    <row r="768" spans="2:5" s="279" customFormat="1" hidden="1" outlineLevel="1">
      <c r="B768" s="277" t="s">
        <v>461</v>
      </c>
      <c r="C768" s="274"/>
      <c r="D768" s="248">
        <v>0</v>
      </c>
      <c r="E768" s="363">
        <v>0</v>
      </c>
    </row>
    <row r="769" spans="2:5" s="279" customFormat="1" hidden="1" outlineLevel="1">
      <c r="B769" s="277" t="s">
        <v>462</v>
      </c>
      <c r="C769" s="274"/>
      <c r="D769" s="248">
        <v>0</v>
      </c>
      <c r="E769" s="363">
        <v>13</v>
      </c>
    </row>
    <row r="770" spans="2:5" s="279" customFormat="1" hidden="1" outlineLevel="1">
      <c r="B770" s="277" t="s">
        <v>463</v>
      </c>
      <c r="C770" s="274"/>
      <c r="D770" s="248">
        <v>0</v>
      </c>
      <c r="E770" s="363">
        <v>0</v>
      </c>
    </row>
    <row r="771" spans="2:5" s="279" customFormat="1" hidden="1" outlineLevel="1">
      <c r="B771" s="277" t="s">
        <v>216</v>
      </c>
      <c r="C771" s="274"/>
      <c r="D771" s="248">
        <v>0</v>
      </c>
      <c r="E771" s="363">
        <v>9431</v>
      </c>
    </row>
    <row r="772" spans="2:5" s="279" customFormat="1" hidden="1" outlineLevel="1">
      <c r="B772" s="277" t="s">
        <v>904</v>
      </c>
      <c r="C772" s="274"/>
      <c r="D772" s="248">
        <v>0</v>
      </c>
      <c r="E772" s="363">
        <v>9299</v>
      </c>
    </row>
    <row r="773" spans="2:5" s="279" customFormat="1" hidden="1" outlineLevel="1">
      <c r="B773" s="277" t="s">
        <v>464</v>
      </c>
      <c r="C773" s="274"/>
      <c r="D773" s="248">
        <v>0</v>
      </c>
      <c r="E773" s="363">
        <v>0</v>
      </c>
    </row>
    <row r="774" spans="2:5" s="279" customFormat="1" hidden="1" outlineLevel="1">
      <c r="B774" s="277" t="s">
        <v>888</v>
      </c>
      <c r="C774" s="274"/>
      <c r="D774" s="248">
        <v>0</v>
      </c>
      <c r="E774" s="363">
        <v>18190</v>
      </c>
    </row>
    <row r="775" spans="2:5" s="279" customFormat="1" hidden="1" outlineLevel="1">
      <c r="B775" s="277" t="s">
        <v>889</v>
      </c>
      <c r="C775" s="274"/>
      <c r="D775" s="248">
        <v>0</v>
      </c>
      <c r="E775" s="363">
        <v>17484</v>
      </c>
    </row>
    <row r="776" spans="2:5" s="279" customFormat="1" hidden="1" outlineLevel="1">
      <c r="B776" s="277" t="s">
        <v>465</v>
      </c>
      <c r="C776" s="274"/>
      <c r="D776" s="248">
        <v>0</v>
      </c>
      <c r="E776" s="363">
        <v>18369</v>
      </c>
    </row>
    <row r="777" spans="2:5" s="279" customFormat="1" hidden="1" outlineLevel="1">
      <c r="B777" s="277" t="s">
        <v>466</v>
      </c>
      <c r="C777" s="274"/>
      <c r="D777" s="248">
        <v>0</v>
      </c>
      <c r="E777" s="363">
        <v>0</v>
      </c>
    </row>
    <row r="778" spans="2:5" s="279" customFormat="1" hidden="1" outlineLevel="1">
      <c r="B778" s="277" t="s">
        <v>71</v>
      </c>
      <c r="C778" s="274"/>
      <c r="D778" s="248">
        <v>0</v>
      </c>
      <c r="E778" s="363">
        <v>0</v>
      </c>
    </row>
    <row r="779" spans="2:5" s="279" customFormat="1" hidden="1" outlineLevel="1">
      <c r="B779" s="277" t="s">
        <v>467</v>
      </c>
      <c r="C779" s="274"/>
      <c r="D779" s="248">
        <v>0</v>
      </c>
      <c r="E779" s="363">
        <v>0</v>
      </c>
    </row>
    <row r="780" spans="2:5" s="279" customFormat="1" hidden="1" outlineLevel="1">
      <c r="B780" s="277" t="s">
        <v>217</v>
      </c>
      <c r="C780" s="274"/>
      <c r="D780" s="248">
        <v>0</v>
      </c>
      <c r="E780" s="363">
        <v>0</v>
      </c>
    </row>
    <row r="781" spans="2:5" s="279" customFormat="1" hidden="1" outlineLevel="1">
      <c r="B781" s="277" t="s">
        <v>218</v>
      </c>
      <c r="C781" s="274"/>
      <c r="D781" s="248">
        <v>0</v>
      </c>
      <c r="E781" s="363">
        <v>10531</v>
      </c>
    </row>
    <row r="782" spans="2:5" s="279" customFormat="1" hidden="1" outlineLevel="1">
      <c r="B782" s="277" t="s">
        <v>219</v>
      </c>
      <c r="C782" s="274"/>
      <c r="D782" s="248">
        <v>0</v>
      </c>
      <c r="E782" s="363">
        <v>0</v>
      </c>
    </row>
    <row r="783" spans="2:5" s="279" customFormat="1" hidden="1" outlineLevel="1">
      <c r="B783" s="277" t="s">
        <v>220</v>
      </c>
      <c r="C783" s="274"/>
      <c r="D783" s="248">
        <v>0</v>
      </c>
      <c r="E783" s="363">
        <v>3832</v>
      </c>
    </row>
    <row r="784" spans="2:5" s="279" customFormat="1" hidden="1" outlineLevel="1">
      <c r="B784" s="277" t="s">
        <v>934</v>
      </c>
      <c r="C784" s="274"/>
      <c r="D784" s="248">
        <v>0</v>
      </c>
      <c r="E784" s="363">
        <v>3790</v>
      </c>
    </row>
    <row r="785" spans="2:5" s="279" customFormat="1" hidden="1" outlineLevel="1">
      <c r="B785" s="277" t="s">
        <v>935</v>
      </c>
      <c r="C785" s="274"/>
      <c r="D785" s="248">
        <v>0</v>
      </c>
      <c r="E785" s="363">
        <v>3698</v>
      </c>
    </row>
    <row r="786" spans="2:5" s="279" customFormat="1" hidden="1" outlineLevel="1">
      <c r="B786" s="277" t="s">
        <v>936</v>
      </c>
      <c r="C786" s="274"/>
      <c r="D786" s="248">
        <v>0</v>
      </c>
      <c r="E786" s="363">
        <v>3600</v>
      </c>
    </row>
    <row r="787" spans="2:5" s="279" customFormat="1" hidden="1" outlineLevel="1">
      <c r="B787" s="277" t="s">
        <v>981</v>
      </c>
      <c r="C787" s="274"/>
      <c r="D787" s="248">
        <v>0</v>
      </c>
      <c r="E787" s="363">
        <v>773</v>
      </c>
    </row>
    <row r="788" spans="2:5" s="279" customFormat="1" hidden="1" outlineLevel="1">
      <c r="B788" s="277" t="s">
        <v>982</v>
      </c>
      <c r="C788" s="274"/>
      <c r="D788" s="248">
        <v>0</v>
      </c>
      <c r="E788" s="363">
        <v>768</v>
      </c>
    </row>
    <row r="789" spans="2:5" s="279" customFormat="1" hidden="1" outlineLevel="1">
      <c r="B789" s="277" t="s">
        <v>983</v>
      </c>
      <c r="C789" s="274"/>
      <c r="D789" s="248">
        <v>0</v>
      </c>
      <c r="E789" s="363">
        <v>720</v>
      </c>
    </row>
    <row r="790" spans="2:5" s="279" customFormat="1" hidden="1" outlineLevel="1">
      <c r="B790" s="277" t="s">
        <v>984</v>
      </c>
      <c r="C790" s="274"/>
      <c r="D790" s="248">
        <v>0</v>
      </c>
      <c r="E790" s="363">
        <v>715</v>
      </c>
    </row>
    <row r="791" spans="2:5" s="279" customFormat="1" hidden="1" outlineLevel="1">
      <c r="B791" s="277" t="s">
        <v>937</v>
      </c>
      <c r="C791" s="274"/>
      <c r="D791" s="248">
        <v>0</v>
      </c>
      <c r="E791" s="363">
        <v>3600</v>
      </c>
    </row>
    <row r="792" spans="2:5" s="279" customFormat="1" hidden="1" outlineLevel="1">
      <c r="B792" s="277" t="s">
        <v>468</v>
      </c>
      <c r="C792" s="274"/>
      <c r="D792" s="248">
        <v>0</v>
      </c>
      <c r="E792" s="363">
        <v>843</v>
      </c>
    </row>
    <row r="793" spans="2:5" s="279" customFormat="1" hidden="1" outlineLevel="1">
      <c r="B793" s="277" t="s">
        <v>469</v>
      </c>
      <c r="C793" s="274"/>
      <c r="D793" s="248">
        <v>0</v>
      </c>
      <c r="E793" s="363">
        <v>0</v>
      </c>
    </row>
    <row r="794" spans="2:5" s="279" customFormat="1" hidden="1" outlineLevel="1">
      <c r="B794" s="277" t="s">
        <v>222</v>
      </c>
      <c r="C794" s="274"/>
      <c r="D794" s="248">
        <v>0</v>
      </c>
      <c r="E794" s="363">
        <v>0</v>
      </c>
    </row>
    <row r="795" spans="2:5" s="279" customFormat="1" hidden="1" outlineLevel="1">
      <c r="B795" s="277" t="s">
        <v>470</v>
      </c>
      <c r="C795" s="274"/>
      <c r="D795" s="248">
        <v>0</v>
      </c>
      <c r="E795" s="363">
        <v>0</v>
      </c>
    </row>
    <row r="796" spans="2:5" s="279" customFormat="1" hidden="1" outlineLevel="1">
      <c r="B796" s="277" t="s">
        <v>471</v>
      </c>
      <c r="C796" s="274"/>
      <c r="D796" s="248">
        <v>0</v>
      </c>
      <c r="E796" s="363">
        <v>0</v>
      </c>
    </row>
    <row r="797" spans="2:5" s="279" customFormat="1" hidden="1" outlineLevel="1">
      <c r="B797" s="277" t="s">
        <v>223</v>
      </c>
      <c r="C797" s="274"/>
      <c r="D797" s="248">
        <v>0</v>
      </c>
      <c r="E797" s="363">
        <v>0</v>
      </c>
    </row>
    <row r="798" spans="2:5" s="279" customFormat="1" hidden="1" outlineLevel="1">
      <c r="B798" s="277" t="s">
        <v>67</v>
      </c>
      <c r="C798" s="274"/>
      <c r="D798" s="248">
        <v>0</v>
      </c>
      <c r="E798" s="363">
        <v>1889</v>
      </c>
    </row>
    <row r="799" spans="2:5" s="279" customFormat="1" hidden="1" outlineLevel="1">
      <c r="B799" s="277" t="s">
        <v>955</v>
      </c>
      <c r="C799" s="274"/>
      <c r="D799" s="248">
        <v>0</v>
      </c>
      <c r="E799" s="363">
        <v>1760</v>
      </c>
    </row>
    <row r="800" spans="2:5" s="279" customFormat="1" hidden="1" outlineLevel="1">
      <c r="B800" s="277" t="s">
        <v>472</v>
      </c>
      <c r="C800" s="274"/>
      <c r="D800" s="248">
        <v>0</v>
      </c>
      <c r="E800" s="363">
        <v>0</v>
      </c>
    </row>
    <row r="801" spans="2:5" s="279" customFormat="1" hidden="1" outlineLevel="1">
      <c r="B801" s="277" t="s">
        <v>224</v>
      </c>
      <c r="C801" s="274"/>
      <c r="D801" s="248">
        <v>0</v>
      </c>
      <c r="E801" s="363">
        <v>400</v>
      </c>
    </row>
    <row r="802" spans="2:5" s="279" customFormat="1" hidden="1" outlineLevel="1">
      <c r="B802" s="277" t="s">
        <v>993</v>
      </c>
      <c r="C802" s="274"/>
      <c r="D802" s="248">
        <v>0</v>
      </c>
      <c r="E802" s="363">
        <v>397</v>
      </c>
    </row>
    <row r="803" spans="2:5" s="279" customFormat="1" hidden="1" outlineLevel="1">
      <c r="B803" s="277" t="s">
        <v>994</v>
      </c>
      <c r="C803" s="274"/>
      <c r="D803" s="248">
        <v>0</v>
      </c>
      <c r="E803" s="363">
        <v>380</v>
      </c>
    </row>
    <row r="804" spans="2:5" s="279" customFormat="1" hidden="1" outlineLevel="1">
      <c r="B804" s="277" t="s">
        <v>995</v>
      </c>
      <c r="C804" s="274"/>
      <c r="D804" s="248">
        <v>0</v>
      </c>
      <c r="E804" s="363">
        <v>325</v>
      </c>
    </row>
    <row r="805" spans="2:5" s="279" customFormat="1" hidden="1" outlineLevel="1">
      <c r="B805" s="277" t="s">
        <v>225</v>
      </c>
      <c r="C805" s="274"/>
      <c r="D805" s="248">
        <v>0</v>
      </c>
      <c r="E805" s="363">
        <v>0</v>
      </c>
    </row>
    <row r="806" spans="2:5" s="279" customFormat="1" hidden="1" outlineLevel="1">
      <c r="B806" s="277" t="s">
        <v>473</v>
      </c>
      <c r="C806" s="274"/>
      <c r="D806" s="248">
        <v>0</v>
      </c>
      <c r="E806" s="363">
        <v>0</v>
      </c>
    </row>
    <row r="807" spans="2:5" s="279" customFormat="1" hidden="1" outlineLevel="1">
      <c r="B807" s="277" t="s">
        <v>226</v>
      </c>
      <c r="C807" s="274"/>
      <c r="D807" s="248">
        <v>0</v>
      </c>
      <c r="E807" s="363">
        <v>1304</v>
      </c>
    </row>
    <row r="808" spans="2:5" s="279" customFormat="1" hidden="1" outlineLevel="1">
      <c r="B808" s="277" t="s">
        <v>227</v>
      </c>
      <c r="C808" s="274"/>
      <c r="D808" s="248">
        <v>0</v>
      </c>
      <c r="E808" s="363">
        <v>1680</v>
      </c>
    </row>
    <row r="809" spans="2:5" s="279" customFormat="1" hidden="1" outlineLevel="1">
      <c r="B809" s="277" t="s">
        <v>957</v>
      </c>
      <c r="C809" s="274"/>
      <c r="D809" s="248">
        <v>0</v>
      </c>
      <c r="E809" s="363">
        <v>1678</v>
      </c>
    </row>
    <row r="810" spans="2:5" s="279" customFormat="1" hidden="1" outlineLevel="1">
      <c r="B810" s="277" t="s">
        <v>958</v>
      </c>
      <c r="C810" s="274"/>
      <c r="D810" s="248">
        <v>0</v>
      </c>
      <c r="E810" s="363">
        <v>1673</v>
      </c>
    </row>
    <row r="811" spans="2:5" s="279" customFormat="1" hidden="1" outlineLevel="1">
      <c r="B811" s="277" t="s">
        <v>959</v>
      </c>
      <c r="C811" s="274"/>
      <c r="D811" s="248">
        <v>0</v>
      </c>
      <c r="E811" s="363">
        <v>1649</v>
      </c>
    </row>
    <row r="812" spans="2:5" s="279" customFormat="1" hidden="1" outlineLevel="1">
      <c r="B812" s="277" t="s">
        <v>474</v>
      </c>
      <c r="C812" s="274"/>
      <c r="D812" s="248">
        <v>0</v>
      </c>
      <c r="E812" s="363">
        <v>0</v>
      </c>
    </row>
    <row r="813" spans="2:5" s="279" customFormat="1" hidden="1" outlineLevel="1">
      <c r="B813" s="277" t="s">
        <v>73</v>
      </c>
      <c r="C813" s="274"/>
      <c r="D813" s="248">
        <v>0</v>
      </c>
      <c r="E813" s="363">
        <v>0</v>
      </c>
    </row>
    <row r="814" spans="2:5" s="279" customFormat="1" hidden="1" outlineLevel="1">
      <c r="B814" s="277" t="s">
        <v>475</v>
      </c>
      <c r="C814" s="274"/>
      <c r="D814" s="248">
        <v>0</v>
      </c>
      <c r="E814" s="363">
        <v>0</v>
      </c>
    </row>
    <row r="815" spans="2:5" s="279" customFormat="1" hidden="1" outlineLevel="1">
      <c r="B815" s="277" t="s">
        <v>228</v>
      </c>
      <c r="C815" s="274"/>
      <c r="D815" s="248">
        <v>0</v>
      </c>
      <c r="E815" s="363">
        <v>0</v>
      </c>
    </row>
    <row r="816" spans="2:5" s="279" customFormat="1" hidden="1" outlineLevel="1">
      <c r="B816" s="277" t="s">
        <v>476</v>
      </c>
      <c r="C816" s="274"/>
      <c r="D816" s="248">
        <v>0</v>
      </c>
      <c r="E816" s="363">
        <v>0</v>
      </c>
    </row>
    <row r="817" spans="2:5" s="279" customFormat="1" hidden="1" outlineLevel="1">
      <c r="B817" s="277" t="s">
        <v>477</v>
      </c>
      <c r="C817" s="274"/>
      <c r="D817" s="248">
        <v>0</v>
      </c>
      <c r="E817" s="363">
        <v>-232</v>
      </c>
    </row>
    <row r="818" spans="2:5" s="279" customFormat="1" hidden="1" outlineLevel="1">
      <c r="B818" s="277" t="s">
        <v>229</v>
      </c>
      <c r="C818" s="274"/>
      <c r="D818" s="248">
        <v>0</v>
      </c>
      <c r="E818" s="363">
        <v>8473</v>
      </c>
    </row>
    <row r="819" spans="2:5" s="279" customFormat="1" hidden="1" outlineLevel="1">
      <c r="B819" s="277" t="s">
        <v>478</v>
      </c>
      <c r="C819" s="274"/>
      <c r="D819" s="248">
        <v>0</v>
      </c>
      <c r="E819" s="363">
        <v>672</v>
      </c>
    </row>
    <row r="820" spans="2:5" s="279" customFormat="1" hidden="1" outlineLevel="1">
      <c r="B820" s="277" t="s">
        <v>985</v>
      </c>
      <c r="C820" s="274"/>
      <c r="D820" s="248">
        <v>0</v>
      </c>
      <c r="E820" s="363">
        <v>640</v>
      </c>
    </row>
    <row r="821" spans="2:5" s="279" customFormat="1" hidden="1" outlineLevel="1">
      <c r="B821" s="277" t="s">
        <v>986</v>
      </c>
      <c r="C821" s="274"/>
      <c r="D821" s="248">
        <v>0</v>
      </c>
      <c r="E821" s="363">
        <v>615</v>
      </c>
    </row>
    <row r="822" spans="2:5" s="279" customFormat="1" hidden="1" outlineLevel="1">
      <c r="B822" s="277" t="s">
        <v>987</v>
      </c>
      <c r="C822" s="274"/>
      <c r="D822" s="248">
        <v>0</v>
      </c>
      <c r="E822" s="363">
        <v>570</v>
      </c>
    </row>
    <row r="823" spans="2:5" s="279" customFormat="1" hidden="1" outlineLevel="1">
      <c r="B823" s="277" t="s">
        <v>988</v>
      </c>
      <c r="C823" s="274"/>
      <c r="D823" s="248">
        <v>0</v>
      </c>
      <c r="E823" s="363">
        <v>560</v>
      </c>
    </row>
    <row r="824" spans="2:5" s="279" customFormat="1" hidden="1" outlineLevel="1">
      <c r="B824" s="277" t="s">
        <v>989</v>
      </c>
      <c r="C824" s="274"/>
      <c r="D824" s="248">
        <v>0</v>
      </c>
      <c r="E824" s="363">
        <v>560</v>
      </c>
    </row>
    <row r="825" spans="2:5" s="279" customFormat="1" hidden="1" outlineLevel="1">
      <c r="B825" s="277" t="s">
        <v>990</v>
      </c>
      <c r="C825" s="274"/>
      <c r="D825" s="248">
        <v>0</v>
      </c>
      <c r="E825" s="363">
        <v>490</v>
      </c>
    </row>
    <row r="826" spans="2:5" s="279" customFormat="1" hidden="1" outlineLevel="1">
      <c r="B826" s="277" t="s">
        <v>479</v>
      </c>
      <c r="C826" s="274"/>
      <c r="D826" s="248">
        <v>0</v>
      </c>
      <c r="E826" s="363">
        <v>0</v>
      </c>
    </row>
    <row r="827" spans="2:5" s="279" customFormat="1" hidden="1" outlineLevel="1">
      <c r="B827" s="277" t="s">
        <v>480</v>
      </c>
      <c r="C827" s="274"/>
      <c r="D827" s="248">
        <v>0</v>
      </c>
      <c r="E827" s="363">
        <v>4602</v>
      </c>
    </row>
    <row r="828" spans="2:5" s="279" customFormat="1" hidden="1" outlineLevel="1">
      <c r="B828" s="277" t="s">
        <v>701</v>
      </c>
      <c r="C828" s="274"/>
      <c r="D828" s="248">
        <v>0</v>
      </c>
      <c r="E828" s="363">
        <v>0</v>
      </c>
    </row>
    <row r="829" spans="2:5" s="279" customFormat="1" hidden="1" outlineLevel="1">
      <c r="B829" s="277" t="s">
        <v>481</v>
      </c>
      <c r="C829" s="274"/>
      <c r="D829" s="248">
        <v>0</v>
      </c>
      <c r="E829" s="363">
        <v>0</v>
      </c>
    </row>
    <row r="830" spans="2:5" s="279" customFormat="1" hidden="1" outlineLevel="1">
      <c r="B830" s="277" t="s">
        <v>482</v>
      </c>
      <c r="C830" s="274"/>
      <c r="D830" s="248">
        <v>0</v>
      </c>
      <c r="E830" s="363">
        <v>16398</v>
      </c>
    </row>
    <row r="831" spans="2:5" s="279" customFormat="1" hidden="1" outlineLevel="1">
      <c r="B831" s="277" t="s">
        <v>891</v>
      </c>
      <c r="C831" s="274"/>
      <c r="D831" s="248">
        <v>0</v>
      </c>
      <c r="E831" s="363">
        <v>15698</v>
      </c>
    </row>
    <row r="832" spans="2:5" s="279" customFormat="1" hidden="1" outlineLevel="1">
      <c r="B832" s="277" t="s">
        <v>702</v>
      </c>
      <c r="C832" s="274"/>
      <c r="D832" s="248">
        <v>0</v>
      </c>
      <c r="E832" s="363">
        <v>0</v>
      </c>
    </row>
    <row r="833" spans="1:5" s="279" customFormat="1" hidden="1" outlineLevel="1">
      <c r="B833" s="277" t="s">
        <v>230</v>
      </c>
      <c r="C833" s="274"/>
      <c r="D833" s="248">
        <v>0</v>
      </c>
      <c r="E833" s="363">
        <v>0</v>
      </c>
    </row>
    <row r="834" spans="1:5" s="279" customFormat="1" hidden="1" outlineLevel="1">
      <c r="B834" s="277" t="s">
        <v>231</v>
      </c>
      <c r="C834" s="274"/>
      <c r="D834" s="248">
        <v>0</v>
      </c>
      <c r="E834" s="363">
        <v>0</v>
      </c>
    </row>
    <row r="835" spans="1:5" s="279" customFormat="1" hidden="1" outlineLevel="1">
      <c r="B835" s="277" t="s">
        <v>232</v>
      </c>
      <c r="C835" s="274"/>
      <c r="D835" s="248">
        <v>0</v>
      </c>
      <c r="E835" s="363">
        <v>0</v>
      </c>
    </row>
    <row r="836" spans="1:5" s="279" customFormat="1" hidden="1" outlineLevel="1">
      <c r="B836" s="277" t="s">
        <v>703</v>
      </c>
      <c r="C836" s="274"/>
      <c r="D836" s="248">
        <v>0</v>
      </c>
      <c r="E836" s="363">
        <v>0</v>
      </c>
    </row>
    <row r="837" spans="1:5" s="279" customFormat="1" hidden="1" outlineLevel="1">
      <c r="B837" s="277" t="s">
        <v>704</v>
      </c>
      <c r="C837" s="274"/>
      <c r="D837" s="248">
        <v>0</v>
      </c>
      <c r="E837" s="363">
        <v>0</v>
      </c>
    </row>
    <row r="838" spans="1:5" s="279" customFormat="1" hidden="1" outlineLevel="1">
      <c r="B838" s="277" t="s">
        <v>234</v>
      </c>
      <c r="C838" s="274"/>
      <c r="D838" s="248">
        <v>0</v>
      </c>
      <c r="E838" s="363">
        <v>0</v>
      </c>
    </row>
    <row r="839" spans="1:5" s="279" customFormat="1" hidden="1" outlineLevel="1">
      <c r="B839" s="277" t="s">
        <v>235</v>
      </c>
      <c r="C839" s="274"/>
      <c r="D839" s="248">
        <v>0</v>
      </c>
      <c r="E839" s="363">
        <v>-278</v>
      </c>
    </row>
    <row r="840" spans="1:5" s="279" customFormat="1" hidden="1" outlineLevel="1">
      <c r="B840" s="277" t="s">
        <v>1002</v>
      </c>
      <c r="C840" s="274"/>
      <c r="D840" s="248">
        <v>0</v>
      </c>
      <c r="E840" s="363">
        <v>-539</v>
      </c>
    </row>
    <row r="841" spans="1:5" s="279" customFormat="1" hidden="1" outlineLevel="1">
      <c r="B841" s="277" t="s">
        <v>236</v>
      </c>
      <c r="C841" s="274"/>
      <c r="D841" s="248">
        <v>0</v>
      </c>
      <c r="E841" s="363">
        <v>-730</v>
      </c>
    </row>
    <row r="842" spans="1:5" s="279" customFormat="1" hidden="1" outlineLevel="1">
      <c r="B842" s="277" t="s">
        <v>1003</v>
      </c>
      <c r="C842" s="274"/>
      <c r="D842" s="248">
        <v>0</v>
      </c>
      <c r="E842" s="363">
        <v>-1371</v>
      </c>
    </row>
    <row r="843" spans="1:5" s="279" customFormat="1" hidden="1" outlineLevel="1">
      <c r="B843" s="277" t="s">
        <v>1266</v>
      </c>
      <c r="C843" s="274"/>
      <c r="D843" s="248">
        <v>27357</v>
      </c>
      <c r="E843" s="363"/>
    </row>
    <row r="844" spans="1:5" s="279" customFormat="1" hidden="1" outlineLevel="1">
      <c r="B844" s="277" t="s">
        <v>237</v>
      </c>
      <c r="C844" s="274"/>
      <c r="D844" s="248">
        <v>0</v>
      </c>
      <c r="E844" s="363">
        <v>0</v>
      </c>
    </row>
    <row r="845" spans="1:5" s="279" customFormat="1" hidden="1" outlineLevel="1">
      <c r="B845" s="277" t="s">
        <v>705</v>
      </c>
      <c r="C845" s="274"/>
      <c r="D845" s="248">
        <v>0</v>
      </c>
      <c r="E845" s="363">
        <v>0</v>
      </c>
    </row>
    <row r="846" spans="1:5" s="2" customFormat="1" ht="15.75" collapsed="1" thickBot="1">
      <c r="A846" s="365">
        <v>21010100</v>
      </c>
      <c r="B846" s="340" t="s">
        <v>36</v>
      </c>
      <c r="C846" s="350"/>
      <c r="D846" s="79">
        <v>6309931</v>
      </c>
      <c r="E846" s="29">
        <v>18926622</v>
      </c>
    </row>
    <row r="847" spans="1:5" s="2" customFormat="1" ht="8.4499999999999993" customHeight="1" thickTop="1">
      <c r="A847" s="312"/>
      <c r="B847" s="258"/>
      <c r="C847" s="258"/>
      <c r="D847" s="154"/>
      <c r="E847" s="157"/>
    </row>
    <row r="848" spans="1:5" s="2" customFormat="1" ht="14.25">
      <c r="A848" s="154"/>
      <c r="B848" s="154"/>
      <c r="C848" s="154"/>
      <c r="D848" s="154"/>
      <c r="E848" s="157"/>
    </row>
    <row r="849" spans="1:5" s="265" customFormat="1" ht="14.25">
      <c r="A849" s="366"/>
      <c r="B849" s="366"/>
      <c r="C849" s="366"/>
      <c r="D849" s="366"/>
      <c r="E849" s="12"/>
    </row>
    <row r="850" spans="1:5">
      <c r="A850" s="266"/>
      <c r="B850" s="267" t="s">
        <v>1071</v>
      </c>
      <c r="C850" s="239"/>
      <c r="D850" s="239"/>
      <c r="E850" s="52"/>
    </row>
    <row r="851" spans="1:5">
      <c r="A851" s="240" t="s">
        <v>0</v>
      </c>
      <c r="B851" s="241" t="s">
        <v>4</v>
      </c>
      <c r="C851" s="242"/>
      <c r="D851" s="243">
        <v>2020</v>
      </c>
      <c r="E851" s="243">
        <v>2019</v>
      </c>
    </row>
    <row r="852" spans="1:5">
      <c r="B852" s="367" t="s">
        <v>38</v>
      </c>
      <c r="C852" s="368"/>
      <c r="D852" s="369"/>
      <c r="E852" s="51"/>
    </row>
    <row r="853" spans="1:5" hidden="1" outlineLevel="1">
      <c r="B853" s="247" t="s">
        <v>1188</v>
      </c>
      <c r="D853" s="248">
        <v>0</v>
      </c>
      <c r="E853" s="48">
        <v>0</v>
      </c>
    </row>
    <row r="854" spans="1:5" collapsed="1">
      <c r="B854" s="247" t="s">
        <v>1007</v>
      </c>
      <c r="D854" s="248">
        <v>874902</v>
      </c>
      <c r="E854" s="48">
        <v>1870</v>
      </c>
    </row>
    <row r="855" spans="1:5">
      <c r="B855" s="247" t="s">
        <v>1008</v>
      </c>
      <c r="D855" s="248">
        <v>480968</v>
      </c>
      <c r="E855" s="48">
        <v>306777</v>
      </c>
    </row>
    <row r="856" spans="1:5">
      <c r="B856" s="247" t="s">
        <v>566</v>
      </c>
      <c r="D856" s="248">
        <v>36876</v>
      </c>
      <c r="E856" s="48">
        <v>184762</v>
      </c>
    </row>
    <row r="857" spans="1:5">
      <c r="B857" s="247" t="s">
        <v>1250</v>
      </c>
      <c r="C857" s="368"/>
      <c r="D857" s="248">
        <v>36778</v>
      </c>
      <c r="E857" s="48">
        <v>137212</v>
      </c>
    </row>
    <row r="858" spans="1:5">
      <c r="B858" s="247" t="s">
        <v>1249</v>
      </c>
      <c r="D858" s="248">
        <v>498</v>
      </c>
      <c r="E858" s="48">
        <v>0</v>
      </c>
    </row>
    <row r="859" spans="1:5">
      <c r="B859" s="247" t="s">
        <v>674</v>
      </c>
      <c r="D859" s="248">
        <v>0</v>
      </c>
      <c r="E859" s="48">
        <v>6710</v>
      </c>
    </row>
    <row r="860" spans="1:5" s="2" customFormat="1" ht="14.25" collapsed="1">
      <c r="B860" s="244" t="s">
        <v>238</v>
      </c>
      <c r="D860" s="370">
        <v>1430022</v>
      </c>
      <c r="E860" s="370">
        <v>637331</v>
      </c>
    </row>
    <row r="861" spans="1:5" s="2" customFormat="1" ht="9" customHeight="1">
      <c r="B861" s="244"/>
      <c r="D861" s="371"/>
      <c r="E861" s="102"/>
    </row>
    <row r="862" spans="1:5" s="2" customFormat="1" ht="14.25">
      <c r="B862" s="367" t="s">
        <v>565</v>
      </c>
      <c r="C862" s="368"/>
      <c r="D862" s="372"/>
      <c r="E862" s="102"/>
    </row>
    <row r="863" spans="1:5" s="2" customFormat="1">
      <c r="B863" s="247" t="s">
        <v>1275</v>
      </c>
      <c r="C863" s="368"/>
      <c r="D863" s="248">
        <v>466701</v>
      </c>
      <c r="E863" s="48">
        <v>0</v>
      </c>
    </row>
    <row r="864" spans="1:5" s="2" customFormat="1">
      <c r="B864" s="247" t="s">
        <v>1251</v>
      </c>
      <c r="C864" s="1"/>
      <c r="D864" s="248">
        <v>43708</v>
      </c>
      <c r="E864" s="48">
        <v>0</v>
      </c>
    </row>
    <row r="865" spans="1:5" s="2" customFormat="1" hidden="1" outlineLevel="1">
      <c r="B865" s="247" t="s">
        <v>1189</v>
      </c>
      <c r="C865" s="1"/>
      <c r="D865" s="248">
        <v>36814</v>
      </c>
      <c r="E865" s="48">
        <v>0</v>
      </c>
    </row>
    <row r="866" spans="1:5" s="2" customFormat="1" collapsed="1">
      <c r="B866" s="247" t="s">
        <v>811</v>
      </c>
      <c r="C866" s="1"/>
      <c r="D866" s="248">
        <v>25262</v>
      </c>
      <c r="E866" s="48">
        <v>7071</v>
      </c>
    </row>
    <row r="867" spans="1:5" s="2" customFormat="1" hidden="1" outlineLevel="1">
      <c r="B867" s="247" t="s">
        <v>1191</v>
      </c>
      <c r="C867" s="1"/>
      <c r="D867" s="248">
        <v>17232</v>
      </c>
      <c r="E867" s="48">
        <v>0</v>
      </c>
    </row>
    <row r="868" spans="1:5" s="2" customFormat="1" collapsed="1">
      <c r="B868" s="247" t="s">
        <v>1252</v>
      </c>
      <c r="C868" s="1"/>
      <c r="D868" s="248">
        <v>9085</v>
      </c>
      <c r="E868" s="48">
        <v>0</v>
      </c>
    </row>
    <row r="869" spans="1:5" s="2" customFormat="1" hidden="1" outlineLevel="1">
      <c r="B869" s="247" t="s">
        <v>1036</v>
      </c>
      <c r="C869" s="1"/>
      <c r="D869" s="248">
        <v>7788</v>
      </c>
      <c r="E869" s="48">
        <v>0</v>
      </c>
    </row>
    <row r="870" spans="1:5" s="2" customFormat="1" hidden="1" outlineLevel="1">
      <c r="B870" s="247" t="s">
        <v>1190</v>
      </c>
      <c r="C870" s="1"/>
      <c r="D870" s="248">
        <v>4286</v>
      </c>
      <c r="E870" s="48">
        <v>0</v>
      </c>
    </row>
    <row r="871" spans="1:5" s="2" customFormat="1" collapsed="1">
      <c r="B871" s="247" t="s">
        <v>675</v>
      </c>
      <c r="C871" s="368"/>
      <c r="D871" s="248">
        <v>0</v>
      </c>
      <c r="E871" s="48">
        <v>361980</v>
      </c>
    </row>
    <row r="872" spans="1:5" s="2" customFormat="1">
      <c r="A872" s="1"/>
      <c r="B872" s="247" t="s">
        <v>564</v>
      </c>
      <c r="C872" s="1"/>
      <c r="D872" s="248">
        <v>0</v>
      </c>
      <c r="E872" s="48">
        <v>69590</v>
      </c>
    </row>
    <row r="873" spans="1:5" s="2" customFormat="1">
      <c r="B873" s="247" t="s">
        <v>1010</v>
      </c>
      <c r="C873" s="1"/>
      <c r="D873" s="248">
        <v>0</v>
      </c>
      <c r="E873" s="48">
        <v>26901</v>
      </c>
    </row>
    <row r="874" spans="1:5" s="2" customFormat="1">
      <c r="B874" s="247" t="s">
        <v>239</v>
      </c>
      <c r="C874" s="1"/>
      <c r="D874" s="248">
        <v>0</v>
      </c>
      <c r="E874" s="48">
        <v>2396</v>
      </c>
    </row>
    <row r="875" spans="1:5" s="2" customFormat="1" hidden="1" outlineLevel="1">
      <c r="B875" s="247" t="s">
        <v>558</v>
      </c>
      <c r="C875" s="368"/>
      <c r="D875" s="248">
        <v>0</v>
      </c>
      <c r="E875" s="48">
        <v>0</v>
      </c>
    </row>
    <row r="876" spans="1:5" s="2" customFormat="1" hidden="1" outlineLevel="1">
      <c r="B876" s="247" t="s">
        <v>1009</v>
      </c>
      <c r="C876" s="1"/>
      <c r="D876" s="248">
        <v>0</v>
      </c>
      <c r="E876" s="48">
        <v>0</v>
      </c>
    </row>
    <row r="877" spans="1:5" s="2" customFormat="1" ht="14.25" collapsed="1">
      <c r="B877" s="244" t="s">
        <v>639</v>
      </c>
      <c r="D877" s="370">
        <v>610876</v>
      </c>
      <c r="E877" s="370">
        <v>467938</v>
      </c>
    </row>
    <row r="878" spans="1:5" s="2" customFormat="1" ht="9" customHeight="1">
      <c r="B878" s="244"/>
      <c r="D878" s="371"/>
      <c r="E878" s="102"/>
    </row>
    <row r="879" spans="1:5" s="2" customFormat="1" ht="14.25">
      <c r="B879" s="367" t="s">
        <v>1022</v>
      </c>
      <c r="D879" s="371"/>
      <c r="E879" s="102"/>
    </row>
    <row r="880" spans="1:5" s="2" customFormat="1">
      <c r="B880" s="247" t="s">
        <v>988</v>
      </c>
      <c r="D880" s="248">
        <v>450</v>
      </c>
      <c r="E880" s="48">
        <v>560</v>
      </c>
    </row>
    <row r="881" spans="1:5" s="2" customFormat="1">
      <c r="B881" s="247" t="s">
        <v>1018</v>
      </c>
      <c r="D881" s="248">
        <v>0</v>
      </c>
      <c r="E881" s="48">
        <v>2107944</v>
      </c>
    </row>
    <row r="882" spans="1:5" s="2" customFormat="1">
      <c r="B882" s="247" t="s">
        <v>1019</v>
      </c>
      <c r="D882" s="248">
        <v>0</v>
      </c>
      <c r="E882" s="48">
        <v>1120</v>
      </c>
    </row>
    <row r="883" spans="1:5" s="2" customFormat="1">
      <c r="B883" s="247" t="s">
        <v>1020</v>
      </c>
      <c r="D883" s="248">
        <v>0</v>
      </c>
      <c r="E883" s="48">
        <v>1000</v>
      </c>
    </row>
    <row r="884" spans="1:5" s="2" customFormat="1">
      <c r="B884" s="247" t="s">
        <v>1021</v>
      </c>
      <c r="D884" s="248">
        <v>0</v>
      </c>
      <c r="E884" s="48">
        <v>560</v>
      </c>
    </row>
    <row r="885" spans="1:5" s="2" customFormat="1" ht="14.25">
      <c r="B885" s="244" t="s">
        <v>30</v>
      </c>
      <c r="D885" s="370">
        <v>450</v>
      </c>
      <c r="E885" s="356">
        <v>2111184</v>
      </c>
    </row>
    <row r="886" spans="1:5" s="2" customFormat="1" ht="14.25" hidden="1" outlineLevel="1">
      <c r="B886" s="244"/>
      <c r="D886" s="371"/>
      <c r="E886" s="53"/>
    </row>
    <row r="887" spans="1:5" s="2" customFormat="1" ht="14.25" hidden="1" outlineLevel="1">
      <c r="B887" s="367" t="s">
        <v>545</v>
      </c>
      <c r="D887" s="371"/>
      <c r="E887" s="53"/>
    </row>
    <row r="888" spans="1:5" s="2" customFormat="1" hidden="1" outlineLevel="1">
      <c r="B888" s="247" t="s">
        <v>546</v>
      </c>
      <c r="D888" s="371"/>
      <c r="E888" s="48">
        <v>0</v>
      </c>
    </row>
    <row r="889" spans="1:5" s="2" customFormat="1" collapsed="1" thickBot="1">
      <c r="A889" s="285"/>
      <c r="B889" s="340" t="s">
        <v>30</v>
      </c>
      <c r="C889" s="350"/>
      <c r="D889" s="373">
        <v>2041348</v>
      </c>
      <c r="E889" s="49">
        <v>3216453</v>
      </c>
    </row>
    <row r="890" spans="1:5" s="377" customFormat="1" ht="9" customHeight="1" thickTop="1">
      <c r="A890" s="374"/>
      <c r="B890" s="375"/>
      <c r="C890" s="376"/>
      <c r="D890" s="376"/>
      <c r="E890" s="75"/>
    </row>
    <row r="891" spans="1:5" s="377" customFormat="1">
      <c r="B891" s="376"/>
      <c r="C891" s="376"/>
      <c r="D891" s="286"/>
      <c r="E891" s="75"/>
    </row>
    <row r="892" spans="1:5">
      <c r="A892" s="266"/>
      <c r="B892" s="378" t="s">
        <v>1072</v>
      </c>
      <c r="C892" s="368"/>
      <c r="D892" s="287"/>
      <c r="E892" s="9"/>
    </row>
    <row r="893" spans="1:5">
      <c r="A893" s="243" t="s">
        <v>0</v>
      </c>
      <c r="B893" s="379" t="s">
        <v>4</v>
      </c>
      <c r="C893" s="380"/>
      <c r="D893" s="243">
        <v>2020</v>
      </c>
      <c r="E893" s="243">
        <v>2019</v>
      </c>
    </row>
    <row r="894" spans="1:5">
      <c r="A894" s="381"/>
      <c r="B894" s="247" t="s">
        <v>244</v>
      </c>
      <c r="C894" s="381"/>
      <c r="D894" s="248">
        <v>907935</v>
      </c>
      <c r="E894" s="48">
        <v>827027</v>
      </c>
    </row>
    <row r="895" spans="1:5">
      <c r="A895" s="381"/>
      <c r="B895" s="247" t="s">
        <v>245</v>
      </c>
      <c r="D895" s="248">
        <v>289090</v>
      </c>
      <c r="E895" s="48">
        <v>178949</v>
      </c>
    </row>
    <row r="896" spans="1:5">
      <c r="A896" s="381"/>
      <c r="B896" s="247" t="s">
        <v>676</v>
      </c>
      <c r="C896" s="381"/>
      <c r="D896" s="248">
        <v>83236</v>
      </c>
      <c r="E896" s="48">
        <v>2298473</v>
      </c>
    </row>
    <row r="897" spans="1:5">
      <c r="A897" s="381"/>
      <c r="B897" s="247" t="s">
        <v>1025</v>
      </c>
      <c r="D897" s="248">
        <v>0</v>
      </c>
      <c r="E897" s="48">
        <v>388860</v>
      </c>
    </row>
    <row r="898" spans="1:5" hidden="1" outlineLevel="1">
      <c r="A898" s="381"/>
      <c r="B898" s="247" t="s">
        <v>246</v>
      </c>
      <c r="D898" s="248">
        <v>0</v>
      </c>
      <c r="E898" s="48">
        <v>0</v>
      </c>
    </row>
    <row r="899" spans="1:5" s="2" customFormat="1" collapsed="1" thickBot="1">
      <c r="A899" s="285"/>
      <c r="B899" s="382" t="s">
        <v>640</v>
      </c>
      <c r="C899" s="383"/>
      <c r="D899" s="79">
        <v>1280261</v>
      </c>
      <c r="E899" s="49">
        <v>3693309</v>
      </c>
    </row>
    <row r="900" spans="1:5" s="377" customFormat="1" ht="6.6" customHeight="1" thickTop="1">
      <c r="A900" s="374"/>
      <c r="B900" s="375"/>
      <c r="C900" s="376"/>
      <c r="D900" s="376"/>
      <c r="E900" s="75"/>
    </row>
    <row r="901" spans="1:5" s="377" customFormat="1">
      <c r="B901" s="376"/>
      <c r="C901" s="376"/>
      <c r="D901" s="376"/>
      <c r="E901" s="75"/>
    </row>
    <row r="902" spans="1:5">
      <c r="A902" s="266"/>
      <c r="B902" s="378" t="s">
        <v>1073</v>
      </c>
      <c r="C902" s="368"/>
      <c r="D902" s="368"/>
      <c r="E902" s="9"/>
    </row>
    <row r="903" spans="1:5">
      <c r="A903" s="243" t="s">
        <v>0</v>
      </c>
      <c r="B903" s="379" t="s">
        <v>4</v>
      </c>
      <c r="C903" s="380"/>
      <c r="D903" s="243">
        <v>2020</v>
      </c>
      <c r="E903" s="243">
        <v>2019</v>
      </c>
    </row>
    <row r="904" spans="1:5">
      <c r="A904" s="381"/>
      <c r="B904" s="247" t="s">
        <v>93</v>
      </c>
      <c r="C904" s="381"/>
      <c r="D904" s="248">
        <v>16885776</v>
      </c>
      <c r="E904" s="48">
        <v>18052346</v>
      </c>
    </row>
    <row r="905" spans="1:5">
      <c r="A905" s="381"/>
      <c r="B905" s="247" t="s">
        <v>1193</v>
      </c>
      <c r="C905" s="381"/>
      <c r="D905" s="248">
        <v>425952</v>
      </c>
      <c r="E905" s="48">
        <v>0</v>
      </c>
    </row>
    <row r="906" spans="1:5">
      <c r="A906" s="381"/>
      <c r="B906" s="247" t="s">
        <v>1192</v>
      </c>
      <c r="C906" s="381"/>
      <c r="D906" s="248">
        <v>54838</v>
      </c>
      <c r="E906" s="48">
        <v>0</v>
      </c>
    </row>
    <row r="907" spans="1:5">
      <c r="A907" s="381"/>
      <c r="B907" s="247" t="s">
        <v>1011</v>
      </c>
      <c r="C907" s="381"/>
      <c r="D907" s="248">
        <v>0</v>
      </c>
      <c r="E907" s="48">
        <v>9828400</v>
      </c>
    </row>
    <row r="908" spans="1:5">
      <c r="A908" s="381"/>
      <c r="B908" s="247" t="s">
        <v>1012</v>
      </c>
      <c r="C908" s="381"/>
      <c r="D908" s="248">
        <v>0</v>
      </c>
      <c r="E908" s="48">
        <v>6680000</v>
      </c>
    </row>
    <row r="909" spans="1:5">
      <c r="A909" s="381"/>
      <c r="B909" s="247" t="s">
        <v>749</v>
      </c>
      <c r="C909" s="381"/>
      <c r="D909" s="248">
        <v>0</v>
      </c>
      <c r="E909" s="48">
        <v>3276551</v>
      </c>
    </row>
    <row r="910" spans="1:5">
      <c r="A910" s="381"/>
      <c r="B910" s="247" t="s">
        <v>805</v>
      </c>
      <c r="C910" s="381"/>
      <c r="D910" s="248">
        <v>0</v>
      </c>
      <c r="E910" s="48">
        <v>1179342</v>
      </c>
    </row>
    <row r="911" spans="1:5">
      <c r="A911" s="381"/>
      <c r="B911" s="247" t="s">
        <v>1013</v>
      </c>
      <c r="C911" s="381"/>
      <c r="D911" s="248">
        <v>0</v>
      </c>
      <c r="E911" s="48">
        <v>435942</v>
      </c>
    </row>
    <row r="912" spans="1:5">
      <c r="A912" s="381"/>
      <c r="B912" s="247" t="s">
        <v>561</v>
      </c>
      <c r="C912" s="381"/>
      <c r="D912" s="248">
        <v>0</v>
      </c>
      <c r="E912" s="48">
        <v>412015</v>
      </c>
    </row>
    <row r="913" spans="1:5" hidden="1" outlineLevel="1">
      <c r="A913" s="381"/>
      <c r="B913" s="247" t="s">
        <v>241</v>
      </c>
      <c r="D913" s="248">
        <v>0</v>
      </c>
      <c r="E913" s="48">
        <v>0</v>
      </c>
    </row>
    <row r="914" spans="1:5" hidden="1" outlineLevel="1">
      <c r="A914" s="381"/>
      <c r="B914" s="247" t="s">
        <v>657</v>
      </c>
      <c r="D914" s="248">
        <v>0</v>
      </c>
      <c r="E914" s="48">
        <v>0</v>
      </c>
    </row>
    <row r="915" spans="1:5" hidden="1" outlineLevel="1">
      <c r="A915" s="381"/>
      <c r="B915" s="247" t="s">
        <v>537</v>
      </c>
      <c r="D915" s="248">
        <v>0</v>
      </c>
      <c r="E915" s="48">
        <v>0</v>
      </c>
    </row>
    <row r="916" spans="1:5" hidden="1" outlineLevel="1">
      <c r="A916" s="384"/>
      <c r="B916" s="385" t="s">
        <v>706</v>
      </c>
      <c r="C916" s="384"/>
      <c r="D916" s="248">
        <v>0</v>
      </c>
      <c r="E916" s="51">
        <v>0</v>
      </c>
    </row>
    <row r="917" spans="1:5" s="2" customFormat="1" collapsed="1" thickBot="1">
      <c r="A917" s="285"/>
      <c r="B917" s="382" t="s">
        <v>642</v>
      </c>
      <c r="C917" s="383"/>
      <c r="D917" s="79">
        <v>17366566</v>
      </c>
      <c r="E917" s="49">
        <v>39864596</v>
      </c>
    </row>
    <row r="918" spans="1:5" s="307" customFormat="1" ht="8.4499999999999993" customHeight="1" thickTop="1">
      <c r="A918" s="386"/>
      <c r="B918" s="387"/>
      <c r="C918" s="388"/>
      <c r="D918" s="388"/>
      <c r="E918" s="75"/>
    </row>
    <row r="919" spans="1:5" s="307" customFormat="1" ht="14.25">
      <c r="B919" s="388"/>
      <c r="C919" s="388"/>
      <c r="D919" s="388"/>
      <c r="E919" s="75"/>
    </row>
    <row r="920" spans="1:5">
      <c r="A920" s="266"/>
      <c r="B920" s="378" t="s">
        <v>1069</v>
      </c>
      <c r="C920" s="368"/>
      <c r="D920" s="368"/>
      <c r="E920" s="9"/>
    </row>
    <row r="921" spans="1:5">
      <c r="A921" s="243" t="s">
        <v>0</v>
      </c>
      <c r="B921" s="379" t="s">
        <v>4</v>
      </c>
      <c r="C921" s="380"/>
      <c r="D921" s="243">
        <v>2020</v>
      </c>
      <c r="E921" s="243">
        <v>2019</v>
      </c>
    </row>
    <row r="922" spans="1:5" hidden="1" outlineLevel="1">
      <c r="A922" s="381"/>
      <c r="B922" s="389" t="s">
        <v>1253</v>
      </c>
      <c r="C922" s="381"/>
      <c r="D922" s="248">
        <v>0</v>
      </c>
      <c r="E922" s="48">
        <v>0</v>
      </c>
    </row>
    <row r="923" spans="1:5" hidden="1" outlineLevel="1">
      <c r="A923" s="381"/>
      <c r="B923" s="389" t="s">
        <v>1194</v>
      </c>
      <c r="C923" s="381"/>
      <c r="D923" s="248">
        <v>0</v>
      </c>
      <c r="E923" s="48">
        <v>0</v>
      </c>
    </row>
    <row r="924" spans="1:5" collapsed="1">
      <c r="A924" s="381"/>
      <c r="B924" s="247" t="s">
        <v>535</v>
      </c>
      <c r="D924" s="248">
        <v>0</v>
      </c>
      <c r="E924" s="48">
        <v>5549565</v>
      </c>
    </row>
    <row r="925" spans="1:5" hidden="1" outlineLevel="1">
      <c r="A925" s="381"/>
      <c r="B925" s="247" t="s">
        <v>1263</v>
      </c>
      <c r="D925" s="248">
        <v>0</v>
      </c>
      <c r="E925" s="48">
        <v>0</v>
      </c>
    </row>
    <row r="926" spans="1:5" collapsed="1">
      <c r="A926" s="381"/>
      <c r="B926" s="389" t="s">
        <v>1195</v>
      </c>
      <c r="C926" s="381"/>
      <c r="D926" s="248">
        <v>515229</v>
      </c>
      <c r="E926" s="48">
        <v>0</v>
      </c>
    </row>
    <row r="927" spans="1:5">
      <c r="A927" s="381"/>
      <c r="B927" s="389" t="s">
        <v>767</v>
      </c>
      <c r="C927" s="381"/>
      <c r="D927" s="248">
        <v>1120</v>
      </c>
      <c r="E927" s="48">
        <v>0</v>
      </c>
    </row>
    <row r="928" spans="1:5">
      <c r="A928" s="381"/>
      <c r="B928" s="247" t="s">
        <v>789</v>
      </c>
      <c r="D928" s="390">
        <v>0</v>
      </c>
      <c r="E928" s="48">
        <v>5267388</v>
      </c>
    </row>
    <row r="929" spans="1:5">
      <c r="A929" s="381"/>
      <c r="B929" s="247" t="s">
        <v>256</v>
      </c>
      <c r="D929" s="390">
        <v>0</v>
      </c>
      <c r="E929" s="48">
        <v>323944</v>
      </c>
    </row>
    <row r="930" spans="1:5" hidden="1" outlineLevel="1">
      <c r="A930" s="381"/>
      <c r="B930" s="247" t="s">
        <v>240</v>
      </c>
      <c r="D930" s="390">
        <v>0</v>
      </c>
      <c r="E930" s="48">
        <v>0</v>
      </c>
    </row>
    <row r="931" spans="1:5" hidden="1" outlineLevel="1">
      <c r="A931" s="381"/>
      <c r="B931" s="247" t="s">
        <v>538</v>
      </c>
      <c r="C931" s="381"/>
      <c r="D931" s="272"/>
      <c r="E931" s="48">
        <v>0</v>
      </c>
    </row>
    <row r="932" spans="1:5" hidden="1" outlineLevel="1">
      <c r="A932" s="381"/>
      <c r="B932" s="247" t="s">
        <v>254</v>
      </c>
      <c r="C932" s="381"/>
      <c r="D932" s="272"/>
      <c r="E932" s="48">
        <v>0</v>
      </c>
    </row>
    <row r="933" spans="1:5" s="2" customFormat="1" collapsed="1" thickBot="1">
      <c r="A933" s="285"/>
      <c r="B933" s="382" t="s">
        <v>648</v>
      </c>
      <c r="C933" s="383"/>
      <c r="D933" s="79">
        <v>516349</v>
      </c>
      <c r="E933" s="79">
        <v>11140897</v>
      </c>
    </row>
    <row r="934" spans="1:5" s="2" customFormat="1" ht="9.6" customHeight="1" thickTop="1">
      <c r="A934" s="154"/>
      <c r="B934" s="154"/>
      <c r="C934" s="154"/>
      <c r="D934" s="154"/>
      <c r="E934" s="154"/>
    </row>
    <row r="935" spans="1:5" s="307" customFormat="1" ht="14.25">
      <c r="A935" s="388"/>
      <c r="B935" s="388"/>
      <c r="C935" s="388"/>
      <c r="D935" s="391"/>
      <c r="E935" s="75"/>
    </row>
    <row r="936" spans="1:5" s="307" customFormat="1">
      <c r="A936" s="266"/>
      <c r="B936" s="378" t="s">
        <v>1064</v>
      </c>
      <c r="C936" s="368"/>
      <c r="D936" s="368"/>
      <c r="E936" s="9"/>
    </row>
    <row r="937" spans="1:5" s="307" customFormat="1" ht="14.25">
      <c r="A937" s="243" t="s">
        <v>0</v>
      </c>
      <c r="B937" s="379" t="s">
        <v>4</v>
      </c>
      <c r="C937" s="380"/>
      <c r="D937" s="243">
        <v>2020</v>
      </c>
      <c r="E937" s="243">
        <v>2019</v>
      </c>
    </row>
    <row r="938" spans="1:5" s="307" customFormat="1">
      <c r="A938" s="381"/>
      <c r="B938" s="247" t="s">
        <v>1173</v>
      </c>
      <c r="C938" s="381"/>
      <c r="D938" s="145">
        <v>31262464</v>
      </c>
      <c r="E938" s="80">
        <v>0</v>
      </c>
    </row>
    <row r="939" spans="1:5" s="307" customFormat="1">
      <c r="A939" s="381"/>
      <c r="B939" s="247" t="s">
        <v>554</v>
      </c>
      <c r="C939" s="381"/>
      <c r="D939" s="145">
        <v>3836586</v>
      </c>
      <c r="E939" s="80">
        <v>0</v>
      </c>
    </row>
    <row r="940" spans="1:5" s="307" customFormat="1">
      <c r="A940" s="381"/>
      <c r="B940" s="247" t="s">
        <v>789</v>
      </c>
      <c r="C940" s="381"/>
      <c r="D940" s="145">
        <v>2024209</v>
      </c>
      <c r="E940" s="80">
        <v>0</v>
      </c>
    </row>
    <row r="941" spans="1:5" s="307" customFormat="1" hidden="1" outlineLevel="1">
      <c r="A941" s="381"/>
      <c r="B941" s="247" t="s">
        <v>663</v>
      </c>
      <c r="C941" s="381"/>
      <c r="D941" s="145">
        <v>0</v>
      </c>
      <c r="E941" s="80">
        <v>0</v>
      </c>
    </row>
    <row r="942" spans="1:5" s="307" customFormat="1" collapsed="1">
      <c r="A942" s="381"/>
      <c r="B942" s="247" t="s">
        <v>784</v>
      </c>
      <c r="C942" s="381"/>
      <c r="D942" s="145">
        <v>1267503</v>
      </c>
      <c r="E942" s="80">
        <v>0</v>
      </c>
    </row>
    <row r="943" spans="1:5" s="307" customFormat="1">
      <c r="A943" s="381"/>
      <c r="B943" s="247" t="s">
        <v>296</v>
      </c>
      <c r="C943" s="1"/>
      <c r="D943" s="145">
        <v>305000</v>
      </c>
      <c r="E943" s="80">
        <v>305000</v>
      </c>
    </row>
    <row r="944" spans="1:5" s="307" customFormat="1">
      <c r="A944" s="381"/>
      <c r="B944" s="247" t="s">
        <v>89</v>
      </c>
      <c r="C944" s="381"/>
      <c r="D944" s="145">
        <v>192037</v>
      </c>
      <c r="E944" s="80">
        <v>0</v>
      </c>
    </row>
    <row r="945" spans="1:5" s="307" customFormat="1">
      <c r="A945" s="381"/>
      <c r="B945" s="247" t="s">
        <v>786</v>
      </c>
      <c r="C945" s="381"/>
      <c r="D945" s="145">
        <v>177305</v>
      </c>
      <c r="E945" s="80">
        <v>0</v>
      </c>
    </row>
    <row r="946" spans="1:5" s="307" customFormat="1">
      <c r="A946" s="381"/>
      <c r="B946" s="247" t="s">
        <v>52</v>
      </c>
      <c r="C946" s="381"/>
      <c r="D946" s="145">
        <v>148244</v>
      </c>
      <c r="E946" s="80">
        <v>0</v>
      </c>
    </row>
    <row r="947" spans="1:5" s="307" customFormat="1">
      <c r="A947" s="381"/>
      <c r="B947" s="247" t="s">
        <v>240</v>
      </c>
      <c r="C947" s="381"/>
      <c r="D947" s="390">
        <v>0</v>
      </c>
      <c r="E947" s="80">
        <v>1674654</v>
      </c>
    </row>
    <row r="948" spans="1:5" s="307" customFormat="1">
      <c r="A948" s="381"/>
      <c r="B948" s="247" t="s">
        <v>1107</v>
      </c>
      <c r="C948" s="381"/>
      <c r="D948" s="390">
        <v>0</v>
      </c>
      <c r="E948" s="80">
        <v>792929</v>
      </c>
    </row>
    <row r="949" spans="1:5" s="307" customFormat="1">
      <c r="A949" s="381"/>
      <c r="B949" s="247" t="s">
        <v>258</v>
      </c>
      <c r="C949" s="1"/>
      <c r="D949" s="390">
        <v>0</v>
      </c>
      <c r="E949" s="80">
        <v>205634</v>
      </c>
    </row>
    <row r="950" spans="1:5" s="307" customFormat="1">
      <c r="A950" s="381"/>
      <c r="B950" s="247" t="s">
        <v>792</v>
      </c>
      <c r="C950" s="1"/>
      <c r="D950" s="390">
        <v>0</v>
      </c>
      <c r="E950" s="80">
        <v>136694</v>
      </c>
    </row>
    <row r="951" spans="1:5" s="307" customFormat="1">
      <c r="A951" s="381"/>
      <c r="B951" s="247" t="s">
        <v>294</v>
      </c>
      <c r="C951" s="1"/>
      <c r="D951" s="390">
        <v>0</v>
      </c>
      <c r="E951" s="80">
        <v>100888</v>
      </c>
    </row>
    <row r="952" spans="1:5" s="307" customFormat="1">
      <c r="A952" s="381"/>
      <c r="B952" s="247" t="s">
        <v>1142</v>
      </c>
      <c r="C952" s="1"/>
      <c r="D952" s="146">
        <v>66061</v>
      </c>
      <c r="E952" s="80">
        <v>87006</v>
      </c>
    </row>
    <row r="953" spans="1:5" s="307" customFormat="1" hidden="1" outlineLevel="1">
      <c r="A953" s="381"/>
      <c r="B953" s="247" t="s">
        <v>83</v>
      </c>
      <c r="C953" s="381"/>
      <c r="D953" s="145">
        <v>660</v>
      </c>
      <c r="E953" s="80">
        <v>0</v>
      </c>
    </row>
    <row r="954" spans="1:5" s="307" customFormat="1" hidden="1" outlineLevel="1">
      <c r="A954" s="381"/>
      <c r="B954" s="247" t="s">
        <v>1174</v>
      </c>
      <c r="C954" s="381"/>
      <c r="D954" s="145">
        <v>660</v>
      </c>
      <c r="E954" s="80">
        <v>0</v>
      </c>
    </row>
    <row r="955" spans="1:5" s="307" customFormat="1" hidden="1" outlineLevel="1">
      <c r="A955" s="381"/>
      <c r="B955" s="247" t="s">
        <v>1258</v>
      </c>
      <c r="C955" s="381"/>
      <c r="D955" s="145">
        <v>0</v>
      </c>
      <c r="E955" s="80">
        <v>0</v>
      </c>
    </row>
    <row r="956" spans="1:5" s="307" customFormat="1" hidden="1" outlineLevel="1">
      <c r="A956" s="381"/>
      <c r="B956" s="247" t="s">
        <v>1014</v>
      </c>
      <c r="C956" s="1"/>
      <c r="D956" s="145">
        <v>0</v>
      </c>
      <c r="E956" s="80">
        <v>68514</v>
      </c>
    </row>
    <row r="957" spans="1:5" s="307" customFormat="1" hidden="1" outlineLevel="1">
      <c r="A957" s="381"/>
      <c r="B957" s="247" t="s">
        <v>1017</v>
      </c>
      <c r="C957" s="381"/>
      <c r="D957" s="145">
        <v>0</v>
      </c>
      <c r="E957" s="80">
        <v>7163</v>
      </c>
    </row>
    <row r="958" spans="1:5" s="307" customFormat="1" hidden="1" outlineLevel="1">
      <c r="A958" s="381"/>
      <c r="B958" s="247" t="s">
        <v>1108</v>
      </c>
      <c r="C958" s="381"/>
      <c r="D958" s="145">
        <v>0</v>
      </c>
      <c r="E958" s="80">
        <v>5934</v>
      </c>
    </row>
    <row r="959" spans="1:5" s="307" customFormat="1" hidden="1" outlineLevel="1">
      <c r="A959" s="381"/>
      <c r="B959" s="247" t="s">
        <v>98</v>
      </c>
      <c r="C959" s="1"/>
      <c r="D959" s="145">
        <v>64741</v>
      </c>
      <c r="E959" s="80">
        <v>2514</v>
      </c>
    </row>
    <row r="960" spans="1:5" s="307" customFormat="1" hidden="1" outlineLevel="1">
      <c r="A960" s="381"/>
      <c r="B960" s="247" t="s">
        <v>1015</v>
      </c>
      <c r="C960" s="1"/>
      <c r="D960" s="145">
        <v>0</v>
      </c>
      <c r="E960" s="80">
        <v>1680</v>
      </c>
    </row>
    <row r="961" spans="1:5" s="307" customFormat="1" hidden="1" outlineLevel="1">
      <c r="A961" s="381"/>
      <c r="B961" s="247" t="s">
        <v>1016</v>
      </c>
      <c r="C961" s="1"/>
      <c r="D961" s="145">
        <v>0</v>
      </c>
      <c r="E961" s="80">
        <v>1201</v>
      </c>
    </row>
    <row r="962" spans="1:5" s="307" customFormat="1" collapsed="1" thickBot="1">
      <c r="A962" s="285"/>
      <c r="B962" s="382" t="s">
        <v>1094</v>
      </c>
      <c r="C962" s="383"/>
      <c r="D962" s="79">
        <v>39279409</v>
      </c>
      <c r="E962" s="79">
        <v>3302805</v>
      </c>
    </row>
    <row r="963" spans="1:5" s="307" customFormat="1" ht="9.6" customHeight="1" thickTop="1">
      <c r="A963" s="386"/>
      <c r="B963" s="387"/>
      <c r="C963" s="388"/>
      <c r="D963" s="388"/>
      <c r="E963" s="31"/>
    </row>
    <row r="964" spans="1:5">
      <c r="A964" s="266"/>
      <c r="B964" s="267" t="s">
        <v>1074</v>
      </c>
      <c r="C964" s="239"/>
      <c r="D964" s="239"/>
      <c r="E964" s="9"/>
    </row>
    <row r="965" spans="1:5">
      <c r="A965" s="240" t="s">
        <v>0</v>
      </c>
      <c r="B965" s="241" t="s">
        <v>4</v>
      </c>
      <c r="C965" s="242"/>
      <c r="D965" s="243">
        <v>2020</v>
      </c>
      <c r="E965" s="243">
        <v>2019</v>
      </c>
    </row>
    <row r="966" spans="1:5">
      <c r="A966" s="317"/>
      <c r="B966" s="367" t="s">
        <v>570</v>
      </c>
      <c r="C966" s="317"/>
      <c r="D966" s="392"/>
      <c r="E966" s="272"/>
    </row>
    <row r="967" spans="1:5">
      <c r="A967" s="317"/>
      <c r="B967" s="10" t="s">
        <v>547</v>
      </c>
      <c r="C967" s="317"/>
      <c r="D967" s="80">
        <v>20325000</v>
      </c>
      <c r="E967" s="80">
        <v>23000000</v>
      </c>
    </row>
    <row r="968" spans="1:5">
      <c r="A968" s="393"/>
      <c r="B968" s="10" t="s">
        <v>1023</v>
      </c>
      <c r="C968" s="393"/>
      <c r="D968" s="80">
        <v>16690301</v>
      </c>
      <c r="E968" s="80">
        <v>30000000</v>
      </c>
    </row>
    <row r="969" spans="1:5">
      <c r="A969" s="317"/>
      <c r="B969" s="10" t="s">
        <v>548</v>
      </c>
      <c r="C969" s="393"/>
      <c r="D969" s="80">
        <v>6751486</v>
      </c>
      <c r="E969" s="80">
        <v>4844845</v>
      </c>
    </row>
    <row r="970" spans="1:5">
      <c r="A970" s="393"/>
      <c r="B970" s="10" t="s">
        <v>708</v>
      </c>
      <c r="C970" s="393"/>
      <c r="D970" s="80">
        <v>2026099</v>
      </c>
      <c r="E970" s="80">
        <v>3938658</v>
      </c>
    </row>
    <row r="971" spans="1:5">
      <c r="A971" s="393"/>
      <c r="B971" s="10" t="s">
        <v>687</v>
      </c>
      <c r="C971" s="393"/>
      <c r="D971" s="80">
        <v>3015741</v>
      </c>
      <c r="E971" s="80">
        <v>2978989</v>
      </c>
    </row>
    <row r="972" spans="1:5">
      <c r="A972" s="393"/>
      <c r="B972" s="10" t="s">
        <v>686</v>
      </c>
      <c r="C972" s="317"/>
      <c r="D972" s="80">
        <v>0</v>
      </c>
      <c r="E972" s="80">
        <v>46000000</v>
      </c>
    </row>
    <row r="973" spans="1:5">
      <c r="A973" s="393"/>
      <c r="B973" s="10" t="s">
        <v>707</v>
      </c>
      <c r="C973" s="317"/>
      <c r="D973" s="80">
        <v>0</v>
      </c>
      <c r="E973" s="80">
        <v>40000000</v>
      </c>
    </row>
    <row r="974" spans="1:5">
      <c r="A974" s="393"/>
      <c r="B974" s="10" t="s">
        <v>549</v>
      </c>
      <c r="C974" s="393"/>
      <c r="D974" s="80">
        <v>0</v>
      </c>
      <c r="E974" s="80">
        <v>11151647</v>
      </c>
    </row>
    <row r="975" spans="1:5" hidden="1" outlineLevel="1">
      <c r="A975" s="393"/>
      <c r="B975" s="10" t="s">
        <v>1109</v>
      </c>
      <c r="C975" s="393"/>
      <c r="D975" s="80">
        <v>0</v>
      </c>
      <c r="E975" s="80">
        <v>0</v>
      </c>
    </row>
    <row r="976" spans="1:5" hidden="1" outlineLevel="1">
      <c r="A976" s="393"/>
      <c r="B976" s="10" t="s">
        <v>1110</v>
      </c>
      <c r="C976" s="393"/>
      <c r="D976" s="80">
        <v>0</v>
      </c>
      <c r="E976" s="80">
        <v>0</v>
      </c>
    </row>
    <row r="977" spans="1:5" hidden="1" outlineLevel="1">
      <c r="A977" s="393"/>
      <c r="B977" s="10" t="s">
        <v>1111</v>
      </c>
      <c r="C977" s="393"/>
      <c r="D977" s="80">
        <v>0</v>
      </c>
      <c r="E977" s="80">
        <v>0</v>
      </c>
    </row>
    <row r="978" spans="1:5" hidden="1" outlineLevel="1">
      <c r="A978" s="393"/>
      <c r="B978" s="10" t="s">
        <v>1112</v>
      </c>
      <c r="C978" s="393"/>
      <c r="D978" s="80">
        <v>0</v>
      </c>
      <c r="E978" s="80">
        <v>0</v>
      </c>
    </row>
    <row r="979" spans="1:5" hidden="1" outlineLevel="1">
      <c r="A979" s="393"/>
      <c r="B979" s="10" t="s">
        <v>1113</v>
      </c>
      <c r="C979" s="393"/>
      <c r="D979" s="80">
        <v>0</v>
      </c>
      <c r="E979" s="80">
        <v>0</v>
      </c>
    </row>
    <row r="980" spans="1:5" hidden="1" outlineLevel="1">
      <c r="A980" s="317"/>
      <c r="B980" s="10" t="s">
        <v>1114</v>
      </c>
      <c r="C980" s="393"/>
      <c r="D980" s="80">
        <v>0</v>
      </c>
      <c r="E980" s="80">
        <v>0</v>
      </c>
    </row>
    <row r="981" spans="1:5" hidden="1" outlineLevel="1">
      <c r="A981" s="393"/>
      <c r="B981" s="10" t="s">
        <v>680</v>
      </c>
      <c r="C981" s="393"/>
      <c r="D981" s="80">
        <v>0</v>
      </c>
      <c r="E981" s="80">
        <v>0</v>
      </c>
    </row>
    <row r="982" spans="1:5" hidden="1" outlineLevel="1">
      <c r="A982" s="393"/>
      <c r="B982" s="10" t="s">
        <v>677</v>
      </c>
      <c r="C982" s="393"/>
      <c r="D982" s="394"/>
      <c r="E982" s="80">
        <v>0</v>
      </c>
    </row>
    <row r="983" spans="1:5" collapsed="1">
      <c r="A983" s="393"/>
      <c r="B983" s="244" t="s">
        <v>678</v>
      </c>
      <c r="C983" s="393"/>
      <c r="D983" s="395">
        <v>48808627</v>
      </c>
      <c r="E983" s="356">
        <v>161914139</v>
      </c>
    </row>
    <row r="984" spans="1:5">
      <c r="A984" s="393"/>
      <c r="B984" s="244"/>
      <c r="C984" s="393"/>
      <c r="D984" s="394"/>
      <c r="E984" s="51"/>
    </row>
    <row r="985" spans="1:5">
      <c r="A985" s="393"/>
      <c r="B985" s="367" t="s">
        <v>643</v>
      </c>
      <c r="C985" s="393"/>
      <c r="D985" s="394"/>
      <c r="E985" s="51"/>
    </row>
    <row r="986" spans="1:5">
      <c r="A986" s="393" t="s">
        <v>567</v>
      </c>
      <c r="B986" s="10" t="s">
        <v>687</v>
      </c>
      <c r="C986" s="317"/>
      <c r="D986" s="145">
        <v>15936709</v>
      </c>
      <c r="E986" s="51">
        <v>16284991</v>
      </c>
    </row>
    <row r="987" spans="1:5">
      <c r="A987" s="393"/>
      <c r="B987" s="10" t="s">
        <v>1024</v>
      </c>
      <c r="C987" s="317"/>
      <c r="D987" s="80">
        <v>0</v>
      </c>
      <c r="E987" s="51">
        <v>1373115</v>
      </c>
    </row>
    <row r="988" spans="1:5">
      <c r="A988" s="393"/>
      <c r="B988" s="244" t="s">
        <v>679</v>
      </c>
      <c r="D988" s="396">
        <v>15936709</v>
      </c>
      <c r="E988" s="397">
        <v>17658106</v>
      </c>
    </row>
    <row r="989" spans="1:5" s="265" customFormat="1" thickBot="1">
      <c r="A989" s="285"/>
      <c r="B989" s="340" t="s">
        <v>1115</v>
      </c>
      <c r="C989" s="350"/>
      <c r="D989" s="98">
        <v>64745336</v>
      </c>
      <c r="E989" s="49">
        <v>179572245</v>
      </c>
    </row>
    <row r="990" spans="1:5" s="265" customFormat="1" ht="7.9" customHeight="1" thickTop="1">
      <c r="A990" s="258"/>
      <c r="B990" s="258"/>
      <c r="C990" s="258"/>
      <c r="D990" s="158"/>
      <c r="E990" s="155"/>
    </row>
    <row r="991" spans="1:5" s="265" customFormat="1" ht="14.25">
      <c r="A991" s="258"/>
      <c r="B991" s="258"/>
      <c r="C991" s="258"/>
      <c r="D991" s="258"/>
      <c r="E991" s="75"/>
    </row>
    <row r="992" spans="1:5" s="265" customFormat="1">
      <c r="A992" s="2"/>
      <c r="B992" s="258"/>
      <c r="C992" s="258"/>
      <c r="D992" s="258"/>
      <c r="E992" s="9"/>
    </row>
    <row r="993" spans="1:6" hidden="1" outlineLevel="1">
      <c r="B993" s="368"/>
      <c r="C993" s="368"/>
      <c r="D993" s="368"/>
      <c r="E993" s="9"/>
    </row>
    <row r="994" spans="1:6" hidden="1" outlineLevel="1">
      <c r="B994" s="368"/>
      <c r="C994" s="368"/>
      <c r="D994" s="368"/>
      <c r="E994" s="9"/>
    </row>
    <row r="995" spans="1:6" hidden="1" outlineLevel="1">
      <c r="A995" s="381" t="s">
        <v>0</v>
      </c>
      <c r="B995" s="381" t="s">
        <v>4</v>
      </c>
      <c r="C995" s="398"/>
      <c r="D995" s="243">
        <v>2020</v>
      </c>
      <c r="E995" s="243">
        <v>2019</v>
      </c>
    </row>
    <row r="996" spans="1:6" s="2" customFormat="1" hidden="1" outlineLevel="1">
      <c r="A996" s="381"/>
      <c r="B996" s="1"/>
      <c r="C996" s="399"/>
      <c r="D996" s="399"/>
      <c r="E996" s="51"/>
    </row>
    <row r="997" spans="1:6" s="2" customFormat="1" hidden="1" outlineLevel="1" collapsed="1" thickBot="1">
      <c r="B997" s="252"/>
      <c r="C997" s="400"/>
      <c r="D997" s="400"/>
      <c r="E997" s="49"/>
    </row>
    <row r="998" spans="1:6" s="2" customFormat="1" ht="14.25" hidden="1" outlineLevel="1">
      <c r="B998" s="252"/>
      <c r="C998" s="252"/>
      <c r="D998" s="252"/>
      <c r="E998" s="54"/>
    </row>
    <row r="999" spans="1:6" s="401" customFormat="1" ht="14.25" collapsed="1">
      <c r="B999" s="402" t="s">
        <v>29</v>
      </c>
      <c r="C999" s="402"/>
      <c r="D999" s="100">
        <v>131539200</v>
      </c>
      <c r="E999" s="25">
        <v>259716927</v>
      </c>
    </row>
    <row r="1000" spans="1:6" s="401" customFormat="1" ht="14.25">
      <c r="B1000" s="402"/>
      <c r="C1000" s="25"/>
      <c r="D1000" s="100"/>
      <c r="E1000" s="25"/>
    </row>
    <row r="1001" spans="1:6">
      <c r="A1001" s="266"/>
      <c r="B1001" s="267" t="s">
        <v>1075</v>
      </c>
      <c r="C1001" s="239"/>
      <c r="D1001" s="239"/>
      <c r="E1001" s="52"/>
    </row>
    <row r="1002" spans="1:6">
      <c r="A1002" s="240" t="s">
        <v>0</v>
      </c>
      <c r="B1002" s="241" t="s">
        <v>4</v>
      </c>
      <c r="C1002" s="315"/>
      <c r="D1002" s="243">
        <v>2020</v>
      </c>
      <c r="E1002" s="243">
        <v>2019</v>
      </c>
    </row>
    <row r="1003" spans="1:6">
      <c r="A1003" s="385"/>
      <c r="B1003" s="247" t="s">
        <v>247</v>
      </c>
      <c r="C1003" s="403"/>
      <c r="D1003" s="145">
        <v>100770000</v>
      </c>
      <c r="E1003" s="80">
        <v>100770000</v>
      </c>
      <c r="F1003" s="404"/>
    </row>
    <row r="1004" spans="1:6" ht="15" customHeight="1">
      <c r="A1004" s="385"/>
      <c r="B1004" s="247" t="s">
        <v>248</v>
      </c>
      <c r="C1004" s="384"/>
      <c r="D1004" s="80">
        <v>-90000000</v>
      </c>
      <c r="E1004" s="80">
        <v>-90000000</v>
      </c>
      <c r="F1004" s="404"/>
    </row>
    <row r="1005" spans="1:6" s="2" customFormat="1" ht="15" customHeight="1">
      <c r="A1005" s="405"/>
      <c r="B1005" s="244" t="s">
        <v>249</v>
      </c>
      <c r="C1005" s="406"/>
      <c r="D1005" s="257">
        <v>10770000</v>
      </c>
      <c r="E1005" s="356">
        <v>10770000</v>
      </c>
      <c r="F1005" s="407"/>
    </row>
    <row r="1006" spans="1:6" ht="9" customHeight="1">
      <c r="A1006" s="385"/>
      <c r="B1006" s="247"/>
      <c r="C1006" s="384"/>
      <c r="D1006" s="408"/>
      <c r="E1006" s="80"/>
      <c r="F1006" s="404"/>
    </row>
    <row r="1007" spans="1:6" ht="15" customHeight="1">
      <c r="A1007" s="385"/>
      <c r="B1007" s="247" t="s">
        <v>22</v>
      </c>
      <c r="C1007" s="384"/>
      <c r="D1007" s="145">
        <v>10664</v>
      </c>
      <c r="E1007" s="80">
        <v>10664</v>
      </c>
      <c r="F1007" s="404"/>
    </row>
    <row r="1008" spans="1:6" ht="15" customHeight="1">
      <c r="A1008" s="385"/>
      <c r="B1008" s="247" t="s">
        <v>250</v>
      </c>
      <c r="C1008" s="384"/>
      <c r="D1008" s="145">
        <v>137264325</v>
      </c>
      <c r="E1008" s="80">
        <v>120573842</v>
      </c>
      <c r="F1008" s="404"/>
    </row>
    <row r="1009" spans="1:6" ht="15" hidden="1" customHeight="1" outlineLevel="1">
      <c r="A1009" s="385"/>
      <c r="B1009" s="247" t="s">
        <v>1261</v>
      </c>
      <c r="C1009" s="384"/>
      <c r="D1009" s="145">
        <v>0</v>
      </c>
      <c r="E1009" s="80"/>
      <c r="F1009" s="404"/>
    </row>
    <row r="1010" spans="1:6" ht="15" customHeight="1" collapsed="1">
      <c r="A1010" s="385"/>
      <c r="B1010" s="247" t="s">
        <v>251</v>
      </c>
      <c r="C1010" s="384"/>
      <c r="D1010" s="248">
        <v>2622903.0866541564</v>
      </c>
      <c r="E1010" s="248">
        <v>16690483</v>
      </c>
      <c r="F1010" s="404"/>
    </row>
    <row r="1011" spans="1:6" s="412" customFormat="1" ht="15" customHeight="1">
      <c r="A1011" s="409"/>
      <c r="B1011" s="409"/>
      <c r="C1011" s="410"/>
      <c r="D1011" s="370">
        <v>139897892.08665416</v>
      </c>
      <c r="E1011" s="370">
        <v>158817008</v>
      </c>
      <c r="F1011" s="411"/>
    </row>
    <row r="1012" spans="1:6" ht="9" customHeight="1" collapsed="1">
      <c r="A1012" s="413"/>
      <c r="B1012" s="413"/>
      <c r="C1012" s="414"/>
      <c r="D1012" s="415"/>
      <c r="E1012" s="103"/>
      <c r="F1012" s="404"/>
    </row>
    <row r="1013" spans="1:6" s="2" customFormat="1" thickBot="1">
      <c r="A1013" s="262"/>
      <c r="B1013" s="340" t="s">
        <v>18</v>
      </c>
      <c r="C1013" s="350"/>
      <c r="D1013" s="79">
        <v>150667892.08665416</v>
      </c>
      <c r="E1013" s="79">
        <v>148044989</v>
      </c>
      <c r="F1013" s="407"/>
    </row>
    <row r="1014" spans="1:6" s="265" customFormat="1" ht="7.9" customHeight="1" thickTop="1">
      <c r="A1014" s="264"/>
      <c r="B1014" s="264"/>
      <c r="E1014" s="75"/>
      <c r="F1014" s="416"/>
    </row>
    <row r="1015" spans="1:6" s="265" customFormat="1">
      <c r="E1015" s="9"/>
      <c r="F1015" s="416"/>
    </row>
    <row r="1016" spans="1:6" s="265" customFormat="1" ht="14.25">
      <c r="E1016" s="54"/>
      <c r="F1016" s="416"/>
    </row>
    <row r="1017" spans="1:6" s="2" customFormat="1" ht="14.25">
      <c r="B1017" s="417" t="s">
        <v>7</v>
      </c>
      <c r="C1017" s="417"/>
      <c r="D1017" s="99">
        <v>282207092.08665419</v>
      </c>
      <c r="E1017" s="84">
        <v>407761916</v>
      </c>
      <c r="F1017" s="407"/>
    </row>
    <row r="1018" spans="1:6" s="2" customFormat="1" ht="14.25">
      <c r="B1018" s="417" t="s">
        <v>8</v>
      </c>
      <c r="C1018" s="417"/>
      <c r="D1018" s="99">
        <v>0</v>
      </c>
      <c r="E1018" s="84">
        <v>0</v>
      </c>
      <c r="F1018" s="407"/>
    </row>
    <row r="1019" spans="1:6">
      <c r="E1019" s="9"/>
    </row>
    <row r="1020" spans="1:6">
      <c r="A1020" s="266"/>
      <c r="B1020" s="267" t="s">
        <v>1076</v>
      </c>
      <c r="C1020" s="239"/>
      <c r="D1020" s="239"/>
      <c r="E1020" s="9"/>
    </row>
    <row r="1021" spans="1:6">
      <c r="A1021" s="240" t="s">
        <v>0</v>
      </c>
      <c r="B1021" s="241" t="s">
        <v>4</v>
      </c>
      <c r="C1021" s="315"/>
      <c r="D1021" s="243">
        <v>2020</v>
      </c>
      <c r="E1021" s="243">
        <v>2019</v>
      </c>
    </row>
    <row r="1022" spans="1:6" ht="0.6" customHeight="1">
      <c r="A1022" s="393"/>
      <c r="B1022" s="418"/>
      <c r="C1022" s="419"/>
      <c r="D1022" s="420"/>
      <c r="E1022" s="11"/>
      <c r="F1022" s="404"/>
    </row>
    <row r="1023" spans="1:6">
      <c r="A1023" s="393"/>
      <c r="B1023" s="367" t="s">
        <v>684</v>
      </c>
      <c r="C1023" s="421"/>
      <c r="D1023" s="422"/>
      <c r="E1023" s="51"/>
      <c r="F1023" s="404"/>
    </row>
    <row r="1024" spans="1:6">
      <c r="A1024" s="393"/>
      <c r="B1024" s="247" t="s">
        <v>486</v>
      </c>
      <c r="C1024" s="384"/>
      <c r="D1024" s="145">
        <v>99521529</v>
      </c>
      <c r="E1024" s="51">
        <v>156728215.2442857</v>
      </c>
      <c r="F1024" s="404"/>
    </row>
    <row r="1025" spans="1:6">
      <c r="A1025" s="393"/>
      <c r="B1025" s="247" t="s">
        <v>682</v>
      </c>
      <c r="C1025" s="384"/>
      <c r="D1025" s="145">
        <v>9963036</v>
      </c>
      <c r="E1025" s="51">
        <v>3284154</v>
      </c>
      <c r="F1025" s="404"/>
    </row>
    <row r="1026" spans="1:6">
      <c r="A1026" s="393"/>
      <c r="B1026" s="247" t="s">
        <v>683</v>
      </c>
      <c r="C1026" s="384"/>
      <c r="D1026" s="145">
        <v>4891103</v>
      </c>
      <c r="E1026" s="51">
        <v>8408796</v>
      </c>
      <c r="F1026" s="404"/>
    </row>
    <row r="1027" spans="1:6">
      <c r="A1027" s="393"/>
      <c r="B1027" s="302" t="s">
        <v>1100</v>
      </c>
      <c r="C1027" s="421"/>
      <c r="D1027" s="145">
        <v>892099</v>
      </c>
      <c r="E1027" s="51">
        <v>2628390</v>
      </c>
      <c r="F1027" s="404"/>
    </row>
    <row r="1028" spans="1:6" hidden="1" outlineLevel="1">
      <c r="A1028" s="393"/>
      <c r="B1028" s="423" t="s">
        <v>485</v>
      </c>
      <c r="C1028" s="424"/>
      <c r="D1028" s="425"/>
      <c r="E1028" s="353">
        <v>0</v>
      </c>
      <c r="F1028" s="404"/>
    </row>
    <row r="1029" spans="1:6" hidden="1" outlineLevel="1">
      <c r="A1029" s="393"/>
      <c r="B1029" s="423" t="s">
        <v>265</v>
      </c>
      <c r="C1029" s="424"/>
      <c r="D1029" s="425"/>
      <c r="E1029" s="353">
        <v>0</v>
      </c>
      <c r="F1029" s="404"/>
    </row>
    <row r="1030" spans="1:6" hidden="1" outlineLevel="1">
      <c r="A1030" s="393"/>
      <c r="B1030" s="423" t="s">
        <v>400</v>
      </c>
      <c r="C1030" s="424"/>
      <c r="D1030" s="425"/>
      <c r="E1030" s="353">
        <v>0</v>
      </c>
      <c r="F1030" s="404"/>
    </row>
    <row r="1031" spans="1:6" hidden="1" outlineLevel="1">
      <c r="A1031" s="393"/>
      <c r="B1031" s="423" t="s">
        <v>290</v>
      </c>
      <c r="C1031" s="424"/>
      <c r="D1031" s="425"/>
      <c r="E1031" s="353">
        <v>0</v>
      </c>
      <c r="F1031" s="404"/>
    </row>
    <row r="1032" spans="1:6" hidden="1" outlineLevel="1">
      <c r="A1032" s="393"/>
      <c r="B1032" s="423" t="s">
        <v>363</v>
      </c>
      <c r="C1032" s="424"/>
      <c r="D1032" s="425"/>
      <c r="E1032" s="353">
        <v>0</v>
      </c>
      <c r="F1032" s="404"/>
    </row>
    <row r="1033" spans="1:6" hidden="1" outlineLevel="1">
      <c r="A1033" s="393"/>
      <c r="B1033" s="423" t="s">
        <v>280</v>
      </c>
      <c r="C1033" s="424"/>
      <c r="D1033" s="425"/>
      <c r="E1033" s="353">
        <v>0</v>
      </c>
      <c r="F1033" s="404"/>
    </row>
    <row r="1034" spans="1:6" hidden="1" outlineLevel="1">
      <c r="A1034" s="393"/>
      <c r="B1034" s="423" t="s">
        <v>263</v>
      </c>
      <c r="C1034" s="424"/>
      <c r="D1034" s="425"/>
      <c r="E1034" s="353">
        <v>0</v>
      </c>
      <c r="F1034" s="404"/>
    </row>
    <row r="1035" spans="1:6" hidden="1" outlineLevel="1">
      <c r="A1035" s="393"/>
      <c r="B1035" s="423" t="s">
        <v>267</v>
      </c>
      <c r="C1035" s="424"/>
      <c r="D1035" s="425"/>
      <c r="E1035" s="353">
        <v>0</v>
      </c>
      <c r="F1035" s="404"/>
    </row>
    <row r="1036" spans="1:6" collapsed="1">
      <c r="A1036" s="393"/>
      <c r="B1036" s="426" t="s">
        <v>709</v>
      </c>
      <c r="C1036" s="421"/>
      <c r="D1036" s="395">
        <v>115267767</v>
      </c>
      <c r="E1036" s="395">
        <v>171049555.2442857</v>
      </c>
      <c r="F1036" s="404"/>
    </row>
    <row r="1037" spans="1:6" ht="9" customHeight="1">
      <c r="A1037" s="393"/>
      <c r="B1037" s="10"/>
      <c r="C1037" s="421"/>
      <c r="D1037" s="422"/>
      <c r="E1037" s="51"/>
      <c r="F1037" s="404"/>
    </row>
    <row r="1038" spans="1:6">
      <c r="A1038" s="393"/>
      <c r="B1038" s="367" t="s">
        <v>577</v>
      </c>
      <c r="C1038" s="421"/>
      <c r="D1038" s="422"/>
      <c r="E1038" s="51"/>
      <c r="F1038" s="404"/>
    </row>
    <row r="1039" spans="1:6">
      <c r="A1039" s="393"/>
      <c r="B1039" s="247" t="s">
        <v>578</v>
      </c>
      <c r="C1039" s="421"/>
      <c r="D1039" s="145">
        <v>1338719</v>
      </c>
      <c r="E1039" s="51">
        <v>7218834</v>
      </c>
      <c r="F1039" s="404"/>
    </row>
    <row r="1040" spans="1:6">
      <c r="A1040" s="393"/>
      <c r="B1040" s="247" t="s">
        <v>681</v>
      </c>
      <c r="C1040" s="421"/>
      <c r="D1040" s="145">
        <v>2110290</v>
      </c>
      <c r="E1040" s="51">
        <v>1284695</v>
      </c>
      <c r="F1040" s="404"/>
    </row>
    <row r="1041" spans="1:6">
      <c r="A1041" s="393"/>
      <c r="B1041" s="426" t="s">
        <v>579</v>
      </c>
      <c r="C1041" s="421"/>
      <c r="D1041" s="395">
        <v>3449009</v>
      </c>
      <c r="E1041" s="427">
        <v>8503529</v>
      </c>
      <c r="F1041" s="404"/>
    </row>
    <row r="1042" spans="1:6" ht="9" customHeight="1">
      <c r="A1042" s="393"/>
      <c r="B1042" s="10"/>
      <c r="C1042" s="393"/>
      <c r="D1042" s="428"/>
      <c r="E1042" s="51"/>
      <c r="F1042" s="404"/>
    </row>
    <row r="1043" spans="1:6" s="2" customFormat="1" thickBot="1">
      <c r="A1043" s="261"/>
      <c r="B1043" s="340" t="s">
        <v>633</v>
      </c>
      <c r="C1043" s="350"/>
      <c r="D1043" s="98">
        <v>118716776</v>
      </c>
      <c r="E1043" s="49">
        <v>179553084.2442857</v>
      </c>
      <c r="F1043" s="407"/>
    </row>
    <row r="1044" spans="1:6" s="2" customFormat="1" ht="8.4499999999999993" customHeight="1" thickTop="1">
      <c r="A1044" s="158"/>
      <c r="B1044" s="158"/>
      <c r="C1044" s="158"/>
      <c r="D1044" s="158"/>
      <c r="E1044" s="155"/>
      <c r="F1044" s="407"/>
    </row>
    <row r="1045" spans="1:6" s="265" customFormat="1" ht="14.25">
      <c r="E1045" s="39"/>
    </row>
    <row r="1046" spans="1:6">
      <c r="A1046" s="266"/>
      <c r="B1046" s="267" t="s">
        <v>1077</v>
      </c>
      <c r="C1046" s="239"/>
      <c r="D1046" s="239"/>
      <c r="E1046" s="9"/>
    </row>
    <row r="1047" spans="1:6">
      <c r="A1047" s="240" t="s">
        <v>0</v>
      </c>
      <c r="B1047" s="241" t="s">
        <v>4</v>
      </c>
      <c r="C1047" s="315"/>
      <c r="D1047" s="243">
        <v>2020</v>
      </c>
      <c r="E1047" s="243">
        <v>2019</v>
      </c>
    </row>
    <row r="1048" spans="1:6" hidden="1" outlineLevel="1">
      <c r="A1048" s="393"/>
      <c r="B1048" s="367" t="s">
        <v>415</v>
      </c>
      <c r="C1048" s="429"/>
      <c r="D1048" s="430"/>
      <c r="E1048" s="353"/>
      <c r="F1048" s="404"/>
    </row>
    <row r="1049" spans="1:6" collapsed="1">
      <c r="A1049" s="393"/>
      <c r="B1049" s="247" t="s">
        <v>1196</v>
      </c>
      <c r="C1049" s="429"/>
      <c r="D1049" s="145">
        <v>33453636</v>
      </c>
      <c r="E1049" s="51">
        <v>30108103</v>
      </c>
      <c r="F1049" s="404"/>
    </row>
    <row r="1050" spans="1:6" s="279" customFormat="1">
      <c r="A1050" s="431"/>
      <c r="B1050" s="302" t="s">
        <v>1197</v>
      </c>
      <c r="C1050" s="432"/>
      <c r="D1050" s="145">
        <v>16328212</v>
      </c>
      <c r="E1050" s="51">
        <v>27104908</v>
      </c>
      <c r="F1050" s="433"/>
    </row>
    <row r="1051" spans="1:6" s="279" customFormat="1">
      <c r="A1051" s="431"/>
      <c r="B1051" s="302" t="s">
        <v>485</v>
      </c>
      <c r="C1051" s="432"/>
      <c r="D1051" s="145">
        <v>9089405</v>
      </c>
      <c r="E1051" s="51">
        <v>5630347</v>
      </c>
      <c r="F1051" s="433"/>
    </row>
    <row r="1052" spans="1:6" s="279" customFormat="1">
      <c r="A1052" s="431"/>
      <c r="B1052" s="302" t="s">
        <v>583</v>
      </c>
      <c r="C1052" s="432"/>
      <c r="D1052" s="145">
        <v>8039920</v>
      </c>
      <c r="E1052" s="51">
        <v>12629327</v>
      </c>
      <c r="F1052" s="433"/>
    </row>
    <row r="1053" spans="1:6" s="279" customFormat="1">
      <c r="A1053" s="431"/>
      <c r="B1053" s="302" t="s">
        <v>1200</v>
      </c>
      <c r="C1053" s="432"/>
      <c r="D1053" s="145">
        <v>4263401</v>
      </c>
      <c r="E1053" s="51">
        <v>7680117</v>
      </c>
      <c r="F1053" s="433"/>
    </row>
    <row r="1054" spans="1:6" s="279" customFormat="1">
      <c r="A1054" s="431"/>
      <c r="B1054" s="42" t="s">
        <v>1199</v>
      </c>
      <c r="C1054" s="432"/>
      <c r="D1054" s="145">
        <v>3402479</v>
      </c>
      <c r="E1054" s="51">
        <v>6546981</v>
      </c>
      <c r="F1054" s="433"/>
    </row>
    <row r="1055" spans="1:6" s="279" customFormat="1">
      <c r="A1055" s="431"/>
      <c r="B1055" s="302" t="s">
        <v>316</v>
      </c>
      <c r="C1055" s="432"/>
      <c r="D1055" s="145">
        <v>2552526</v>
      </c>
      <c r="E1055" s="51">
        <v>4746381</v>
      </c>
      <c r="F1055" s="433"/>
    </row>
    <row r="1056" spans="1:6" s="279" customFormat="1">
      <c r="A1056" s="431"/>
      <c r="B1056" s="302" t="s">
        <v>385</v>
      </c>
      <c r="C1056" s="432"/>
      <c r="D1056" s="145">
        <v>2194252</v>
      </c>
      <c r="E1056" s="51">
        <v>1865820</v>
      </c>
      <c r="F1056" s="433"/>
    </row>
    <row r="1057" spans="1:6" s="279" customFormat="1">
      <c r="A1057" s="431"/>
      <c r="B1057" s="302" t="s">
        <v>1029</v>
      </c>
      <c r="C1057" s="432"/>
      <c r="D1057" s="145">
        <v>1992286</v>
      </c>
      <c r="E1057" s="51">
        <v>3651799</v>
      </c>
      <c r="F1057" s="433"/>
    </row>
    <row r="1058" spans="1:6" s="279" customFormat="1">
      <c r="A1058" s="431"/>
      <c r="B1058" s="302" t="s">
        <v>276</v>
      </c>
      <c r="C1058" s="432"/>
      <c r="D1058" s="145">
        <v>1491775</v>
      </c>
      <c r="E1058" s="51">
        <v>3598634</v>
      </c>
      <c r="F1058" s="433"/>
    </row>
    <row r="1059" spans="1:6" s="279" customFormat="1">
      <c r="A1059" s="431"/>
      <c r="B1059" s="302" t="s">
        <v>1202</v>
      </c>
      <c r="C1059" s="432"/>
      <c r="D1059" s="145">
        <v>1344616</v>
      </c>
      <c r="E1059" s="51">
        <v>6587850</v>
      </c>
      <c r="F1059" s="433"/>
    </row>
    <row r="1060" spans="1:6" s="279" customFormat="1">
      <c r="A1060" s="431"/>
      <c r="B1060" s="302" t="s">
        <v>1204</v>
      </c>
      <c r="C1060" s="432"/>
      <c r="D1060" s="145">
        <v>1111035</v>
      </c>
      <c r="E1060" s="51">
        <v>1725148</v>
      </c>
      <c r="F1060" s="433"/>
    </row>
    <row r="1061" spans="1:6" s="279" customFormat="1">
      <c r="A1061" s="431"/>
      <c r="B1061" s="302" t="s">
        <v>1203</v>
      </c>
      <c r="C1061" s="432"/>
      <c r="D1061" s="145">
        <v>1110251</v>
      </c>
      <c r="E1061" s="51">
        <v>2530239</v>
      </c>
      <c r="F1061" s="433"/>
    </row>
    <row r="1062" spans="1:6" s="279" customFormat="1">
      <c r="A1062" s="431"/>
      <c r="B1062" s="302" t="s">
        <v>1035</v>
      </c>
      <c r="C1062" s="432"/>
      <c r="D1062" s="145">
        <v>1109678</v>
      </c>
      <c r="E1062" s="51">
        <v>1787014</v>
      </c>
      <c r="F1062" s="433"/>
    </row>
    <row r="1063" spans="1:6" s="279" customFormat="1">
      <c r="A1063" s="431"/>
      <c r="B1063" s="302" t="s">
        <v>1205</v>
      </c>
      <c r="C1063" s="432"/>
      <c r="D1063" s="145">
        <v>510551</v>
      </c>
      <c r="E1063" s="51">
        <v>1991032</v>
      </c>
      <c r="F1063" s="433"/>
    </row>
    <row r="1064" spans="1:6" s="279" customFormat="1">
      <c r="A1064" s="431"/>
      <c r="B1064" s="302" t="s">
        <v>1206</v>
      </c>
      <c r="C1064" s="432"/>
      <c r="D1064" s="145">
        <v>188545</v>
      </c>
      <c r="E1064" s="51">
        <v>810995</v>
      </c>
      <c r="F1064" s="433"/>
    </row>
    <row r="1065" spans="1:6" s="279" customFormat="1">
      <c r="A1065" s="431"/>
      <c r="B1065" s="302" t="s">
        <v>1198</v>
      </c>
      <c r="C1065" s="432"/>
      <c r="D1065" s="80">
        <v>0</v>
      </c>
      <c r="E1065" s="51">
        <v>2376147</v>
      </c>
      <c r="F1065" s="433"/>
    </row>
    <row r="1066" spans="1:6" s="279" customFormat="1">
      <c r="A1066" s="431"/>
      <c r="B1066" s="302" t="s">
        <v>1201</v>
      </c>
      <c r="C1066" s="432"/>
      <c r="D1066" s="80">
        <v>0</v>
      </c>
      <c r="E1066" s="51">
        <v>4995920</v>
      </c>
      <c r="F1066" s="433"/>
    </row>
    <row r="1067" spans="1:6" s="279" customFormat="1">
      <c r="A1067" s="431"/>
      <c r="B1067" s="302" t="s">
        <v>524</v>
      </c>
      <c r="C1067" s="432"/>
      <c r="D1067" s="434">
        <v>14629254</v>
      </c>
      <c r="E1067" s="434">
        <v>10387744</v>
      </c>
      <c r="F1067" s="433"/>
    </row>
    <row r="1068" spans="1:6" s="279" customFormat="1" hidden="1" outlineLevel="1">
      <c r="A1068" s="431"/>
      <c r="B1068" s="302" t="s">
        <v>1208</v>
      </c>
      <c r="C1068" s="432"/>
      <c r="D1068" s="145">
        <v>13470795</v>
      </c>
      <c r="E1068" s="51">
        <v>6074997</v>
      </c>
      <c r="F1068" s="433"/>
    </row>
    <row r="1069" spans="1:6" s="279" customFormat="1" hidden="1" outlineLevel="1">
      <c r="A1069" s="431"/>
      <c r="B1069" s="302" t="s">
        <v>605</v>
      </c>
      <c r="C1069" s="432"/>
      <c r="D1069" s="435"/>
      <c r="E1069" s="51">
        <v>0</v>
      </c>
      <c r="F1069" s="433"/>
    </row>
    <row r="1070" spans="1:6" s="279" customFormat="1" hidden="1" outlineLevel="1">
      <c r="A1070" s="431"/>
      <c r="B1070" s="302" t="s">
        <v>1207</v>
      </c>
      <c r="C1070" s="432"/>
      <c r="D1070" s="435"/>
      <c r="E1070" s="51">
        <v>0</v>
      </c>
      <c r="F1070" s="433"/>
    </row>
    <row r="1071" spans="1:6" s="279" customFormat="1" hidden="1" outlineLevel="1">
      <c r="A1071" s="431"/>
      <c r="B1071" s="423" t="s">
        <v>342</v>
      </c>
      <c r="C1071" s="424"/>
      <c r="D1071" s="425"/>
      <c r="E1071" s="51">
        <v>0</v>
      </c>
      <c r="F1071" s="433"/>
    </row>
    <row r="1072" spans="1:6" s="279" customFormat="1" hidden="1" outlineLevel="1">
      <c r="A1072" s="431"/>
      <c r="B1072" s="423" t="s">
        <v>487</v>
      </c>
      <c r="C1072" s="424"/>
      <c r="D1072" s="425"/>
      <c r="E1072" s="51">
        <v>0</v>
      </c>
      <c r="F1072" s="433"/>
    </row>
    <row r="1073" spans="1:6" s="279" customFormat="1" hidden="1" outlineLevel="1">
      <c r="A1073" s="431"/>
      <c r="B1073" s="423" t="s">
        <v>313</v>
      </c>
      <c r="C1073" s="424"/>
      <c r="D1073" s="425"/>
      <c r="E1073" s="51">
        <v>0</v>
      </c>
      <c r="F1073" s="433"/>
    </row>
    <row r="1074" spans="1:6" s="279" customFormat="1" hidden="1" outlineLevel="1">
      <c r="A1074" s="431"/>
      <c r="B1074" s="423" t="s">
        <v>376</v>
      </c>
      <c r="C1074" s="424"/>
      <c r="D1074" s="425"/>
      <c r="E1074" s="51">
        <v>0</v>
      </c>
      <c r="F1074" s="433"/>
    </row>
    <row r="1075" spans="1:6" s="279" customFormat="1" hidden="1" outlineLevel="1">
      <c r="A1075" s="431"/>
      <c r="B1075" s="423" t="s">
        <v>317</v>
      </c>
      <c r="C1075" s="424"/>
      <c r="D1075" s="425"/>
      <c r="E1075" s="51">
        <v>0</v>
      </c>
      <c r="F1075" s="433"/>
    </row>
    <row r="1076" spans="1:6" s="279" customFormat="1" hidden="1" outlineLevel="1">
      <c r="A1076" s="431"/>
      <c r="B1076" s="423" t="s">
        <v>300</v>
      </c>
      <c r="C1076" s="424"/>
      <c r="D1076" s="425"/>
      <c r="E1076" s="51">
        <v>0</v>
      </c>
      <c r="F1076" s="433"/>
    </row>
    <row r="1077" spans="1:6" s="279" customFormat="1" hidden="1" outlineLevel="1">
      <c r="A1077" s="431"/>
      <c r="B1077" s="423" t="s">
        <v>711</v>
      </c>
      <c r="C1077" s="424"/>
      <c r="D1077" s="425"/>
      <c r="E1077" s="51">
        <v>0</v>
      </c>
      <c r="F1077" s="433"/>
    </row>
    <row r="1078" spans="1:6" s="279" customFormat="1" hidden="1" outlineLevel="1">
      <c r="A1078" s="431"/>
      <c r="B1078" s="423" t="s">
        <v>392</v>
      </c>
      <c r="C1078" s="424"/>
      <c r="D1078" s="425"/>
      <c r="E1078" s="51">
        <v>0</v>
      </c>
      <c r="F1078" s="433"/>
    </row>
    <row r="1079" spans="1:6" s="279" customFormat="1" hidden="1" outlineLevel="1">
      <c r="A1079" s="431"/>
      <c r="B1079" s="423" t="s">
        <v>484</v>
      </c>
      <c r="C1079" s="424"/>
      <c r="D1079" s="425"/>
      <c r="E1079" s="51">
        <v>0</v>
      </c>
      <c r="F1079" s="433"/>
    </row>
    <row r="1080" spans="1:6" s="279" customFormat="1" hidden="1" outlineLevel="1">
      <c r="A1080" s="431"/>
      <c r="B1080" s="423" t="s">
        <v>341</v>
      </c>
      <c r="C1080" s="424"/>
      <c r="D1080" s="425"/>
      <c r="E1080" s="51">
        <v>0</v>
      </c>
      <c r="F1080" s="433"/>
    </row>
    <row r="1081" spans="1:6" s="279" customFormat="1" hidden="1" outlineLevel="1">
      <c r="A1081" s="431"/>
      <c r="B1081" s="423" t="s">
        <v>268</v>
      </c>
      <c r="C1081" s="424"/>
      <c r="D1081" s="425"/>
      <c r="E1081" s="51">
        <v>0</v>
      </c>
      <c r="F1081" s="433"/>
    </row>
    <row r="1082" spans="1:6" s="279" customFormat="1" hidden="1" outlineLevel="1">
      <c r="A1082" s="431"/>
      <c r="B1082" s="423" t="s">
        <v>488</v>
      </c>
      <c r="C1082" s="424"/>
      <c r="D1082" s="425"/>
      <c r="E1082" s="51">
        <v>0</v>
      </c>
      <c r="F1082" s="433"/>
    </row>
    <row r="1083" spans="1:6" s="279" customFormat="1" hidden="1" outlineLevel="1">
      <c r="A1083" s="431"/>
      <c r="B1083" s="423" t="s">
        <v>41</v>
      </c>
      <c r="C1083" s="424"/>
      <c r="D1083" s="425"/>
      <c r="E1083" s="51">
        <v>0</v>
      </c>
      <c r="F1083" s="433"/>
    </row>
    <row r="1084" spans="1:6" s="279" customFormat="1" hidden="1" outlineLevel="1">
      <c r="A1084" s="431"/>
      <c r="B1084" s="423" t="s">
        <v>270</v>
      </c>
      <c r="C1084" s="424"/>
      <c r="D1084" s="425"/>
      <c r="E1084" s="51">
        <v>0</v>
      </c>
      <c r="F1084" s="433"/>
    </row>
    <row r="1085" spans="1:6" s="279" customFormat="1" hidden="1" outlineLevel="1">
      <c r="A1085" s="431"/>
      <c r="B1085" s="423" t="s">
        <v>301</v>
      </c>
      <c r="C1085" s="424"/>
      <c r="D1085" s="425"/>
      <c r="E1085" s="51">
        <v>0</v>
      </c>
      <c r="F1085" s="433"/>
    </row>
    <row r="1086" spans="1:6" s="279" customFormat="1" hidden="1" outlineLevel="1">
      <c r="A1086" s="431"/>
      <c r="B1086" s="423" t="s">
        <v>403</v>
      </c>
      <c r="C1086" s="424"/>
      <c r="D1086" s="425"/>
      <c r="E1086" s="51">
        <v>0</v>
      </c>
      <c r="F1086" s="433"/>
    </row>
    <row r="1087" spans="1:6" s="279" customFormat="1" hidden="1" outlineLevel="1">
      <c r="A1087" s="431"/>
      <c r="B1087" s="423" t="s">
        <v>399</v>
      </c>
      <c r="C1087" s="424"/>
      <c r="D1087" s="425"/>
      <c r="E1087" s="51">
        <v>0</v>
      </c>
      <c r="F1087" s="433"/>
    </row>
    <row r="1088" spans="1:6" s="279" customFormat="1" hidden="1" outlineLevel="1">
      <c r="A1088" s="431"/>
      <c r="B1088" s="423" t="s">
        <v>325</v>
      </c>
      <c r="C1088" s="424"/>
      <c r="D1088" s="425"/>
      <c r="E1088" s="51">
        <v>0</v>
      </c>
      <c r="F1088" s="433"/>
    </row>
    <row r="1089" spans="1:6" s="279" customFormat="1" hidden="1" outlineLevel="1">
      <c r="A1089" s="431"/>
      <c r="B1089" s="423" t="s">
        <v>289</v>
      </c>
      <c r="C1089" s="424"/>
      <c r="D1089" s="425"/>
      <c r="E1089" s="51">
        <v>0</v>
      </c>
      <c r="F1089" s="433"/>
    </row>
    <row r="1090" spans="1:6" s="279" customFormat="1" hidden="1" outlineLevel="1">
      <c r="A1090" s="431"/>
      <c r="B1090" s="423" t="s">
        <v>489</v>
      </c>
      <c r="C1090" s="424"/>
      <c r="D1090" s="425"/>
      <c r="E1090" s="51">
        <v>0</v>
      </c>
      <c r="F1090" s="433"/>
    </row>
    <row r="1091" spans="1:6" s="279" customFormat="1" hidden="1" outlineLevel="1">
      <c r="A1091" s="431"/>
      <c r="B1091" s="423" t="s">
        <v>266</v>
      </c>
      <c r="C1091" s="424"/>
      <c r="D1091" s="425"/>
      <c r="E1091" s="51">
        <v>0</v>
      </c>
      <c r="F1091" s="433"/>
    </row>
    <row r="1092" spans="1:6" s="279" customFormat="1" hidden="1" outlineLevel="1">
      <c r="A1092" s="431"/>
      <c r="B1092" s="423" t="s">
        <v>391</v>
      </c>
      <c r="C1092" s="424"/>
      <c r="D1092" s="425"/>
      <c r="E1092" s="51">
        <v>0</v>
      </c>
      <c r="F1092" s="433"/>
    </row>
    <row r="1093" spans="1:6" s="279" customFormat="1" hidden="1" outlineLevel="1">
      <c r="A1093" s="431"/>
      <c r="B1093" s="423" t="s">
        <v>490</v>
      </c>
      <c r="C1093" s="424"/>
      <c r="D1093" s="425"/>
      <c r="E1093" s="51">
        <v>0</v>
      </c>
      <c r="F1093" s="433"/>
    </row>
    <row r="1094" spans="1:6" s="279" customFormat="1" hidden="1" outlineLevel="1">
      <c r="A1094" s="431"/>
      <c r="B1094" s="423" t="s">
        <v>491</v>
      </c>
      <c r="C1094" s="424"/>
      <c r="D1094" s="425"/>
      <c r="E1094" s="51">
        <v>0</v>
      </c>
      <c r="F1094" s="433"/>
    </row>
    <row r="1095" spans="1:6" s="279" customFormat="1" hidden="1" outlineLevel="1">
      <c r="A1095" s="431"/>
      <c r="B1095" s="423" t="s">
        <v>393</v>
      </c>
      <c r="C1095" s="424"/>
      <c r="D1095" s="425"/>
      <c r="E1095" s="51">
        <v>0</v>
      </c>
      <c r="F1095" s="433"/>
    </row>
    <row r="1096" spans="1:6" s="279" customFormat="1" hidden="1" outlineLevel="1">
      <c r="A1096" s="431"/>
      <c r="B1096" s="423" t="s">
        <v>318</v>
      </c>
      <c r="C1096" s="424"/>
      <c r="D1096" s="425"/>
      <c r="E1096" s="51">
        <v>0</v>
      </c>
      <c r="F1096" s="433"/>
    </row>
    <row r="1097" spans="1:6" s="279" customFormat="1" hidden="1" outlineLevel="1">
      <c r="A1097" s="431"/>
      <c r="B1097" s="423" t="s">
        <v>492</v>
      </c>
      <c r="C1097" s="424"/>
      <c r="D1097" s="425"/>
      <c r="E1097" s="51">
        <v>0</v>
      </c>
      <c r="F1097" s="433"/>
    </row>
    <row r="1098" spans="1:6" s="279" customFormat="1" hidden="1" outlineLevel="1">
      <c r="A1098" s="431"/>
      <c r="B1098" s="423" t="s">
        <v>493</v>
      </c>
      <c r="C1098" s="424"/>
      <c r="D1098" s="425"/>
      <c r="E1098" s="51">
        <v>0</v>
      </c>
      <c r="F1098" s="433"/>
    </row>
    <row r="1099" spans="1:6" s="279" customFormat="1" hidden="1" outlineLevel="1">
      <c r="A1099" s="431"/>
      <c r="B1099" s="423" t="s">
        <v>347</v>
      </c>
      <c r="C1099" s="424"/>
      <c r="D1099" s="425"/>
      <c r="E1099" s="51">
        <v>0</v>
      </c>
      <c r="F1099" s="433"/>
    </row>
    <row r="1100" spans="1:6" s="279" customFormat="1" hidden="1" outlineLevel="1">
      <c r="A1100" s="431"/>
      <c r="B1100" s="423" t="s">
        <v>275</v>
      </c>
      <c r="C1100" s="424"/>
      <c r="D1100" s="425"/>
      <c r="E1100" s="51">
        <v>0</v>
      </c>
      <c r="F1100" s="433"/>
    </row>
    <row r="1101" spans="1:6" s="279" customFormat="1" hidden="1" outlineLevel="1">
      <c r="A1101" s="431"/>
      <c r="B1101" s="423" t="s">
        <v>407</v>
      </c>
      <c r="C1101" s="424"/>
      <c r="D1101" s="425"/>
      <c r="E1101" s="51">
        <v>0</v>
      </c>
      <c r="F1101" s="433"/>
    </row>
    <row r="1102" spans="1:6" s="279" customFormat="1" hidden="1" outlineLevel="1">
      <c r="A1102" s="431"/>
      <c r="B1102" s="423" t="s">
        <v>494</v>
      </c>
      <c r="C1102" s="424"/>
      <c r="D1102" s="425"/>
      <c r="E1102" s="51">
        <v>0</v>
      </c>
      <c r="F1102" s="433"/>
    </row>
    <row r="1103" spans="1:6" s="279" customFormat="1" hidden="1" outlineLevel="1">
      <c r="A1103" s="431"/>
      <c r="B1103" s="423" t="s">
        <v>408</v>
      </c>
      <c r="C1103" s="424"/>
      <c r="D1103" s="425"/>
      <c r="E1103" s="51">
        <v>0</v>
      </c>
      <c r="F1103" s="433"/>
    </row>
    <row r="1104" spans="1:6" s="279" customFormat="1" hidden="1" outlineLevel="1">
      <c r="A1104" s="431"/>
      <c r="B1104" s="423" t="s">
        <v>357</v>
      </c>
      <c r="C1104" s="424"/>
      <c r="D1104" s="425"/>
      <c r="E1104" s="51">
        <v>0</v>
      </c>
      <c r="F1104" s="433"/>
    </row>
    <row r="1105" spans="1:6" s="279" customFormat="1" hidden="1" outlineLevel="1">
      <c r="A1105" s="431"/>
      <c r="B1105" s="423" t="s">
        <v>351</v>
      </c>
      <c r="C1105" s="424"/>
      <c r="D1105" s="425"/>
      <c r="E1105" s="51">
        <v>0</v>
      </c>
      <c r="F1105" s="433"/>
    </row>
    <row r="1106" spans="1:6" s="279" customFormat="1" hidden="1" outlineLevel="1">
      <c r="A1106" s="431"/>
      <c r="B1106" s="423" t="s">
        <v>379</v>
      </c>
      <c r="C1106" s="424"/>
      <c r="D1106" s="425"/>
      <c r="E1106" s="51">
        <v>0</v>
      </c>
      <c r="F1106" s="433"/>
    </row>
    <row r="1107" spans="1:6" s="279" customFormat="1" hidden="1" outlineLevel="1">
      <c r="A1107" s="431"/>
      <c r="B1107" s="423" t="s">
        <v>495</v>
      </c>
      <c r="C1107" s="424"/>
      <c r="D1107" s="425"/>
      <c r="E1107" s="51">
        <v>0</v>
      </c>
      <c r="F1107" s="433"/>
    </row>
    <row r="1108" spans="1:6" s="279" customFormat="1" hidden="1" outlineLevel="1">
      <c r="A1108" s="431"/>
      <c r="B1108" s="423" t="s">
        <v>345</v>
      </c>
      <c r="C1108" s="424"/>
      <c r="D1108" s="425"/>
      <c r="E1108" s="51">
        <v>0</v>
      </c>
      <c r="F1108" s="433"/>
    </row>
    <row r="1109" spans="1:6" s="279" customFormat="1" hidden="1" outlineLevel="1">
      <c r="A1109" s="431"/>
      <c r="B1109" s="423" t="s">
        <v>307</v>
      </c>
      <c r="C1109" s="424"/>
      <c r="D1109" s="151">
        <v>1158459</v>
      </c>
      <c r="E1109" s="51">
        <v>0</v>
      </c>
      <c r="F1109" s="433"/>
    </row>
    <row r="1110" spans="1:6" s="279" customFormat="1" hidden="1" outlineLevel="1">
      <c r="A1110" s="431"/>
      <c r="B1110" s="423" t="s">
        <v>315</v>
      </c>
      <c r="C1110" s="424"/>
      <c r="D1110" s="425"/>
      <c r="E1110" s="51">
        <v>0</v>
      </c>
      <c r="F1110" s="433"/>
    </row>
    <row r="1111" spans="1:6" s="279" customFormat="1" hidden="1" outlineLevel="1">
      <c r="A1111" s="431"/>
      <c r="B1111" s="423" t="s">
        <v>496</v>
      </c>
      <c r="C1111" s="424"/>
      <c r="D1111" s="425"/>
      <c r="E1111" s="51">
        <v>0</v>
      </c>
      <c r="F1111" s="433"/>
    </row>
    <row r="1112" spans="1:6" s="279" customFormat="1" hidden="1" outlineLevel="1">
      <c r="A1112" s="431"/>
      <c r="B1112" s="423" t="s">
        <v>398</v>
      </c>
      <c r="C1112" s="424"/>
      <c r="D1112" s="425"/>
      <c r="E1112" s="51">
        <v>0</v>
      </c>
      <c r="F1112" s="433"/>
    </row>
    <row r="1113" spans="1:6" s="279" customFormat="1" hidden="1" outlineLevel="1">
      <c r="A1113" s="431"/>
      <c r="B1113" s="423" t="s">
        <v>497</v>
      </c>
      <c r="C1113" s="424"/>
      <c r="D1113" s="425"/>
      <c r="E1113" s="51">
        <v>0</v>
      </c>
      <c r="F1113" s="433"/>
    </row>
    <row r="1114" spans="1:6" s="279" customFormat="1" hidden="1" outlineLevel="1">
      <c r="A1114" s="431"/>
      <c r="B1114" s="423" t="s">
        <v>369</v>
      </c>
      <c r="C1114" s="424"/>
      <c r="D1114" s="425"/>
      <c r="E1114" s="51">
        <v>0</v>
      </c>
      <c r="F1114" s="433"/>
    </row>
    <row r="1115" spans="1:6" s="279" customFormat="1" hidden="1" outlineLevel="1">
      <c r="A1115" s="431"/>
      <c r="B1115" s="423" t="s">
        <v>329</v>
      </c>
      <c r="C1115" s="424"/>
      <c r="D1115" s="425"/>
      <c r="E1115" s="51">
        <v>0</v>
      </c>
      <c r="F1115" s="433"/>
    </row>
    <row r="1116" spans="1:6" s="279" customFormat="1" hidden="1" outlineLevel="1">
      <c r="A1116" s="431"/>
      <c r="B1116" s="423" t="s">
        <v>292</v>
      </c>
      <c r="C1116" s="424"/>
      <c r="D1116" s="425"/>
      <c r="E1116" s="51">
        <v>0</v>
      </c>
      <c r="F1116" s="433"/>
    </row>
    <row r="1117" spans="1:6" s="279" customFormat="1" hidden="1" outlineLevel="1">
      <c r="A1117" s="431"/>
      <c r="B1117" s="423" t="s">
        <v>498</v>
      </c>
      <c r="C1117" s="424"/>
      <c r="D1117" s="425"/>
      <c r="E1117" s="51">
        <v>0</v>
      </c>
      <c r="F1117" s="433"/>
    </row>
    <row r="1118" spans="1:6" s="279" customFormat="1" hidden="1" outlineLevel="1">
      <c r="A1118" s="431"/>
      <c r="B1118" s="423" t="s">
        <v>310</v>
      </c>
      <c r="C1118" s="424"/>
      <c r="D1118" s="425"/>
      <c r="E1118" s="51">
        <v>0</v>
      </c>
      <c r="F1118" s="433"/>
    </row>
    <row r="1119" spans="1:6" s="279" customFormat="1" hidden="1" outlineLevel="1">
      <c r="A1119" s="431"/>
      <c r="B1119" s="423" t="s">
        <v>499</v>
      </c>
      <c r="C1119" s="424"/>
      <c r="D1119" s="425"/>
      <c r="E1119" s="51">
        <v>0</v>
      </c>
      <c r="F1119" s="433"/>
    </row>
    <row r="1120" spans="1:6" s="279" customFormat="1" hidden="1" outlineLevel="1">
      <c r="A1120" s="431"/>
      <c r="B1120" s="423" t="s">
        <v>500</v>
      </c>
      <c r="C1120" s="424"/>
      <c r="D1120" s="425"/>
      <c r="E1120" s="51">
        <v>0</v>
      </c>
      <c r="F1120" s="433"/>
    </row>
    <row r="1121" spans="1:6" s="279" customFormat="1" hidden="1" outlineLevel="1">
      <c r="A1121" s="431"/>
      <c r="B1121" s="423" t="s">
        <v>335</v>
      </c>
      <c r="C1121" s="424"/>
      <c r="D1121" s="425"/>
      <c r="E1121" s="51">
        <v>0</v>
      </c>
      <c r="F1121" s="433"/>
    </row>
    <row r="1122" spans="1:6" s="279" customFormat="1" hidden="1" outlineLevel="1">
      <c r="A1122" s="431"/>
      <c r="B1122" s="423" t="s">
        <v>265</v>
      </c>
      <c r="C1122" s="424"/>
      <c r="D1122" s="425"/>
      <c r="E1122" s="51">
        <v>0</v>
      </c>
      <c r="F1122" s="433"/>
    </row>
    <row r="1123" spans="1:6" s="279" customFormat="1" hidden="1" outlineLevel="1">
      <c r="A1123" s="431"/>
      <c r="B1123" s="423" t="s">
        <v>411</v>
      </c>
      <c r="C1123" s="424"/>
      <c r="D1123" s="425"/>
      <c r="E1123" s="51">
        <v>0</v>
      </c>
      <c r="F1123" s="433"/>
    </row>
    <row r="1124" spans="1:6" s="279" customFormat="1" hidden="1" outlineLevel="1">
      <c r="A1124" s="431"/>
      <c r="B1124" s="423" t="s">
        <v>362</v>
      </c>
      <c r="C1124" s="424"/>
      <c r="D1124" s="425"/>
      <c r="E1124" s="51">
        <v>0</v>
      </c>
      <c r="F1124" s="433"/>
    </row>
    <row r="1125" spans="1:6" s="279" customFormat="1" hidden="1" outlineLevel="1">
      <c r="A1125" s="431"/>
      <c r="B1125" s="423" t="s">
        <v>501</v>
      </c>
      <c r="C1125" s="424"/>
      <c r="D1125" s="425"/>
      <c r="E1125" s="51">
        <v>0</v>
      </c>
      <c r="F1125" s="433"/>
    </row>
    <row r="1126" spans="1:6" s="279" customFormat="1" hidden="1" outlineLevel="1">
      <c r="A1126" s="431"/>
      <c r="B1126" s="423" t="s">
        <v>273</v>
      </c>
      <c r="C1126" s="424"/>
      <c r="D1126" s="425"/>
      <c r="E1126" s="51">
        <v>0</v>
      </c>
      <c r="F1126" s="433"/>
    </row>
    <row r="1127" spans="1:6" s="279" customFormat="1" hidden="1" outlineLevel="1">
      <c r="A1127" s="431"/>
      <c r="B1127" s="423" t="s">
        <v>355</v>
      </c>
      <c r="C1127" s="424"/>
      <c r="D1127" s="425"/>
      <c r="E1127" s="51">
        <v>0</v>
      </c>
      <c r="F1127" s="433"/>
    </row>
    <row r="1128" spans="1:6" s="279" customFormat="1" hidden="1" outlineLevel="1">
      <c r="A1128" s="431"/>
      <c r="B1128" s="423" t="s">
        <v>502</v>
      </c>
      <c r="C1128" s="424"/>
      <c r="D1128" s="425"/>
      <c r="E1128" s="51">
        <v>0</v>
      </c>
      <c r="F1128" s="433"/>
    </row>
    <row r="1129" spans="1:6" s="279" customFormat="1" hidden="1" outlineLevel="1">
      <c r="A1129" s="431"/>
      <c r="B1129" s="423" t="s">
        <v>503</v>
      </c>
      <c r="C1129" s="424"/>
      <c r="D1129" s="425"/>
      <c r="E1129" s="51">
        <v>0</v>
      </c>
      <c r="F1129" s="433"/>
    </row>
    <row r="1130" spans="1:6" s="279" customFormat="1" hidden="1" outlineLevel="1">
      <c r="A1130" s="431"/>
      <c r="B1130" s="423" t="s">
        <v>504</v>
      </c>
      <c r="C1130" s="424"/>
      <c r="D1130" s="425"/>
      <c r="E1130" s="51">
        <v>0</v>
      </c>
      <c r="F1130" s="433"/>
    </row>
    <row r="1131" spans="1:6" s="279" customFormat="1" hidden="1" outlineLevel="1">
      <c r="A1131" s="431"/>
      <c r="B1131" s="423" t="s">
        <v>409</v>
      </c>
      <c r="C1131" s="424"/>
      <c r="D1131" s="425"/>
      <c r="E1131" s="51">
        <v>0</v>
      </c>
      <c r="F1131" s="433"/>
    </row>
    <row r="1132" spans="1:6" s="279" customFormat="1" hidden="1" outlineLevel="1">
      <c r="A1132" s="431"/>
      <c r="B1132" s="423" t="s">
        <v>344</v>
      </c>
      <c r="C1132" s="424"/>
      <c r="D1132" s="425"/>
      <c r="E1132" s="51">
        <v>0</v>
      </c>
      <c r="F1132" s="433"/>
    </row>
    <row r="1133" spans="1:6" s="279" customFormat="1" hidden="1" outlineLevel="1">
      <c r="A1133" s="431"/>
      <c r="B1133" s="423" t="s">
        <v>306</v>
      </c>
      <c r="C1133" s="424"/>
      <c r="D1133" s="425"/>
      <c r="E1133" s="51">
        <v>0</v>
      </c>
      <c r="F1133" s="433"/>
    </row>
    <row r="1134" spans="1:6" s="279" customFormat="1" hidden="1" outlineLevel="1">
      <c r="A1134" s="431"/>
      <c r="B1134" s="423" t="s">
        <v>401</v>
      </c>
      <c r="C1134" s="424"/>
      <c r="D1134" s="425"/>
      <c r="E1134" s="51">
        <v>0</v>
      </c>
      <c r="F1134" s="433"/>
    </row>
    <row r="1135" spans="1:6" s="279" customFormat="1" hidden="1" outlineLevel="1">
      <c r="A1135" s="431"/>
      <c r="B1135" s="423" t="s">
        <v>286</v>
      </c>
      <c r="C1135" s="424"/>
      <c r="D1135" s="425"/>
      <c r="E1135" s="51">
        <v>0</v>
      </c>
      <c r="F1135" s="433"/>
    </row>
    <row r="1136" spans="1:6" s="279" customFormat="1" hidden="1" outlineLevel="1">
      <c r="A1136" s="431"/>
      <c r="B1136" s="423" t="s">
        <v>272</v>
      </c>
      <c r="C1136" s="424"/>
      <c r="D1136" s="425"/>
      <c r="E1136" s="51">
        <v>0</v>
      </c>
      <c r="F1136" s="433"/>
    </row>
    <row r="1137" spans="1:6" s="279" customFormat="1" hidden="1" outlineLevel="1">
      <c r="A1137" s="431"/>
      <c r="B1137" s="423" t="s">
        <v>402</v>
      </c>
      <c r="C1137" s="424"/>
      <c r="D1137" s="425"/>
      <c r="E1137" s="51">
        <v>0</v>
      </c>
      <c r="F1137" s="433"/>
    </row>
    <row r="1138" spans="1:6" s="279" customFormat="1" hidden="1" outlineLevel="1">
      <c r="A1138" s="431"/>
      <c r="B1138" s="423" t="s">
        <v>279</v>
      </c>
      <c r="C1138" s="424"/>
      <c r="D1138" s="425"/>
      <c r="E1138" s="51">
        <v>0</v>
      </c>
      <c r="F1138" s="433"/>
    </row>
    <row r="1139" spans="1:6" s="279" customFormat="1" hidden="1" outlineLevel="1">
      <c r="A1139" s="431"/>
      <c r="B1139" s="423" t="s">
        <v>302</v>
      </c>
      <c r="C1139" s="424"/>
      <c r="D1139" s="425"/>
      <c r="E1139" s="51">
        <v>0</v>
      </c>
      <c r="F1139" s="433"/>
    </row>
    <row r="1140" spans="1:6" s="279" customFormat="1" hidden="1" outlineLevel="1">
      <c r="A1140" s="431"/>
      <c r="B1140" s="423" t="s">
        <v>505</v>
      </c>
      <c r="C1140" s="424"/>
      <c r="D1140" s="425"/>
      <c r="E1140" s="51">
        <v>0</v>
      </c>
      <c r="F1140" s="433"/>
    </row>
    <row r="1141" spans="1:6" s="279" customFormat="1" hidden="1" outlineLevel="1">
      <c r="A1141" s="431"/>
      <c r="B1141" s="423" t="s">
        <v>406</v>
      </c>
      <c r="C1141" s="424"/>
      <c r="D1141" s="425"/>
      <c r="E1141" s="51">
        <v>0</v>
      </c>
      <c r="F1141" s="433"/>
    </row>
    <row r="1142" spans="1:6" s="279" customFormat="1" hidden="1" outlineLevel="1">
      <c r="A1142" s="431"/>
      <c r="B1142" s="423" t="s">
        <v>343</v>
      </c>
      <c r="C1142" s="424"/>
      <c r="D1142" s="425"/>
      <c r="E1142" s="51">
        <v>0</v>
      </c>
      <c r="F1142" s="433"/>
    </row>
    <row r="1143" spans="1:6" s="279" customFormat="1" hidden="1" outlineLevel="1">
      <c r="A1143" s="431"/>
      <c r="B1143" s="423" t="s">
        <v>277</v>
      </c>
      <c r="C1143" s="424"/>
      <c r="D1143" s="425"/>
      <c r="E1143" s="51">
        <v>0</v>
      </c>
      <c r="F1143" s="433"/>
    </row>
    <row r="1144" spans="1:6" s="279" customFormat="1" hidden="1" outlineLevel="1">
      <c r="A1144" s="431"/>
      <c r="B1144" s="423" t="s">
        <v>308</v>
      </c>
      <c r="C1144" s="424"/>
      <c r="D1144" s="425"/>
      <c r="E1144" s="51">
        <v>0</v>
      </c>
      <c r="F1144" s="433"/>
    </row>
    <row r="1145" spans="1:6" s="279" customFormat="1" hidden="1" outlineLevel="1">
      <c r="A1145" s="431"/>
      <c r="B1145" s="423" t="s">
        <v>506</v>
      </c>
      <c r="C1145" s="424"/>
      <c r="D1145" s="425"/>
      <c r="E1145" s="51">
        <v>0</v>
      </c>
      <c r="F1145" s="433"/>
    </row>
    <row r="1146" spans="1:6" s="279" customFormat="1" hidden="1" outlineLevel="1">
      <c r="A1146" s="431"/>
      <c r="B1146" s="423" t="s">
        <v>507</v>
      </c>
      <c r="C1146" s="424"/>
      <c r="D1146" s="425"/>
      <c r="E1146" s="51">
        <v>0</v>
      </c>
      <c r="F1146" s="433"/>
    </row>
    <row r="1147" spans="1:6" s="279" customFormat="1" hidden="1" outlineLevel="1">
      <c r="A1147" s="431"/>
      <c r="B1147" s="423" t="s">
        <v>382</v>
      </c>
      <c r="C1147" s="424"/>
      <c r="D1147" s="425"/>
      <c r="E1147" s="51">
        <v>0</v>
      </c>
      <c r="F1147" s="433"/>
    </row>
    <row r="1148" spans="1:6" s="279" customFormat="1" hidden="1" outlineLevel="1">
      <c r="A1148" s="431"/>
      <c r="B1148" s="423" t="s">
        <v>375</v>
      </c>
      <c r="C1148" s="424"/>
      <c r="D1148" s="425"/>
      <c r="E1148" s="51">
        <v>0</v>
      </c>
      <c r="F1148" s="433"/>
    </row>
    <row r="1149" spans="1:6" s="279" customFormat="1" hidden="1" outlineLevel="1">
      <c r="A1149" s="431"/>
      <c r="B1149" s="423" t="s">
        <v>330</v>
      </c>
      <c r="C1149" s="424"/>
      <c r="D1149" s="425"/>
      <c r="E1149" s="51">
        <v>0</v>
      </c>
      <c r="F1149" s="433"/>
    </row>
    <row r="1150" spans="1:6" s="279" customFormat="1" hidden="1" outlineLevel="1">
      <c r="A1150" s="431"/>
      <c r="B1150" s="423" t="s">
        <v>404</v>
      </c>
      <c r="C1150" s="424"/>
      <c r="D1150" s="425"/>
      <c r="E1150" s="51">
        <v>0</v>
      </c>
      <c r="F1150" s="433"/>
    </row>
    <row r="1151" spans="1:6" s="279" customFormat="1" hidden="1" outlineLevel="1">
      <c r="A1151" s="431"/>
      <c r="B1151" s="423" t="s">
        <v>356</v>
      </c>
      <c r="C1151" s="424"/>
      <c r="D1151" s="425"/>
      <c r="E1151" s="51">
        <v>0</v>
      </c>
      <c r="F1151" s="433"/>
    </row>
    <row r="1152" spans="1:6" s="279" customFormat="1" hidden="1" outlineLevel="1">
      <c r="A1152" s="431"/>
      <c r="B1152" s="423" t="s">
        <v>365</v>
      </c>
      <c r="C1152" s="424"/>
      <c r="D1152" s="425"/>
      <c r="E1152" s="51">
        <v>0</v>
      </c>
      <c r="F1152" s="433"/>
    </row>
    <row r="1153" spans="1:6" s="279" customFormat="1" hidden="1" outlineLevel="1">
      <c r="A1153" s="431"/>
      <c r="B1153" s="423" t="s">
        <v>303</v>
      </c>
      <c r="C1153" s="424"/>
      <c r="D1153" s="425"/>
      <c r="E1153" s="51">
        <v>0</v>
      </c>
      <c r="F1153" s="433"/>
    </row>
    <row r="1154" spans="1:6" s="279" customFormat="1" hidden="1" outlineLevel="1">
      <c r="A1154" s="431"/>
      <c r="B1154" s="423" t="s">
        <v>278</v>
      </c>
      <c r="C1154" s="424"/>
      <c r="D1154" s="425"/>
      <c r="E1154" s="51">
        <v>0</v>
      </c>
      <c r="F1154" s="433"/>
    </row>
    <row r="1155" spans="1:6" s="279" customFormat="1" hidden="1" outlineLevel="1">
      <c r="A1155" s="431"/>
      <c r="B1155" s="423" t="s">
        <v>285</v>
      </c>
      <c r="C1155" s="424"/>
      <c r="D1155" s="425"/>
      <c r="E1155" s="51">
        <v>0</v>
      </c>
      <c r="F1155" s="433"/>
    </row>
    <row r="1156" spans="1:6" s="279" customFormat="1" hidden="1" outlineLevel="1">
      <c r="A1156" s="431"/>
      <c r="B1156" s="423" t="s">
        <v>358</v>
      </c>
      <c r="C1156" s="424"/>
      <c r="D1156" s="425"/>
      <c r="E1156" s="51">
        <v>0</v>
      </c>
      <c r="F1156" s="433"/>
    </row>
    <row r="1157" spans="1:6" s="279" customFormat="1" hidden="1" outlineLevel="1">
      <c r="A1157" s="431"/>
      <c r="B1157" s="423" t="s">
        <v>381</v>
      </c>
      <c r="C1157" s="424"/>
      <c r="D1157" s="425"/>
      <c r="E1157" s="51">
        <v>0</v>
      </c>
      <c r="F1157" s="433"/>
    </row>
    <row r="1158" spans="1:6" s="279" customFormat="1" hidden="1" outlineLevel="1">
      <c r="A1158" s="431"/>
      <c r="B1158" s="423" t="s">
        <v>508</v>
      </c>
      <c r="C1158" s="424"/>
      <c r="D1158" s="425"/>
      <c r="E1158" s="51">
        <v>0</v>
      </c>
      <c r="F1158" s="433"/>
    </row>
    <row r="1159" spans="1:6" s="279" customFormat="1" hidden="1" outlineLevel="1">
      <c r="A1159" s="431"/>
      <c r="B1159" s="423" t="s">
        <v>389</v>
      </c>
      <c r="C1159" s="424"/>
      <c r="D1159" s="425"/>
      <c r="E1159" s="51">
        <v>0</v>
      </c>
      <c r="F1159" s="433"/>
    </row>
    <row r="1160" spans="1:6" s="279" customFormat="1" hidden="1" outlineLevel="1">
      <c r="A1160" s="431"/>
      <c r="B1160" s="423" t="s">
        <v>712</v>
      </c>
      <c r="C1160" s="424"/>
      <c r="D1160" s="425"/>
      <c r="E1160" s="51">
        <v>0</v>
      </c>
      <c r="F1160" s="433"/>
    </row>
    <row r="1161" spans="1:6" s="279" customFormat="1" hidden="1" outlineLevel="1">
      <c r="A1161" s="431"/>
      <c r="B1161" s="423" t="s">
        <v>40</v>
      </c>
      <c r="C1161" s="424"/>
      <c r="D1161" s="425"/>
      <c r="E1161" s="51">
        <v>0</v>
      </c>
      <c r="F1161" s="433"/>
    </row>
    <row r="1162" spans="1:6" s="279" customFormat="1" hidden="1" outlineLevel="1">
      <c r="A1162" s="431"/>
      <c r="B1162" s="423" t="s">
        <v>267</v>
      </c>
      <c r="C1162" s="424"/>
      <c r="D1162" s="425"/>
      <c r="E1162" s="51">
        <v>0</v>
      </c>
      <c r="F1162" s="433"/>
    </row>
    <row r="1163" spans="1:6" s="279" customFormat="1" hidden="1" outlineLevel="1">
      <c r="A1163" s="431"/>
      <c r="B1163" s="423" t="s">
        <v>353</v>
      </c>
      <c r="C1163" s="424"/>
      <c r="D1163" s="425"/>
      <c r="E1163" s="51">
        <v>0</v>
      </c>
      <c r="F1163" s="433"/>
    </row>
    <row r="1164" spans="1:6" s="279" customFormat="1" hidden="1" outlineLevel="1">
      <c r="A1164" s="431"/>
      <c r="B1164" s="423" t="s">
        <v>713</v>
      </c>
      <c r="C1164" s="424"/>
      <c r="D1164" s="425"/>
      <c r="E1164" s="51">
        <v>0</v>
      </c>
      <c r="F1164" s="433"/>
    </row>
    <row r="1165" spans="1:6" s="279" customFormat="1" hidden="1" outlineLevel="1">
      <c r="A1165" s="431"/>
      <c r="B1165" s="423" t="s">
        <v>340</v>
      </c>
      <c r="C1165" s="424"/>
      <c r="D1165" s="425"/>
      <c r="E1165" s="51">
        <v>0</v>
      </c>
      <c r="F1165" s="433"/>
    </row>
    <row r="1166" spans="1:6" s="279" customFormat="1" hidden="1" outlineLevel="1">
      <c r="A1166" s="431"/>
      <c r="B1166" s="423" t="s">
        <v>320</v>
      </c>
      <c r="C1166" s="424"/>
      <c r="D1166" s="425"/>
      <c r="E1166" s="51">
        <v>0</v>
      </c>
      <c r="F1166" s="433"/>
    </row>
    <row r="1167" spans="1:6" s="279" customFormat="1" hidden="1" outlineLevel="1">
      <c r="A1167" s="431"/>
      <c r="B1167" s="423" t="s">
        <v>509</v>
      </c>
      <c r="C1167" s="424"/>
      <c r="D1167" s="425"/>
      <c r="E1167" s="51">
        <v>0</v>
      </c>
      <c r="F1167" s="433"/>
    </row>
    <row r="1168" spans="1:6" s="279" customFormat="1" hidden="1" outlineLevel="1">
      <c r="A1168" s="431"/>
      <c r="B1168" s="423" t="s">
        <v>311</v>
      </c>
      <c r="C1168" s="424"/>
      <c r="D1168" s="425"/>
      <c r="E1168" s="51">
        <v>0</v>
      </c>
      <c r="F1168" s="433"/>
    </row>
    <row r="1169" spans="1:6" s="279" customFormat="1" hidden="1" outlineLevel="1">
      <c r="A1169" s="431"/>
      <c r="B1169" s="423" t="s">
        <v>327</v>
      </c>
      <c r="C1169" s="424"/>
      <c r="D1169" s="425"/>
      <c r="E1169" s="51">
        <v>0</v>
      </c>
      <c r="F1169" s="433"/>
    </row>
    <row r="1170" spans="1:6" s="279" customFormat="1" hidden="1" outlineLevel="1">
      <c r="A1170" s="431"/>
      <c r="B1170" s="423" t="s">
        <v>331</v>
      </c>
      <c r="C1170" s="424"/>
      <c r="D1170" s="425"/>
      <c r="E1170" s="51">
        <v>0</v>
      </c>
      <c r="F1170" s="433"/>
    </row>
    <row r="1171" spans="1:6" s="279" customFormat="1" hidden="1" outlineLevel="1">
      <c r="A1171" s="431"/>
      <c r="B1171" s="423" t="s">
        <v>510</v>
      </c>
      <c r="C1171" s="424"/>
      <c r="D1171" s="425"/>
      <c r="E1171" s="51">
        <v>0</v>
      </c>
      <c r="F1171" s="433"/>
    </row>
    <row r="1172" spans="1:6" s="279" customFormat="1" hidden="1" outlineLevel="1">
      <c r="A1172" s="431"/>
      <c r="B1172" s="423" t="s">
        <v>511</v>
      </c>
      <c r="C1172" s="424"/>
      <c r="D1172" s="425"/>
      <c r="E1172" s="51">
        <v>0</v>
      </c>
      <c r="F1172" s="433"/>
    </row>
    <row r="1173" spans="1:6" s="279" customFormat="1" hidden="1" outlineLevel="1">
      <c r="A1173" s="431"/>
      <c r="B1173" s="423" t="s">
        <v>360</v>
      </c>
      <c r="C1173" s="424"/>
      <c r="D1173" s="425"/>
      <c r="E1173" s="51">
        <v>0</v>
      </c>
      <c r="F1173" s="433"/>
    </row>
    <row r="1174" spans="1:6" s="279" customFormat="1" hidden="1" outlineLevel="1">
      <c r="A1174" s="431"/>
      <c r="B1174" s="423" t="s">
        <v>321</v>
      </c>
      <c r="C1174" s="424"/>
      <c r="D1174" s="425"/>
      <c r="E1174" s="51">
        <v>0</v>
      </c>
      <c r="F1174" s="433"/>
    </row>
    <row r="1175" spans="1:6" s="279" customFormat="1" hidden="1" outlineLevel="1">
      <c r="A1175" s="431"/>
      <c r="B1175" s="423" t="s">
        <v>354</v>
      </c>
      <c r="C1175" s="424"/>
      <c r="D1175" s="425"/>
      <c r="E1175" s="51">
        <v>0</v>
      </c>
      <c r="F1175" s="433"/>
    </row>
    <row r="1176" spans="1:6" s="279" customFormat="1" hidden="1" outlineLevel="1">
      <c r="A1176" s="431"/>
      <c r="B1176" s="423" t="s">
        <v>352</v>
      </c>
      <c r="C1176" s="424"/>
      <c r="D1176" s="425"/>
      <c r="E1176" s="51">
        <v>0</v>
      </c>
      <c r="F1176" s="433"/>
    </row>
    <row r="1177" spans="1:6" s="279" customFormat="1" hidden="1" outlineLevel="1">
      <c r="A1177" s="431"/>
      <c r="B1177" s="423" t="s">
        <v>328</v>
      </c>
      <c r="C1177" s="424"/>
      <c r="D1177" s="425"/>
      <c r="E1177" s="51">
        <v>0</v>
      </c>
      <c r="F1177" s="433"/>
    </row>
    <row r="1178" spans="1:6" s="279" customFormat="1" hidden="1" outlineLevel="1">
      <c r="A1178" s="431"/>
      <c r="B1178" s="423" t="s">
        <v>512</v>
      </c>
      <c r="C1178" s="424"/>
      <c r="D1178" s="425"/>
      <c r="E1178" s="51">
        <v>0</v>
      </c>
      <c r="F1178" s="433"/>
    </row>
    <row r="1179" spans="1:6" s="279" customFormat="1" hidden="1" outlineLevel="1">
      <c r="A1179" s="431"/>
      <c r="B1179" s="423" t="s">
        <v>513</v>
      </c>
      <c r="C1179" s="424"/>
      <c r="D1179" s="425"/>
      <c r="E1179" s="51">
        <v>0</v>
      </c>
      <c r="F1179" s="433"/>
    </row>
    <row r="1180" spans="1:6" s="279" customFormat="1" hidden="1" outlineLevel="1">
      <c r="A1180" s="431"/>
      <c r="B1180" s="423" t="s">
        <v>326</v>
      </c>
      <c r="C1180" s="424"/>
      <c r="D1180" s="425"/>
      <c r="E1180" s="51">
        <v>0</v>
      </c>
      <c r="F1180" s="433"/>
    </row>
    <row r="1181" spans="1:6" s="279" customFormat="1" hidden="1" outlineLevel="1">
      <c r="A1181" s="431"/>
      <c r="B1181" s="423" t="s">
        <v>338</v>
      </c>
      <c r="C1181" s="424"/>
      <c r="D1181" s="425"/>
      <c r="E1181" s="51">
        <v>0</v>
      </c>
      <c r="F1181" s="433"/>
    </row>
    <row r="1182" spans="1:6" s="279" customFormat="1" hidden="1" outlineLevel="1">
      <c r="A1182" s="431"/>
      <c r="B1182" s="423" t="s">
        <v>288</v>
      </c>
      <c r="C1182" s="424"/>
      <c r="D1182" s="425"/>
      <c r="E1182" s="51">
        <v>0</v>
      </c>
      <c r="F1182" s="433"/>
    </row>
    <row r="1183" spans="1:6" s="279" customFormat="1" hidden="1" outlineLevel="1">
      <c r="A1183" s="431"/>
      <c r="B1183" s="423" t="s">
        <v>309</v>
      </c>
      <c r="C1183" s="424"/>
      <c r="D1183" s="425"/>
      <c r="E1183" s="51">
        <v>0</v>
      </c>
      <c r="F1183" s="433"/>
    </row>
    <row r="1184" spans="1:6" s="279" customFormat="1" hidden="1" outlineLevel="1">
      <c r="A1184" s="431"/>
      <c r="B1184" s="423" t="s">
        <v>371</v>
      </c>
      <c r="C1184" s="424"/>
      <c r="D1184" s="425"/>
      <c r="E1184" s="51">
        <v>0</v>
      </c>
      <c r="F1184" s="433"/>
    </row>
    <row r="1185" spans="1:6" s="279" customFormat="1" hidden="1" outlineLevel="1">
      <c r="A1185" s="431"/>
      <c r="B1185" s="423" t="s">
        <v>384</v>
      </c>
      <c r="C1185" s="424"/>
      <c r="D1185" s="425"/>
      <c r="E1185" s="51">
        <v>0</v>
      </c>
      <c r="F1185" s="433"/>
    </row>
    <row r="1186" spans="1:6" s="279" customFormat="1" hidden="1" outlineLevel="1">
      <c r="A1186" s="431"/>
      <c r="B1186" s="423" t="s">
        <v>514</v>
      </c>
      <c r="C1186" s="424"/>
      <c r="D1186" s="425"/>
      <c r="E1186" s="51">
        <v>0</v>
      </c>
      <c r="F1186" s="433"/>
    </row>
    <row r="1187" spans="1:6" s="279" customFormat="1" hidden="1" outlineLevel="1">
      <c r="A1187" s="431"/>
      <c r="B1187" s="423" t="s">
        <v>332</v>
      </c>
      <c r="C1187" s="424"/>
      <c r="D1187" s="425"/>
      <c r="E1187" s="51">
        <v>0</v>
      </c>
      <c r="F1187" s="433"/>
    </row>
    <row r="1188" spans="1:6" s="279" customFormat="1" hidden="1" outlineLevel="1">
      <c r="A1188" s="431"/>
      <c r="B1188" s="423" t="s">
        <v>374</v>
      </c>
      <c r="C1188" s="424"/>
      <c r="D1188" s="425"/>
      <c r="E1188" s="51">
        <v>0</v>
      </c>
      <c r="F1188" s="433"/>
    </row>
    <row r="1189" spans="1:6" s="279" customFormat="1" hidden="1" outlineLevel="1">
      <c r="A1189" s="431"/>
      <c r="B1189" s="423" t="s">
        <v>377</v>
      </c>
      <c r="C1189" s="424"/>
      <c r="D1189" s="425"/>
      <c r="E1189" s="51">
        <v>0</v>
      </c>
      <c r="F1189" s="433"/>
    </row>
    <row r="1190" spans="1:6" s="279" customFormat="1" hidden="1" outlineLevel="1">
      <c r="A1190" s="431"/>
      <c r="B1190" s="423" t="s">
        <v>361</v>
      </c>
      <c r="C1190" s="424"/>
      <c r="D1190" s="425"/>
      <c r="E1190" s="51">
        <v>0</v>
      </c>
      <c r="F1190" s="433"/>
    </row>
    <row r="1191" spans="1:6" s="279" customFormat="1" hidden="1" outlineLevel="1">
      <c r="A1191" s="431"/>
      <c r="B1191" s="423" t="s">
        <v>515</v>
      </c>
      <c r="C1191" s="424"/>
      <c r="D1191" s="425"/>
      <c r="E1191" s="51">
        <v>0</v>
      </c>
      <c r="F1191" s="433"/>
    </row>
    <row r="1192" spans="1:6" s="279" customFormat="1" hidden="1" outlineLevel="1">
      <c r="A1192" s="431"/>
      <c r="B1192" s="423" t="s">
        <v>32</v>
      </c>
      <c r="C1192" s="424"/>
      <c r="D1192" s="425"/>
      <c r="E1192" s="51">
        <v>4312747</v>
      </c>
      <c r="F1192" s="433"/>
    </row>
    <row r="1193" spans="1:6" s="279" customFormat="1" hidden="1" outlineLevel="1">
      <c r="A1193" s="431"/>
      <c r="B1193" s="423" t="s">
        <v>380</v>
      </c>
      <c r="C1193" s="424"/>
      <c r="D1193" s="425"/>
      <c r="E1193" s="51">
        <v>0</v>
      </c>
      <c r="F1193" s="433"/>
    </row>
    <row r="1194" spans="1:6" s="279" customFormat="1" hidden="1" outlineLevel="1">
      <c r="A1194" s="431"/>
      <c r="B1194" s="423" t="s">
        <v>516</v>
      </c>
      <c r="C1194" s="424"/>
      <c r="D1194" s="425"/>
      <c r="E1194" s="51">
        <v>0</v>
      </c>
      <c r="F1194" s="433"/>
    </row>
    <row r="1195" spans="1:6" s="279" customFormat="1" hidden="1" outlineLevel="1">
      <c r="A1195" s="431"/>
      <c r="B1195" s="423" t="s">
        <v>287</v>
      </c>
      <c r="C1195" s="424"/>
      <c r="D1195" s="425"/>
      <c r="E1195" s="51">
        <v>0</v>
      </c>
      <c r="F1195" s="433"/>
    </row>
    <row r="1196" spans="1:6" s="279" customFormat="1" hidden="1" outlineLevel="1">
      <c r="A1196" s="431"/>
      <c r="B1196" s="423" t="s">
        <v>397</v>
      </c>
      <c r="C1196" s="424"/>
      <c r="D1196" s="425"/>
      <c r="E1196" s="51">
        <v>0</v>
      </c>
      <c r="F1196" s="433"/>
    </row>
    <row r="1197" spans="1:6" s="279" customFormat="1" hidden="1" outlineLevel="1">
      <c r="A1197" s="431"/>
      <c r="B1197" s="423" t="s">
        <v>339</v>
      </c>
      <c r="C1197" s="424"/>
      <c r="D1197" s="425"/>
      <c r="E1197" s="51">
        <v>0</v>
      </c>
      <c r="F1197" s="433"/>
    </row>
    <row r="1198" spans="1:6" s="279" customFormat="1" hidden="1" outlineLevel="1">
      <c r="A1198" s="431"/>
      <c r="B1198" s="423" t="s">
        <v>517</v>
      </c>
      <c r="C1198" s="424"/>
      <c r="D1198" s="425"/>
      <c r="E1198" s="51">
        <v>0</v>
      </c>
      <c r="F1198" s="433"/>
    </row>
    <row r="1199" spans="1:6" s="279" customFormat="1" hidden="1" outlineLevel="1">
      <c r="A1199" s="431"/>
      <c r="B1199" s="423" t="s">
        <v>518</v>
      </c>
      <c r="C1199" s="424"/>
      <c r="D1199" s="425"/>
      <c r="E1199" s="51">
        <v>0</v>
      </c>
      <c r="F1199" s="433"/>
    </row>
    <row r="1200" spans="1:6" s="279" customFormat="1" hidden="1" outlineLevel="1">
      <c r="A1200" s="431"/>
      <c r="B1200" s="423" t="s">
        <v>519</v>
      </c>
      <c r="C1200" s="424"/>
      <c r="D1200" s="425"/>
      <c r="E1200" s="51">
        <v>0</v>
      </c>
      <c r="F1200" s="433"/>
    </row>
    <row r="1201" spans="1:6" s="279" customFormat="1" hidden="1" outlineLevel="1">
      <c r="A1201" s="431"/>
      <c r="B1201" s="423" t="s">
        <v>520</v>
      </c>
      <c r="C1201" s="424"/>
      <c r="D1201" s="425"/>
      <c r="E1201" s="51">
        <v>0</v>
      </c>
      <c r="F1201" s="433"/>
    </row>
    <row r="1202" spans="1:6" s="279" customFormat="1" hidden="1" outlineLevel="1">
      <c r="A1202" s="431"/>
      <c r="B1202" s="423" t="s">
        <v>284</v>
      </c>
      <c r="C1202" s="424"/>
      <c r="D1202" s="425"/>
      <c r="E1202" s="51">
        <v>0</v>
      </c>
      <c r="F1202" s="433"/>
    </row>
    <row r="1203" spans="1:6" s="279" customFormat="1" hidden="1" outlineLevel="1">
      <c r="A1203" s="431"/>
      <c r="B1203" s="423" t="s">
        <v>521</v>
      </c>
      <c r="C1203" s="424"/>
      <c r="D1203" s="425"/>
      <c r="E1203" s="51">
        <v>0</v>
      </c>
      <c r="F1203" s="433"/>
    </row>
    <row r="1204" spans="1:6" s="279" customFormat="1" hidden="1" outlineLevel="1">
      <c r="A1204" s="431"/>
      <c r="B1204" s="423" t="s">
        <v>283</v>
      </c>
      <c r="C1204" s="424"/>
      <c r="D1204" s="425"/>
      <c r="E1204" s="51">
        <v>0</v>
      </c>
      <c r="F1204" s="433"/>
    </row>
    <row r="1205" spans="1:6" s="279" customFormat="1" hidden="1" outlineLevel="1">
      <c r="A1205" s="431"/>
      <c r="B1205" s="423" t="s">
        <v>337</v>
      </c>
      <c r="C1205" s="424"/>
      <c r="D1205" s="425"/>
      <c r="E1205" s="51">
        <v>0</v>
      </c>
      <c r="F1205" s="433"/>
    </row>
    <row r="1206" spans="1:6" s="279" customFormat="1" hidden="1" outlineLevel="1">
      <c r="A1206" s="431"/>
      <c r="B1206" s="423" t="s">
        <v>372</v>
      </c>
      <c r="C1206" s="424"/>
      <c r="D1206" s="425"/>
      <c r="E1206" s="51">
        <v>0</v>
      </c>
      <c r="F1206" s="433"/>
    </row>
    <row r="1207" spans="1:6" s="279" customFormat="1" hidden="1" outlineLevel="1">
      <c r="A1207" s="431"/>
      <c r="B1207" s="423" t="s">
        <v>410</v>
      </c>
      <c r="C1207" s="424"/>
      <c r="D1207" s="425"/>
      <c r="E1207" s="51">
        <v>0</v>
      </c>
      <c r="F1207" s="433"/>
    </row>
    <row r="1208" spans="1:6" s="279" customFormat="1" hidden="1" outlineLevel="1">
      <c r="A1208" s="431"/>
      <c r="B1208" s="423" t="s">
        <v>522</v>
      </c>
      <c r="C1208" s="424"/>
      <c r="D1208" s="425"/>
      <c r="E1208" s="51">
        <v>0</v>
      </c>
      <c r="F1208" s="433"/>
    </row>
    <row r="1209" spans="1:6" s="279" customFormat="1" hidden="1" outlineLevel="1">
      <c r="A1209" s="431"/>
      <c r="B1209" s="423" t="s">
        <v>348</v>
      </c>
      <c r="C1209" s="424"/>
      <c r="D1209" s="425"/>
      <c r="E1209" s="51">
        <v>0</v>
      </c>
      <c r="F1209" s="433"/>
    </row>
    <row r="1210" spans="1:6" s="279" customFormat="1" hidden="1" outlineLevel="1">
      <c r="A1210" s="431"/>
      <c r="B1210" s="423" t="s">
        <v>359</v>
      </c>
      <c r="C1210" s="424"/>
      <c r="D1210" s="425"/>
      <c r="E1210" s="51">
        <v>0</v>
      </c>
      <c r="F1210" s="433"/>
    </row>
    <row r="1211" spans="1:6" s="279" customFormat="1" hidden="1" outlineLevel="1">
      <c r="A1211" s="431"/>
      <c r="B1211" s="423" t="s">
        <v>378</v>
      </c>
      <c r="C1211" s="424"/>
      <c r="D1211" s="425"/>
      <c r="E1211" s="51">
        <v>0</v>
      </c>
      <c r="F1211" s="433"/>
    </row>
    <row r="1212" spans="1:6" s="279" customFormat="1" hidden="1" outlineLevel="1">
      <c r="A1212" s="431"/>
      <c r="B1212" s="423" t="s">
        <v>523</v>
      </c>
      <c r="C1212" s="424"/>
      <c r="D1212" s="425"/>
      <c r="E1212" s="51">
        <v>0</v>
      </c>
      <c r="F1212" s="433"/>
    </row>
    <row r="1213" spans="1:6" s="279" customFormat="1" hidden="1" outlineLevel="1">
      <c r="A1213" s="431"/>
      <c r="B1213" s="423" t="s">
        <v>324</v>
      </c>
      <c r="C1213" s="424"/>
      <c r="D1213" s="425"/>
      <c r="E1213" s="51">
        <v>0</v>
      </c>
      <c r="F1213" s="433"/>
    </row>
    <row r="1214" spans="1:6" s="279" customFormat="1" hidden="1" outlineLevel="1">
      <c r="A1214" s="431"/>
      <c r="B1214" s="423" t="s">
        <v>271</v>
      </c>
      <c r="C1214" s="424"/>
      <c r="D1214" s="425"/>
      <c r="E1214" s="51">
        <v>0</v>
      </c>
      <c r="F1214" s="433"/>
    </row>
    <row r="1215" spans="1:6" s="279" customFormat="1" hidden="1" outlineLevel="1">
      <c r="A1215" s="431"/>
      <c r="B1215" s="423" t="s">
        <v>367</v>
      </c>
      <c r="C1215" s="424"/>
      <c r="D1215" s="425"/>
      <c r="E1215" s="51">
        <v>0</v>
      </c>
      <c r="F1215" s="433"/>
    </row>
    <row r="1216" spans="1:6" s="279" customFormat="1" hidden="1" outlineLevel="1">
      <c r="A1216" s="431"/>
      <c r="B1216" s="436"/>
      <c r="C1216" s="432"/>
      <c r="D1216" s="435"/>
      <c r="E1216" s="51">
        <v>0</v>
      </c>
      <c r="F1216" s="433"/>
    </row>
    <row r="1217" spans="1:6" s="2" customFormat="1" collapsed="1" thickBot="1">
      <c r="A1217" s="262"/>
      <c r="B1217" s="340" t="s">
        <v>528</v>
      </c>
      <c r="C1217" s="350"/>
      <c r="D1217" s="49">
        <v>102811822</v>
      </c>
      <c r="E1217" s="49">
        <v>136754506</v>
      </c>
      <c r="F1217" s="407"/>
    </row>
    <row r="1218" spans="1:6" s="2" customFormat="1" ht="9.6" customHeight="1" thickTop="1">
      <c r="B1218" s="258"/>
      <c r="C1218" s="258"/>
      <c r="D1218" s="155"/>
      <c r="E1218" s="155"/>
      <c r="F1218" s="407"/>
    </row>
    <row r="1219" spans="1:6" s="2" customFormat="1" ht="14.25">
      <c r="A1219" s="258"/>
      <c r="B1219" s="258"/>
      <c r="C1219" s="258"/>
      <c r="D1219" s="155"/>
      <c r="E1219" s="155"/>
      <c r="F1219" s="407"/>
    </row>
    <row r="1220" spans="1:6" s="265" customFormat="1" ht="14.25">
      <c r="E1220" s="437"/>
    </row>
    <row r="1221" spans="1:6">
      <c r="C1221" s="239"/>
      <c r="D1221" s="239"/>
      <c r="E1221" s="82"/>
    </row>
    <row r="1222" spans="1:6">
      <c r="B1222" s="2" t="s">
        <v>585</v>
      </c>
      <c r="C1222" s="239"/>
      <c r="D1222" s="239"/>
      <c r="E1222" s="438"/>
    </row>
    <row r="1223" spans="1:6">
      <c r="B1223" s="2"/>
      <c r="C1223" s="239"/>
      <c r="D1223" s="239"/>
      <c r="E1223" s="39"/>
    </row>
    <row r="1224" spans="1:6">
      <c r="B1224" s="2" t="s">
        <v>1078</v>
      </c>
      <c r="C1224" s="239"/>
      <c r="D1224" s="239"/>
      <c r="E1224" s="39"/>
    </row>
    <row r="1225" spans="1:6">
      <c r="B1225" s="241" t="s">
        <v>4</v>
      </c>
      <c r="C1225" s="315"/>
      <c r="D1225" s="243">
        <v>2020</v>
      </c>
      <c r="E1225" s="243">
        <v>2019</v>
      </c>
    </row>
    <row r="1226" spans="1:6" hidden="1" outlineLevel="1">
      <c r="B1226" s="247" t="s">
        <v>688</v>
      </c>
      <c r="C1226" s="421"/>
      <c r="D1226" s="145">
        <v>0</v>
      </c>
      <c r="E1226" s="80">
        <v>0</v>
      </c>
    </row>
    <row r="1227" spans="1:6" collapsed="1">
      <c r="B1227" s="247" t="s">
        <v>1148</v>
      </c>
      <c r="C1227" s="421"/>
      <c r="D1227" s="145">
        <v>14978343.086654149</v>
      </c>
      <c r="E1227" s="80">
        <v>9872909</v>
      </c>
    </row>
    <row r="1228" spans="1:6">
      <c r="B1228" s="247" t="s">
        <v>1267</v>
      </c>
      <c r="C1228" s="421"/>
      <c r="D1228" s="145">
        <v>3596674</v>
      </c>
      <c r="E1228" s="80">
        <v>3327819</v>
      </c>
    </row>
    <row r="1229" spans="1:6">
      <c r="B1229" s="247" t="s">
        <v>1210</v>
      </c>
      <c r="C1229" s="421"/>
      <c r="D1229" s="145">
        <v>3822813.8499999894</v>
      </c>
      <c r="E1229" s="80">
        <v>0</v>
      </c>
    </row>
    <row r="1230" spans="1:6">
      <c r="B1230" s="247" t="s">
        <v>1209</v>
      </c>
      <c r="C1230" s="421"/>
      <c r="D1230" s="145">
        <v>5211684</v>
      </c>
      <c r="E1230" s="80">
        <v>0</v>
      </c>
    </row>
    <row r="1231" spans="1:6">
      <c r="B1231" s="247" t="s">
        <v>1211</v>
      </c>
      <c r="C1231" s="421"/>
      <c r="D1231" s="145">
        <v>1439233</v>
      </c>
      <c r="E1231" s="80">
        <v>0</v>
      </c>
    </row>
    <row r="1232" spans="1:6">
      <c r="B1232" s="247" t="s">
        <v>1037</v>
      </c>
      <c r="C1232" s="421"/>
      <c r="D1232" s="145">
        <v>4079570</v>
      </c>
      <c r="E1232" s="80">
        <v>1361931.7557142857</v>
      </c>
    </row>
    <row r="1233" spans="1:6">
      <c r="B1233" s="247" t="s">
        <v>587</v>
      </c>
      <c r="C1233" s="421"/>
      <c r="D1233" s="145">
        <v>56106</v>
      </c>
      <c r="E1233" s="80">
        <v>30077</v>
      </c>
    </row>
    <row r="1234" spans="1:6">
      <c r="B1234" s="247" t="s">
        <v>1038</v>
      </c>
      <c r="C1234" s="421"/>
      <c r="D1234" s="80">
        <v>0</v>
      </c>
      <c r="E1234" s="80">
        <v>270193</v>
      </c>
    </row>
    <row r="1235" spans="1:6">
      <c r="B1235" s="247" t="s">
        <v>598</v>
      </c>
      <c r="C1235" s="421"/>
      <c r="D1235" s="80">
        <v>0</v>
      </c>
      <c r="E1235" s="80">
        <v>56512</v>
      </c>
    </row>
    <row r="1236" spans="1:6" hidden="1" outlineLevel="1">
      <c r="B1236" s="247" t="s">
        <v>644</v>
      </c>
      <c r="C1236" s="421"/>
      <c r="D1236" s="145">
        <v>0</v>
      </c>
      <c r="E1236" s="80">
        <v>0</v>
      </c>
    </row>
    <row r="1237" spans="1:6" ht="15.75" collapsed="1" thickBot="1">
      <c r="B1237" s="439" t="s">
        <v>645</v>
      </c>
      <c r="C1237" s="350"/>
      <c r="D1237" s="79">
        <v>33184423.936654139</v>
      </c>
      <c r="E1237" s="79">
        <v>14919441.755714286</v>
      </c>
    </row>
    <row r="1238" spans="1:6" ht="8.4499999999999993" customHeight="1" thickTop="1">
      <c r="A1238" s="440"/>
      <c r="B1238" s="441"/>
      <c r="C1238" s="258"/>
      <c r="D1238" s="258"/>
      <c r="E1238" s="54"/>
    </row>
    <row r="1239" spans="1:6">
      <c r="B1239" s="258"/>
      <c r="C1239" s="258"/>
      <c r="D1239" s="258"/>
      <c r="E1239" s="54"/>
    </row>
    <row r="1240" spans="1:6">
      <c r="A1240" s="266"/>
      <c r="B1240" s="267" t="s">
        <v>298</v>
      </c>
      <c r="C1240" s="239"/>
      <c r="D1240" s="239"/>
      <c r="E1240" s="9"/>
    </row>
    <row r="1241" spans="1:6">
      <c r="A1241" s="240" t="s">
        <v>0</v>
      </c>
      <c r="B1241" s="241" t="s">
        <v>4</v>
      </c>
      <c r="C1241" s="315"/>
      <c r="D1241" s="243">
        <v>2020</v>
      </c>
      <c r="E1241" s="243">
        <v>2019</v>
      </c>
    </row>
    <row r="1242" spans="1:6">
      <c r="A1242" s="393"/>
      <c r="B1242" s="367" t="s">
        <v>298</v>
      </c>
      <c r="C1242" s="429"/>
      <c r="D1242" s="430"/>
      <c r="E1242" s="51"/>
      <c r="F1242" s="404"/>
    </row>
    <row r="1243" spans="1:6" s="279" customFormat="1" hidden="1" outlineLevel="1">
      <c r="A1243" s="431"/>
      <c r="B1243" s="302"/>
      <c r="C1243" s="421"/>
      <c r="D1243" s="422"/>
      <c r="E1243" s="51">
        <v>0</v>
      </c>
      <c r="F1243" s="433"/>
    </row>
    <row r="1244" spans="1:6" s="279" customFormat="1" hidden="1" outlineLevel="1">
      <c r="A1244" s="431"/>
      <c r="B1244" s="302"/>
      <c r="C1244" s="421"/>
      <c r="D1244" s="422"/>
      <c r="E1244" s="51">
        <v>0</v>
      </c>
      <c r="F1244" s="433"/>
    </row>
    <row r="1245" spans="1:6" s="279" customFormat="1" hidden="1" outlineLevel="1">
      <c r="A1245" s="431"/>
      <c r="B1245" s="302"/>
      <c r="C1245" s="421"/>
      <c r="D1245" s="422"/>
      <c r="E1245" s="51">
        <v>0</v>
      </c>
      <c r="F1245" s="433"/>
    </row>
    <row r="1246" spans="1:6" s="279" customFormat="1" hidden="1" outlineLevel="1">
      <c r="A1246" s="431"/>
      <c r="B1246" s="423" t="s">
        <v>301</v>
      </c>
      <c r="C1246" s="424"/>
      <c r="D1246" s="425"/>
      <c r="E1246" s="67">
        <v>0</v>
      </c>
      <c r="F1246" s="433"/>
    </row>
    <row r="1247" spans="1:6" s="279" customFormat="1" hidden="1" outlineLevel="1">
      <c r="A1247" s="431"/>
      <c r="B1247" s="423" t="s">
        <v>302</v>
      </c>
      <c r="C1247" s="424"/>
      <c r="D1247" s="425"/>
      <c r="E1247" s="353"/>
      <c r="F1247" s="433"/>
    </row>
    <row r="1248" spans="1:6" s="279" customFormat="1" hidden="1" outlineLevel="1">
      <c r="A1248" s="431"/>
      <c r="B1248" s="423" t="s">
        <v>303</v>
      </c>
      <c r="C1248" s="424"/>
      <c r="D1248" s="425"/>
      <c r="E1248" s="353"/>
      <c r="F1248" s="433"/>
    </row>
    <row r="1249" spans="1:6" s="279" customFormat="1" hidden="1" outlineLevel="1">
      <c r="A1249" s="431"/>
      <c r="B1249" s="423" t="s">
        <v>304</v>
      </c>
      <c r="C1249" s="424"/>
      <c r="D1249" s="425"/>
      <c r="E1249" s="353"/>
      <c r="F1249" s="433"/>
    </row>
    <row r="1250" spans="1:6" s="279" customFormat="1" hidden="1" outlineLevel="1">
      <c r="A1250" s="431"/>
      <c r="B1250" s="423" t="s">
        <v>262</v>
      </c>
      <c r="C1250" s="424"/>
      <c r="D1250" s="425"/>
      <c r="E1250" s="353"/>
      <c r="F1250" s="433"/>
    </row>
    <row r="1251" spans="1:6" s="279" customFormat="1" hidden="1" outlineLevel="1">
      <c r="A1251" s="431"/>
      <c r="B1251" s="423" t="s">
        <v>305</v>
      </c>
      <c r="C1251" s="424"/>
      <c r="D1251" s="425"/>
      <c r="E1251" s="353"/>
      <c r="F1251" s="433"/>
    </row>
    <row r="1252" spans="1:6" s="279" customFormat="1" hidden="1" outlineLevel="1">
      <c r="A1252" s="431"/>
      <c r="B1252" s="423" t="s">
        <v>272</v>
      </c>
      <c r="C1252" s="424"/>
      <c r="D1252" s="425"/>
      <c r="E1252" s="353"/>
      <c r="F1252" s="433"/>
    </row>
    <row r="1253" spans="1:6" s="279" customFormat="1" hidden="1" outlineLevel="1">
      <c r="A1253" s="431"/>
      <c r="B1253" s="423" t="s">
        <v>284</v>
      </c>
      <c r="C1253" s="424"/>
      <c r="D1253" s="425"/>
      <c r="E1253" s="353"/>
      <c r="F1253" s="433"/>
    </row>
    <row r="1254" spans="1:6" hidden="1" outlineLevel="1" collapsed="1">
      <c r="A1254" s="431"/>
      <c r="B1254" s="423" t="s">
        <v>279</v>
      </c>
      <c r="C1254" s="424"/>
      <c r="D1254" s="425"/>
      <c r="E1254" s="353"/>
      <c r="F1254" s="404"/>
    </row>
    <row r="1255" spans="1:6" s="312" customFormat="1" hidden="1" outlineLevel="1">
      <c r="A1255" s="431"/>
      <c r="B1255" s="423" t="s">
        <v>282</v>
      </c>
      <c r="C1255" s="424"/>
      <c r="D1255" s="425"/>
      <c r="E1255" s="353"/>
      <c r="F1255" s="442"/>
    </row>
    <row r="1256" spans="1:6" s="279" customFormat="1" hidden="1" outlineLevel="1">
      <c r="A1256" s="431"/>
      <c r="B1256" s="423" t="s">
        <v>278</v>
      </c>
      <c r="C1256" s="424"/>
      <c r="D1256" s="425"/>
      <c r="E1256" s="353"/>
      <c r="F1256" s="433"/>
    </row>
    <row r="1257" spans="1:6" s="279" customFormat="1" hidden="1" outlineLevel="1">
      <c r="A1257" s="431"/>
      <c r="B1257" s="423" t="s">
        <v>306</v>
      </c>
      <c r="C1257" s="424"/>
      <c r="D1257" s="425"/>
      <c r="E1257" s="353"/>
      <c r="F1257" s="433"/>
    </row>
    <row r="1258" spans="1:6" s="279" customFormat="1" hidden="1" outlineLevel="1">
      <c r="A1258" s="431"/>
      <c r="B1258" s="423" t="s">
        <v>307</v>
      </c>
      <c r="C1258" s="424"/>
      <c r="D1258" s="425"/>
      <c r="E1258" s="353"/>
      <c r="F1258" s="433"/>
    </row>
    <row r="1259" spans="1:6" s="279" customFormat="1" hidden="1" outlineLevel="1">
      <c r="A1259" s="431"/>
      <c r="B1259" s="423" t="s">
        <v>283</v>
      </c>
      <c r="C1259" s="424"/>
      <c r="D1259" s="425"/>
      <c r="E1259" s="353"/>
      <c r="F1259" s="433"/>
    </row>
    <row r="1260" spans="1:6" s="279" customFormat="1" hidden="1" outlineLevel="1">
      <c r="A1260" s="431"/>
      <c r="B1260" s="423" t="s">
        <v>261</v>
      </c>
      <c r="C1260" s="424"/>
      <c r="D1260" s="425"/>
      <c r="E1260" s="353"/>
      <c r="F1260" s="433"/>
    </row>
    <row r="1261" spans="1:6" s="279" customFormat="1" hidden="1" outlineLevel="1">
      <c r="A1261" s="431"/>
      <c r="B1261" s="423" t="s">
        <v>277</v>
      </c>
      <c r="C1261" s="424"/>
      <c r="D1261" s="425"/>
      <c r="E1261" s="353"/>
      <c r="F1261" s="433"/>
    </row>
    <row r="1262" spans="1:6" s="279" customFormat="1" hidden="1" outlineLevel="1">
      <c r="A1262" s="431"/>
      <c r="B1262" s="423" t="s">
        <v>308</v>
      </c>
      <c r="C1262" s="424"/>
      <c r="D1262" s="425"/>
      <c r="E1262" s="353"/>
      <c r="F1262" s="433"/>
    </row>
    <row r="1263" spans="1:6" s="279" customFormat="1" hidden="1" outlineLevel="1">
      <c r="A1263" s="431"/>
      <c r="B1263" s="423" t="s">
        <v>269</v>
      </c>
      <c r="C1263" s="424"/>
      <c r="D1263" s="425"/>
      <c r="E1263" s="353"/>
      <c r="F1263" s="433"/>
    </row>
    <row r="1264" spans="1:6" hidden="1" outlineLevel="1" collapsed="1">
      <c r="A1264" s="431"/>
      <c r="B1264" s="423" t="s">
        <v>309</v>
      </c>
      <c r="C1264" s="424"/>
      <c r="D1264" s="425"/>
      <c r="E1264" s="353"/>
      <c r="F1264" s="404"/>
    </row>
    <row r="1265" spans="1:6" s="279" customFormat="1" hidden="1" outlineLevel="1">
      <c r="A1265" s="431"/>
      <c r="B1265" s="423" t="s">
        <v>310</v>
      </c>
      <c r="C1265" s="424"/>
      <c r="D1265" s="425"/>
      <c r="E1265" s="353"/>
      <c r="F1265" s="433"/>
    </row>
    <row r="1266" spans="1:6" s="279" customFormat="1" hidden="1" outlineLevel="1">
      <c r="A1266" s="431"/>
      <c r="B1266" s="423" t="s">
        <v>267</v>
      </c>
      <c r="C1266" s="424"/>
      <c r="D1266" s="425"/>
      <c r="E1266" s="353"/>
      <c r="F1266" s="433"/>
    </row>
    <row r="1267" spans="1:6" hidden="1" outlineLevel="1" collapsed="1">
      <c r="A1267" s="431"/>
      <c r="B1267" s="423" t="s">
        <v>311</v>
      </c>
      <c r="C1267" s="424"/>
      <c r="D1267" s="425"/>
      <c r="E1267" s="353"/>
      <c r="F1267" s="404"/>
    </row>
    <row r="1268" spans="1:6" s="279" customFormat="1" hidden="1" outlineLevel="1">
      <c r="A1268" s="431"/>
      <c r="B1268" s="423" t="s">
        <v>273</v>
      </c>
      <c r="C1268" s="424"/>
      <c r="D1268" s="425"/>
      <c r="E1268" s="353"/>
      <c r="F1268" s="433"/>
    </row>
    <row r="1269" spans="1:6" s="279" customFormat="1" hidden="1" outlineLevel="1">
      <c r="A1269" s="431"/>
      <c r="B1269" s="423" t="s">
        <v>312</v>
      </c>
      <c r="C1269" s="424"/>
      <c r="D1269" s="425"/>
      <c r="E1269" s="353"/>
      <c r="F1269" s="433"/>
    </row>
    <row r="1270" spans="1:6" hidden="1" outlineLevel="1" collapsed="1">
      <c r="A1270" s="431"/>
      <c r="B1270" s="423" t="s">
        <v>313</v>
      </c>
      <c r="C1270" s="424"/>
      <c r="D1270" s="425"/>
      <c r="E1270" s="353"/>
      <c r="F1270" s="404"/>
    </row>
    <row r="1271" spans="1:6" s="279" customFormat="1" hidden="1" outlineLevel="1">
      <c r="A1271" s="431"/>
      <c r="B1271" s="423" t="s">
        <v>314</v>
      </c>
      <c r="C1271" s="424"/>
      <c r="D1271" s="425"/>
      <c r="E1271" s="353"/>
      <c r="F1271" s="433"/>
    </row>
    <row r="1272" spans="1:6" s="279" customFormat="1" hidden="1" outlineLevel="1">
      <c r="A1272" s="431"/>
      <c r="B1272" s="423" t="s">
        <v>315</v>
      </c>
      <c r="C1272" s="424"/>
      <c r="D1272" s="425"/>
      <c r="E1272" s="353"/>
      <c r="F1272" s="433"/>
    </row>
    <row r="1273" spans="1:6" s="279" customFormat="1" hidden="1" outlineLevel="1">
      <c r="A1273" s="431"/>
      <c r="B1273" s="423" t="s">
        <v>316</v>
      </c>
      <c r="C1273" s="424"/>
      <c r="D1273" s="425"/>
      <c r="E1273" s="353"/>
      <c r="F1273" s="433"/>
    </row>
    <row r="1274" spans="1:6" s="279" customFormat="1" hidden="1" outlineLevel="1" collapsed="1">
      <c r="A1274" s="431"/>
      <c r="B1274" s="423" t="s">
        <v>317</v>
      </c>
      <c r="C1274" s="424"/>
      <c r="D1274" s="425"/>
      <c r="E1274" s="353"/>
      <c r="F1274" s="433"/>
    </row>
    <row r="1275" spans="1:6" hidden="1" outlineLevel="1">
      <c r="A1275" s="431"/>
      <c r="B1275" s="423" t="s">
        <v>292</v>
      </c>
      <c r="C1275" s="424"/>
      <c r="D1275" s="425"/>
      <c r="E1275" s="353"/>
      <c r="F1275" s="404"/>
    </row>
    <row r="1276" spans="1:6" s="279" customFormat="1" hidden="1" outlineLevel="1">
      <c r="A1276" s="431"/>
      <c r="B1276" s="423" t="s">
        <v>318</v>
      </c>
      <c r="C1276" s="424"/>
      <c r="D1276" s="425"/>
      <c r="E1276" s="353"/>
      <c r="F1276" s="433"/>
    </row>
    <row r="1277" spans="1:6" s="279" customFormat="1" hidden="1" outlineLevel="1">
      <c r="A1277" s="431"/>
      <c r="B1277" s="423" t="s">
        <v>319</v>
      </c>
      <c r="C1277" s="424"/>
      <c r="D1277" s="425"/>
      <c r="E1277" s="353"/>
      <c r="F1277" s="433"/>
    </row>
    <row r="1278" spans="1:6" s="279" customFormat="1" hidden="1" outlineLevel="1">
      <c r="A1278" s="431"/>
      <c r="B1278" s="423" t="s">
        <v>320</v>
      </c>
      <c r="C1278" s="424"/>
      <c r="D1278" s="425"/>
      <c r="E1278" s="353"/>
      <c r="F1278" s="433"/>
    </row>
    <row r="1279" spans="1:6" hidden="1" outlineLevel="1" collapsed="1">
      <c r="A1279" s="431"/>
      <c r="B1279" s="423" t="s">
        <v>265</v>
      </c>
      <c r="C1279" s="424"/>
      <c r="D1279" s="425"/>
      <c r="E1279" s="353"/>
      <c r="F1279" s="404"/>
    </row>
    <row r="1280" spans="1:6" s="279" customFormat="1" hidden="1" outlineLevel="1">
      <c r="A1280" s="431"/>
      <c r="B1280" s="423" t="s">
        <v>321</v>
      </c>
      <c r="C1280" s="424"/>
      <c r="D1280" s="425"/>
      <c r="E1280" s="353"/>
      <c r="F1280" s="433"/>
    </row>
    <row r="1281" spans="1:6" s="279" customFormat="1" hidden="1" outlineLevel="1">
      <c r="A1281" s="431"/>
      <c r="B1281" s="423" t="s">
        <v>264</v>
      </c>
      <c r="C1281" s="424"/>
      <c r="D1281" s="425"/>
      <c r="E1281" s="353"/>
      <c r="F1281" s="433"/>
    </row>
    <row r="1282" spans="1:6" hidden="1" outlineLevel="1" collapsed="1">
      <c r="A1282" s="431"/>
      <c r="B1282" s="423" t="s">
        <v>276</v>
      </c>
      <c r="C1282" s="424"/>
      <c r="D1282" s="425"/>
      <c r="E1282" s="353"/>
      <c r="F1282" s="404"/>
    </row>
    <row r="1283" spans="1:6" s="279" customFormat="1" hidden="1" outlineLevel="1">
      <c r="A1283" s="431"/>
      <c r="B1283" s="423" t="s">
        <v>322</v>
      </c>
      <c r="C1283" s="424"/>
      <c r="D1283" s="425"/>
      <c r="E1283" s="353"/>
      <c r="F1283" s="433"/>
    </row>
    <row r="1284" spans="1:6" s="279" customFormat="1" hidden="1" outlineLevel="1">
      <c r="A1284" s="431"/>
      <c r="B1284" s="423" t="s">
        <v>323</v>
      </c>
      <c r="C1284" s="424"/>
      <c r="D1284" s="425"/>
      <c r="E1284" s="353"/>
      <c r="F1284" s="433"/>
    </row>
    <row r="1285" spans="1:6" s="279" customFormat="1" hidden="1" outlineLevel="1">
      <c r="A1285" s="431"/>
      <c r="B1285" s="423"/>
      <c r="C1285" s="424"/>
      <c r="D1285" s="425"/>
      <c r="E1285" s="353"/>
      <c r="F1285" s="433"/>
    </row>
    <row r="1286" spans="1:6" s="279" customFormat="1" hidden="1" outlineLevel="1">
      <c r="A1286" s="431"/>
      <c r="B1286" s="436"/>
      <c r="C1286" s="432"/>
      <c r="D1286" s="435"/>
      <c r="E1286" s="353"/>
      <c r="F1286" s="433"/>
    </row>
    <row r="1287" spans="1:6" s="2" customFormat="1" collapsed="1" thickBot="1">
      <c r="A1287" s="262"/>
      <c r="B1287" s="340" t="s">
        <v>530</v>
      </c>
      <c r="C1287" s="350"/>
      <c r="D1287" s="443">
        <v>384213</v>
      </c>
      <c r="E1287" s="49">
        <v>1059782</v>
      </c>
      <c r="F1287" s="407"/>
    </row>
    <row r="1288" spans="1:6" s="265" customFormat="1" thickTop="1">
      <c r="A1288" s="264"/>
      <c r="B1288" s="264"/>
      <c r="E1288" s="75"/>
    </row>
    <row r="1289" spans="1:6">
      <c r="A1289" s="266"/>
      <c r="B1289" s="267" t="s">
        <v>1065</v>
      </c>
      <c r="C1289" s="239"/>
      <c r="D1289" s="239"/>
      <c r="E1289" s="9"/>
    </row>
    <row r="1290" spans="1:6">
      <c r="A1290" s="240" t="s">
        <v>0</v>
      </c>
      <c r="B1290" s="241" t="s">
        <v>4</v>
      </c>
      <c r="C1290" s="315"/>
      <c r="D1290" s="243">
        <v>2020</v>
      </c>
      <c r="E1290" s="243">
        <v>2019</v>
      </c>
    </row>
    <row r="1291" spans="1:6" hidden="1" outlineLevel="1">
      <c r="A1291" s="393"/>
      <c r="B1291" s="418" t="s">
        <v>544</v>
      </c>
      <c r="C1291" s="429"/>
      <c r="D1291" s="80"/>
      <c r="E1291" s="444"/>
      <c r="F1291" s="404"/>
    </row>
    <row r="1292" spans="1:6" s="279" customFormat="1" collapsed="1">
      <c r="A1292" s="431"/>
      <c r="B1292" s="302" t="s">
        <v>299</v>
      </c>
      <c r="C1292" s="421"/>
      <c r="D1292" s="145">
        <v>2335032</v>
      </c>
      <c r="E1292" s="248">
        <v>6972413</v>
      </c>
      <c r="F1292" s="433"/>
    </row>
    <row r="1293" spans="1:6" s="279" customFormat="1">
      <c r="A1293" s="431"/>
      <c r="B1293" s="302" t="s">
        <v>264</v>
      </c>
      <c r="C1293" s="421"/>
      <c r="D1293" s="145">
        <v>1289286</v>
      </c>
      <c r="E1293" s="248">
        <v>1656895</v>
      </c>
      <c r="F1293" s="433"/>
    </row>
    <row r="1294" spans="1:6" s="279" customFormat="1">
      <c r="A1294" s="431"/>
      <c r="B1294" s="302" t="s">
        <v>1116</v>
      </c>
      <c r="C1294" s="421"/>
      <c r="D1294" s="145">
        <v>520136</v>
      </c>
      <c r="E1294" s="248">
        <v>1052696</v>
      </c>
      <c r="F1294" s="433"/>
    </row>
    <row r="1295" spans="1:6" s="279" customFormat="1">
      <c r="A1295" s="431"/>
      <c r="B1295" s="302" t="s">
        <v>1118</v>
      </c>
      <c r="D1295" s="145">
        <v>474505</v>
      </c>
      <c r="E1295" s="248">
        <v>469158</v>
      </c>
      <c r="F1295" s="433"/>
    </row>
    <row r="1296" spans="1:6" s="279" customFormat="1">
      <c r="A1296" s="431"/>
      <c r="B1296" s="302" t="s">
        <v>393</v>
      </c>
      <c r="C1296" s="421"/>
      <c r="D1296" s="145">
        <v>354005.84999998938</v>
      </c>
      <c r="E1296" s="248">
        <v>545317</v>
      </c>
      <c r="F1296" s="433"/>
    </row>
    <row r="1297" spans="1:6" s="279" customFormat="1">
      <c r="A1297" s="431"/>
      <c r="B1297" s="309" t="s">
        <v>732</v>
      </c>
      <c r="C1297" s="421"/>
      <c r="D1297" s="145">
        <v>227958</v>
      </c>
      <c r="E1297" s="445">
        <v>369461</v>
      </c>
      <c r="F1297" s="433"/>
    </row>
    <row r="1298" spans="1:6" s="279" customFormat="1">
      <c r="A1298" s="431"/>
      <c r="B1298" s="302" t="s">
        <v>1029</v>
      </c>
      <c r="D1298" s="145">
        <v>200077</v>
      </c>
      <c r="E1298" s="248">
        <v>429476</v>
      </c>
      <c r="F1298" s="433"/>
    </row>
    <row r="1299" spans="1:6" s="279" customFormat="1">
      <c r="A1299" s="431"/>
      <c r="B1299" s="302" t="s">
        <v>1035</v>
      </c>
      <c r="C1299" s="421"/>
      <c r="D1299" s="145">
        <v>134031</v>
      </c>
      <c r="E1299" s="248">
        <v>144061</v>
      </c>
      <c r="F1299" s="433"/>
    </row>
    <row r="1300" spans="1:6" s="279" customFormat="1">
      <c r="A1300" s="431"/>
      <c r="B1300" s="302" t="s">
        <v>1117</v>
      </c>
      <c r="C1300" s="421"/>
      <c r="D1300" s="145">
        <v>123022</v>
      </c>
      <c r="E1300" s="248">
        <v>562767</v>
      </c>
      <c r="F1300" s="433"/>
    </row>
    <row r="1301" spans="1:6" s="279" customFormat="1">
      <c r="A1301" s="431"/>
      <c r="B1301" s="309" t="s">
        <v>1255</v>
      </c>
      <c r="C1301" s="421"/>
      <c r="D1301" s="145">
        <v>105657</v>
      </c>
      <c r="E1301" s="445">
        <v>334068</v>
      </c>
      <c r="F1301" s="433"/>
    </row>
    <row r="1302" spans="1:6" s="279" customFormat="1">
      <c r="A1302" s="431"/>
      <c r="B1302" s="302" t="s">
        <v>655</v>
      </c>
      <c r="C1302" s="421"/>
      <c r="D1302" s="145">
        <v>72294</v>
      </c>
      <c r="E1302" s="248">
        <v>842645</v>
      </c>
      <c r="F1302" s="433"/>
    </row>
    <row r="1303" spans="1:6" s="279" customFormat="1">
      <c r="A1303" s="431"/>
      <c r="B1303" s="309" t="s">
        <v>337</v>
      </c>
      <c r="C1303" s="421"/>
      <c r="D1303" s="145">
        <v>27608</v>
      </c>
      <c r="E1303" s="445">
        <v>390395</v>
      </c>
      <c r="F1303" s="433"/>
    </row>
    <row r="1304" spans="1:6" s="312" customFormat="1">
      <c r="A1304" s="393"/>
      <c r="B1304" s="302" t="s">
        <v>1099</v>
      </c>
      <c r="C1304" s="421"/>
      <c r="D1304" s="80">
        <v>0</v>
      </c>
      <c r="E1304" s="248">
        <v>586274</v>
      </c>
      <c r="F1304" s="442"/>
    </row>
    <row r="1305" spans="1:6" s="312" customFormat="1" ht="15" customHeight="1">
      <c r="A1305" s="393"/>
      <c r="B1305" s="302" t="s">
        <v>1254</v>
      </c>
      <c r="C1305" s="279"/>
      <c r="D1305" s="80">
        <v>0</v>
      </c>
      <c r="E1305" s="248">
        <v>450461</v>
      </c>
      <c r="F1305" s="442"/>
    </row>
    <row r="1306" spans="1:6" s="279" customFormat="1" hidden="1" outlineLevel="1">
      <c r="A1306" s="431"/>
      <c r="B1306" s="302" t="s">
        <v>413</v>
      </c>
      <c r="C1306" s="421"/>
      <c r="D1306" s="145">
        <v>0</v>
      </c>
      <c r="E1306" s="248">
        <v>0</v>
      </c>
      <c r="F1306" s="433"/>
    </row>
    <row r="1307" spans="1:6" collapsed="1">
      <c r="A1307" s="431"/>
      <c r="B1307" s="302" t="s">
        <v>714</v>
      </c>
      <c r="C1307" s="421"/>
      <c r="D1307" s="445">
        <v>3150948</v>
      </c>
      <c r="E1307" s="445">
        <v>3955610</v>
      </c>
      <c r="F1307" s="404"/>
    </row>
    <row r="1308" spans="1:6" ht="13.15" hidden="1" customHeight="1" outlineLevel="1">
      <c r="A1308" s="431"/>
      <c r="B1308" s="364" t="s">
        <v>334</v>
      </c>
      <c r="C1308" s="446"/>
      <c r="D1308" s="145">
        <v>94500</v>
      </c>
      <c r="E1308" s="447">
        <v>93047</v>
      </c>
      <c r="F1308" s="404"/>
    </row>
    <row r="1309" spans="1:6" ht="13.15" hidden="1" customHeight="1" outlineLevel="1">
      <c r="A1309" s="431"/>
      <c r="B1309" s="364" t="s">
        <v>1080</v>
      </c>
      <c r="C1309" s="446"/>
      <c r="D1309" s="145">
        <v>14845</v>
      </c>
      <c r="E1309" s="447">
        <v>51969</v>
      </c>
      <c r="F1309" s="404"/>
    </row>
    <row r="1310" spans="1:6" s="279" customFormat="1" hidden="1" outlineLevel="1">
      <c r="A1310" s="431"/>
      <c r="B1310" s="364" t="s">
        <v>590</v>
      </c>
      <c r="C1310" s="446"/>
      <c r="D1310" s="145">
        <v>0</v>
      </c>
      <c r="E1310" s="447">
        <v>0</v>
      </c>
      <c r="F1310" s="433"/>
    </row>
    <row r="1311" spans="1:6" ht="13.15" hidden="1" customHeight="1" outlineLevel="1">
      <c r="A1311" s="431"/>
      <c r="B1311" s="364" t="s">
        <v>1081</v>
      </c>
      <c r="C1311" s="446"/>
      <c r="D1311" s="145">
        <v>0</v>
      </c>
      <c r="E1311" s="447">
        <v>46897</v>
      </c>
      <c r="F1311" s="404"/>
    </row>
    <row r="1312" spans="1:6" ht="13.15" hidden="1" customHeight="1" outlineLevel="1">
      <c r="A1312" s="431"/>
      <c r="B1312" s="364" t="s">
        <v>1213</v>
      </c>
      <c r="C1312" s="446"/>
      <c r="D1312" s="145">
        <v>-60337</v>
      </c>
      <c r="E1312" s="447"/>
      <c r="F1312" s="404"/>
    </row>
    <row r="1313" spans="1:6" ht="13.15" hidden="1" customHeight="1" outlineLevel="1">
      <c r="A1313" s="431"/>
      <c r="B1313" s="364" t="s">
        <v>1027</v>
      </c>
      <c r="C1313" s="446"/>
      <c r="D1313" s="145">
        <v>3791</v>
      </c>
      <c r="E1313" s="447"/>
      <c r="F1313" s="404"/>
    </row>
    <row r="1314" spans="1:6" ht="13.15" hidden="1" customHeight="1" outlineLevel="1">
      <c r="A1314" s="431"/>
      <c r="B1314" s="364" t="s">
        <v>518</v>
      </c>
      <c r="C1314" s="446"/>
      <c r="D1314" s="145">
        <v>-36750</v>
      </c>
      <c r="E1314" s="447"/>
      <c r="F1314" s="404"/>
    </row>
    <row r="1315" spans="1:6" ht="13.15" hidden="1" customHeight="1" outlineLevel="1">
      <c r="A1315" s="431"/>
      <c r="B1315" s="364" t="s">
        <v>1214</v>
      </c>
      <c r="C1315" s="446"/>
      <c r="D1315" s="145">
        <v>32</v>
      </c>
      <c r="E1315" s="447"/>
      <c r="F1315" s="404"/>
    </row>
    <row r="1316" spans="1:6" ht="13.15" hidden="1" customHeight="1" outlineLevel="1">
      <c r="A1316" s="431"/>
      <c r="B1316" s="364" t="s">
        <v>292</v>
      </c>
      <c r="C1316" s="446"/>
      <c r="D1316" s="145">
        <v>785</v>
      </c>
      <c r="E1316" s="447"/>
      <c r="F1316" s="404"/>
    </row>
    <row r="1317" spans="1:6" ht="13.15" hidden="1" customHeight="1" outlineLevel="1">
      <c r="A1317" s="431"/>
      <c r="B1317" s="364" t="s">
        <v>738</v>
      </c>
      <c r="C1317" s="446"/>
      <c r="D1317" s="145">
        <v>6482</v>
      </c>
      <c r="E1317" s="447"/>
      <c r="F1317" s="404"/>
    </row>
    <row r="1318" spans="1:6" ht="13.15" hidden="1" customHeight="1" outlineLevel="1">
      <c r="A1318" s="431"/>
      <c r="B1318" s="364" t="s">
        <v>286</v>
      </c>
      <c r="C1318" s="446"/>
      <c r="D1318" s="145">
        <v>66621</v>
      </c>
      <c r="E1318" s="447"/>
      <c r="F1318" s="404"/>
    </row>
    <row r="1319" spans="1:6" ht="13.15" hidden="1" customHeight="1" outlineLevel="1">
      <c r="A1319" s="431"/>
      <c r="B1319" s="364" t="s">
        <v>1215</v>
      </c>
      <c r="C1319" s="446"/>
      <c r="D1319" s="145">
        <v>501</v>
      </c>
      <c r="E1319" s="447"/>
      <c r="F1319" s="404"/>
    </row>
    <row r="1320" spans="1:6" ht="13.15" hidden="1" customHeight="1" outlineLevel="1">
      <c r="A1320" s="431"/>
      <c r="B1320" s="364" t="s">
        <v>1216</v>
      </c>
      <c r="C1320" s="446"/>
      <c r="D1320" s="145">
        <v>25672</v>
      </c>
      <c r="E1320" s="447"/>
      <c r="F1320" s="404"/>
    </row>
    <row r="1321" spans="1:6" ht="13.15" hidden="1" customHeight="1" outlineLevel="1">
      <c r="A1321" s="431"/>
      <c r="B1321" s="364" t="s">
        <v>327</v>
      </c>
      <c r="C1321" s="446"/>
      <c r="D1321" s="145">
        <v>151737</v>
      </c>
      <c r="E1321" s="447"/>
      <c r="F1321" s="404"/>
    </row>
    <row r="1322" spans="1:6" ht="13.15" hidden="1" customHeight="1" outlineLevel="1">
      <c r="A1322" s="431"/>
      <c r="B1322" s="364" t="s">
        <v>330</v>
      </c>
      <c r="C1322" s="446"/>
      <c r="D1322" s="145">
        <v>52662</v>
      </c>
      <c r="E1322" s="447"/>
      <c r="F1322" s="404"/>
    </row>
    <row r="1323" spans="1:6" ht="13.15" hidden="1" customHeight="1" outlineLevel="1">
      <c r="A1323" s="431"/>
      <c r="B1323" s="364" t="s">
        <v>510</v>
      </c>
      <c r="C1323" s="446"/>
      <c r="D1323" s="145">
        <v>795</v>
      </c>
      <c r="E1323" s="447"/>
      <c r="F1323" s="404"/>
    </row>
    <row r="1324" spans="1:6" ht="13.15" hidden="1" customHeight="1" outlineLevel="1">
      <c r="A1324" s="431"/>
      <c r="B1324" s="364" t="s">
        <v>1217</v>
      </c>
      <c r="C1324" s="446"/>
      <c r="D1324" s="145">
        <v>5479</v>
      </c>
      <c r="E1324" s="447"/>
      <c r="F1324" s="404"/>
    </row>
    <row r="1325" spans="1:6" ht="13.15" hidden="1" customHeight="1" outlineLevel="1">
      <c r="A1325" s="431"/>
      <c r="B1325" s="364" t="s">
        <v>357</v>
      </c>
      <c r="C1325" s="446"/>
      <c r="D1325" s="145">
        <v>39340</v>
      </c>
      <c r="E1325" s="447"/>
      <c r="F1325" s="404"/>
    </row>
    <row r="1326" spans="1:6" ht="13.15" hidden="1" customHeight="1" outlineLevel="1">
      <c r="A1326" s="431"/>
      <c r="B1326" s="364" t="s">
        <v>1207</v>
      </c>
      <c r="C1326" s="446"/>
      <c r="D1326" s="145">
        <v>39369</v>
      </c>
      <c r="E1326" s="447"/>
      <c r="F1326" s="404"/>
    </row>
    <row r="1327" spans="1:6" ht="13.15" hidden="1" customHeight="1" outlineLevel="1">
      <c r="A1327" s="431"/>
      <c r="B1327" s="364" t="s">
        <v>504</v>
      </c>
      <c r="C1327" s="446"/>
      <c r="D1327" s="145">
        <v>25397</v>
      </c>
      <c r="E1327" s="447"/>
      <c r="F1327" s="404"/>
    </row>
    <row r="1328" spans="1:6" ht="13.15" hidden="1" customHeight="1" outlineLevel="1">
      <c r="A1328" s="431"/>
      <c r="B1328" s="364" t="s">
        <v>1218</v>
      </c>
      <c r="C1328" s="446"/>
      <c r="D1328" s="145">
        <v>12866</v>
      </c>
      <c r="E1328" s="447"/>
      <c r="F1328" s="404"/>
    </row>
    <row r="1329" spans="1:6" ht="13.15" hidden="1" customHeight="1" outlineLevel="1">
      <c r="A1329" s="431"/>
      <c r="B1329" s="364" t="s">
        <v>338</v>
      </c>
      <c r="C1329" s="446"/>
      <c r="D1329" s="145">
        <v>3565</v>
      </c>
      <c r="E1329" s="447"/>
      <c r="F1329" s="404"/>
    </row>
    <row r="1330" spans="1:6" ht="13.15" hidden="1" customHeight="1" outlineLevel="1">
      <c r="A1330" s="431"/>
      <c r="B1330" s="364" t="s">
        <v>734</v>
      </c>
      <c r="C1330" s="446"/>
      <c r="D1330" s="145">
        <v>12120</v>
      </c>
      <c r="E1330" s="447"/>
      <c r="F1330" s="404"/>
    </row>
    <row r="1331" spans="1:6" ht="13.15" hidden="1" customHeight="1" outlineLevel="1">
      <c r="A1331" s="431"/>
      <c r="B1331" s="364" t="s">
        <v>332</v>
      </c>
      <c r="C1331" s="446"/>
      <c r="D1331" s="145">
        <v>139152</v>
      </c>
      <c r="E1331" s="447"/>
      <c r="F1331" s="404"/>
    </row>
    <row r="1332" spans="1:6" ht="13.15" hidden="1" customHeight="1" outlineLevel="1">
      <c r="A1332" s="431"/>
      <c r="B1332" s="364" t="s">
        <v>331</v>
      </c>
      <c r="C1332" s="446"/>
      <c r="D1332" s="145">
        <v>65288</v>
      </c>
      <c r="E1332" s="447"/>
      <c r="F1332" s="404"/>
    </row>
    <row r="1333" spans="1:6" ht="13.15" hidden="1" customHeight="1" outlineLevel="1">
      <c r="A1333" s="431"/>
      <c r="B1333" s="364" t="s">
        <v>343</v>
      </c>
      <c r="C1333" s="446"/>
      <c r="D1333" s="145">
        <v>1434</v>
      </c>
      <c r="E1333" s="447"/>
      <c r="F1333" s="404"/>
    </row>
    <row r="1334" spans="1:6" ht="13.15" hidden="1" customHeight="1" outlineLevel="1">
      <c r="A1334" s="431"/>
      <c r="B1334" s="364" t="s">
        <v>350</v>
      </c>
      <c r="C1334" s="446"/>
      <c r="D1334" s="145">
        <v>56500</v>
      </c>
      <c r="E1334" s="447"/>
      <c r="F1334" s="404"/>
    </row>
    <row r="1335" spans="1:6" ht="13.15" hidden="1" customHeight="1" outlineLevel="1">
      <c r="A1335" s="431"/>
      <c r="B1335" s="364" t="s">
        <v>1219</v>
      </c>
      <c r="C1335" s="446"/>
      <c r="D1335" s="145">
        <v>165141</v>
      </c>
      <c r="E1335" s="447"/>
      <c r="F1335" s="404"/>
    </row>
    <row r="1336" spans="1:6" ht="13.15" hidden="1" customHeight="1" outlineLevel="1">
      <c r="A1336" s="431"/>
      <c r="B1336" s="364" t="s">
        <v>1220</v>
      </c>
      <c r="C1336" s="446"/>
      <c r="D1336" s="145">
        <v>3317</v>
      </c>
      <c r="E1336" s="447"/>
      <c r="F1336" s="404"/>
    </row>
    <row r="1337" spans="1:6" ht="13.15" hidden="1" customHeight="1" outlineLevel="1">
      <c r="A1337" s="431"/>
      <c r="B1337" s="364" t="s">
        <v>1221</v>
      </c>
      <c r="C1337" s="446"/>
      <c r="D1337" s="145">
        <v>728</v>
      </c>
      <c r="E1337" s="447"/>
      <c r="F1337" s="404"/>
    </row>
    <row r="1338" spans="1:6" ht="13.15" hidden="1" customHeight="1" outlineLevel="1">
      <c r="A1338" s="431"/>
      <c r="B1338" s="364" t="s">
        <v>1222</v>
      </c>
      <c r="C1338" s="446"/>
      <c r="D1338" s="145">
        <v>1875</v>
      </c>
      <c r="E1338" s="447"/>
      <c r="F1338" s="404"/>
    </row>
    <row r="1339" spans="1:6" ht="13.15" hidden="1" customHeight="1" outlineLevel="1">
      <c r="A1339" s="431"/>
      <c r="B1339" s="364" t="s">
        <v>315</v>
      </c>
      <c r="C1339" s="446"/>
      <c r="D1339" s="145">
        <v>37947</v>
      </c>
      <c r="E1339" s="447">
        <v>46772</v>
      </c>
      <c r="F1339" s="404"/>
    </row>
    <row r="1340" spans="1:6" ht="13.15" hidden="1" customHeight="1" outlineLevel="1">
      <c r="A1340" s="431"/>
      <c r="B1340" s="364" t="s">
        <v>739</v>
      </c>
      <c r="C1340" s="446"/>
      <c r="D1340" s="145">
        <v>0</v>
      </c>
      <c r="E1340" s="447"/>
      <c r="F1340" s="404"/>
    </row>
    <row r="1341" spans="1:6" ht="13.15" hidden="1" customHeight="1" outlineLevel="1">
      <c r="A1341" s="431"/>
      <c r="B1341" s="364" t="s">
        <v>1212</v>
      </c>
      <c r="C1341" s="446"/>
      <c r="D1341" s="145">
        <v>0</v>
      </c>
      <c r="E1341" s="447"/>
      <c r="F1341" s="404"/>
    </row>
    <row r="1342" spans="1:6" ht="13.15" hidden="1" customHeight="1" outlineLevel="1">
      <c r="A1342" s="431"/>
      <c r="B1342" s="364" t="s">
        <v>307</v>
      </c>
      <c r="C1342" s="446"/>
      <c r="D1342" s="145">
        <v>21375</v>
      </c>
      <c r="E1342" s="447">
        <v>46500</v>
      </c>
      <c r="F1342" s="404"/>
    </row>
    <row r="1343" spans="1:6" ht="13.15" hidden="1" customHeight="1" outlineLevel="1">
      <c r="A1343" s="431"/>
      <c r="B1343" s="364" t="s">
        <v>1082</v>
      </c>
      <c r="C1343" s="446"/>
      <c r="D1343" s="145">
        <v>0</v>
      </c>
      <c r="E1343" s="447">
        <v>46432</v>
      </c>
      <c r="F1343" s="404"/>
    </row>
    <row r="1344" spans="1:6" ht="13.15" hidden="1" customHeight="1" outlineLevel="1">
      <c r="A1344" s="431"/>
      <c r="B1344" s="364" t="s">
        <v>339</v>
      </c>
      <c r="C1344" s="446"/>
      <c r="D1344" s="145">
        <v>212420</v>
      </c>
      <c r="E1344" s="447">
        <v>45845</v>
      </c>
      <c r="F1344" s="404"/>
    </row>
    <row r="1345" spans="1:6" s="279" customFormat="1" ht="13.15" hidden="1" customHeight="1" outlineLevel="1">
      <c r="A1345" s="431"/>
      <c r="B1345" s="364"/>
      <c r="C1345" s="446"/>
      <c r="D1345" s="145">
        <v>0</v>
      </c>
      <c r="E1345" s="447">
        <v>0</v>
      </c>
      <c r="F1345" s="433"/>
    </row>
    <row r="1346" spans="1:6" ht="13.15" hidden="1" customHeight="1" outlineLevel="1">
      <c r="A1346" s="431"/>
      <c r="B1346" s="364" t="s">
        <v>301</v>
      </c>
      <c r="C1346" s="446"/>
      <c r="D1346" s="145">
        <v>34048</v>
      </c>
      <c r="E1346" s="447">
        <v>37878</v>
      </c>
      <c r="F1346" s="404"/>
    </row>
    <row r="1347" spans="1:6" ht="13.15" hidden="1" customHeight="1" outlineLevel="1">
      <c r="A1347" s="431"/>
      <c r="B1347" s="364" t="s">
        <v>1083</v>
      </c>
      <c r="C1347" s="446"/>
      <c r="D1347" s="145">
        <v>0</v>
      </c>
      <c r="E1347" s="447">
        <v>34991</v>
      </c>
      <c r="F1347" s="404"/>
    </row>
    <row r="1348" spans="1:6" ht="13.15" hidden="1" customHeight="1" outlineLevel="1">
      <c r="A1348" s="431"/>
      <c r="B1348" s="364" t="s">
        <v>335</v>
      </c>
      <c r="C1348" s="446"/>
      <c r="D1348" s="145">
        <v>16643</v>
      </c>
      <c r="E1348" s="447">
        <v>32931</v>
      </c>
      <c r="F1348" s="404"/>
    </row>
    <row r="1349" spans="1:6" ht="13.15" hidden="1" customHeight="1" outlineLevel="1">
      <c r="A1349" s="431"/>
      <c r="B1349" s="364" t="s">
        <v>1084</v>
      </c>
      <c r="C1349" s="446"/>
      <c r="D1349" s="145">
        <v>0</v>
      </c>
      <c r="E1349" s="447">
        <v>29739</v>
      </c>
      <c r="F1349" s="404"/>
    </row>
    <row r="1350" spans="1:6" ht="13.15" hidden="1" customHeight="1" outlineLevel="1">
      <c r="A1350" s="431"/>
      <c r="B1350" s="364" t="s">
        <v>326</v>
      </c>
      <c r="C1350" s="446"/>
      <c r="D1350" s="145">
        <v>59846</v>
      </c>
      <c r="E1350" s="447">
        <v>299997</v>
      </c>
      <c r="F1350" s="404"/>
    </row>
    <row r="1351" spans="1:6" ht="13.15" hidden="1" customHeight="1" outlineLevel="1">
      <c r="A1351" s="431"/>
      <c r="B1351" s="364" t="s">
        <v>1039</v>
      </c>
      <c r="C1351" s="446"/>
      <c r="D1351" s="145">
        <v>0</v>
      </c>
      <c r="E1351" s="447">
        <v>238458</v>
      </c>
      <c r="F1351" s="404"/>
    </row>
    <row r="1352" spans="1:6" ht="13.15" hidden="1" customHeight="1" outlineLevel="1">
      <c r="A1352" s="431"/>
      <c r="B1352" s="364" t="s">
        <v>1040</v>
      </c>
      <c r="C1352" s="446"/>
      <c r="D1352" s="145">
        <v>0</v>
      </c>
      <c r="E1352" s="447">
        <v>185502</v>
      </c>
      <c r="F1352" s="404"/>
    </row>
    <row r="1353" spans="1:6" ht="13.15" hidden="1" customHeight="1" outlineLevel="1">
      <c r="A1353" s="431"/>
      <c r="B1353" s="364" t="s">
        <v>310</v>
      </c>
      <c r="C1353" s="446"/>
      <c r="D1353" s="145">
        <v>44631</v>
      </c>
      <c r="E1353" s="447">
        <v>171734</v>
      </c>
      <c r="F1353" s="404"/>
    </row>
    <row r="1354" spans="1:6" ht="13.15" hidden="1" customHeight="1" outlineLevel="1">
      <c r="A1354" s="431"/>
      <c r="B1354" s="364" t="s">
        <v>328</v>
      </c>
      <c r="C1354" s="446"/>
      <c r="D1354" s="145">
        <v>29666</v>
      </c>
      <c r="E1354" s="447">
        <v>163829</v>
      </c>
      <c r="F1354" s="404"/>
    </row>
    <row r="1355" spans="1:6" ht="13.15" hidden="1" customHeight="1" outlineLevel="1">
      <c r="A1355" s="431"/>
      <c r="B1355" s="364" t="s">
        <v>1041</v>
      </c>
      <c r="C1355" s="446"/>
      <c r="D1355" s="145">
        <v>0</v>
      </c>
      <c r="E1355" s="447">
        <v>146024</v>
      </c>
      <c r="F1355" s="404"/>
    </row>
    <row r="1356" spans="1:6" ht="13.15" hidden="1" customHeight="1" outlineLevel="1">
      <c r="A1356" s="431"/>
      <c r="B1356" s="364" t="s">
        <v>323</v>
      </c>
      <c r="C1356" s="446"/>
      <c r="D1356" s="145">
        <v>669912</v>
      </c>
      <c r="E1356" s="447">
        <v>537378</v>
      </c>
      <c r="F1356" s="404"/>
    </row>
    <row r="1357" spans="1:6" ht="13.15" hidden="1" customHeight="1" outlineLevel="1">
      <c r="A1357" s="431"/>
      <c r="B1357" s="364" t="s">
        <v>305</v>
      </c>
      <c r="C1357" s="446"/>
      <c r="D1357" s="145">
        <v>0</v>
      </c>
      <c r="E1357" s="447">
        <v>136059</v>
      </c>
      <c r="F1357" s="404"/>
    </row>
    <row r="1358" spans="1:6" ht="13.15" hidden="1" customHeight="1" outlineLevel="1">
      <c r="A1358" s="431"/>
      <c r="B1358" s="364" t="s">
        <v>320</v>
      </c>
      <c r="C1358" s="446"/>
      <c r="D1358" s="145">
        <v>78002</v>
      </c>
      <c r="E1358" s="447">
        <v>134686</v>
      </c>
      <c r="F1358" s="404"/>
    </row>
    <row r="1359" spans="1:6" ht="13.15" hidden="1" customHeight="1" outlineLevel="1">
      <c r="A1359" s="431"/>
      <c r="B1359" s="364" t="s">
        <v>1042</v>
      </c>
      <c r="C1359" s="446"/>
      <c r="D1359" s="145">
        <v>0</v>
      </c>
      <c r="E1359" s="447">
        <v>96720</v>
      </c>
      <c r="F1359" s="404"/>
    </row>
    <row r="1360" spans="1:6" ht="13.15" hidden="1" customHeight="1" outlineLevel="1">
      <c r="A1360" s="431"/>
      <c r="B1360" s="364" t="s">
        <v>1043</v>
      </c>
      <c r="C1360" s="446"/>
      <c r="D1360" s="145">
        <v>0</v>
      </c>
      <c r="E1360" s="447">
        <v>76241</v>
      </c>
      <c r="F1360" s="404"/>
    </row>
    <row r="1361" spans="1:6" ht="13.15" hidden="1" customHeight="1" outlineLevel="1">
      <c r="A1361" s="431"/>
      <c r="B1361" s="364" t="s">
        <v>321</v>
      </c>
      <c r="C1361" s="446"/>
      <c r="D1361" s="145">
        <v>43388</v>
      </c>
      <c r="E1361" s="447">
        <v>73724</v>
      </c>
      <c r="F1361" s="404"/>
    </row>
    <row r="1362" spans="1:6" ht="13.15" hidden="1" customHeight="1" outlineLevel="1">
      <c r="A1362" s="431"/>
      <c r="B1362" s="364" t="s">
        <v>495</v>
      </c>
      <c r="C1362" s="446"/>
      <c r="D1362" s="145">
        <v>0</v>
      </c>
      <c r="E1362" s="447">
        <v>59989</v>
      </c>
      <c r="F1362" s="404"/>
    </row>
    <row r="1363" spans="1:6" ht="13.15" hidden="1" customHeight="1" outlineLevel="1">
      <c r="A1363" s="431"/>
      <c r="B1363" s="364" t="s">
        <v>1044</v>
      </c>
      <c r="C1363" s="446"/>
      <c r="D1363" s="145">
        <v>0</v>
      </c>
      <c r="E1363" s="447">
        <v>66401</v>
      </c>
      <c r="F1363" s="404"/>
    </row>
    <row r="1364" spans="1:6" ht="13.15" hidden="1" customHeight="1" outlineLevel="1">
      <c r="A1364" s="431"/>
      <c r="B1364" s="364" t="s">
        <v>1045</v>
      </c>
      <c r="C1364" s="446"/>
      <c r="D1364" s="145">
        <v>0</v>
      </c>
      <c r="E1364" s="447">
        <v>53452</v>
      </c>
      <c r="F1364" s="404"/>
    </row>
    <row r="1365" spans="1:6" ht="13.15" hidden="1" customHeight="1" outlineLevel="1">
      <c r="A1365" s="431"/>
      <c r="B1365" s="364" t="s">
        <v>1031</v>
      </c>
      <c r="C1365" s="446"/>
      <c r="D1365" s="145">
        <v>6025</v>
      </c>
      <c r="E1365" s="447">
        <v>44167</v>
      </c>
      <c r="F1365" s="404"/>
    </row>
    <row r="1366" spans="1:6" ht="13.15" hidden="1" customHeight="1" outlineLevel="1">
      <c r="A1366" s="431"/>
      <c r="B1366" s="364" t="s">
        <v>1034</v>
      </c>
      <c r="C1366" s="446"/>
      <c r="D1366" s="145">
        <v>157412</v>
      </c>
      <c r="E1366" s="447">
        <v>138728</v>
      </c>
      <c r="F1366" s="404"/>
    </row>
    <row r="1367" spans="1:6" ht="13.15" hidden="1" customHeight="1" outlineLevel="1">
      <c r="A1367" s="431"/>
      <c r="B1367" s="364" t="s">
        <v>402</v>
      </c>
      <c r="C1367" s="446"/>
      <c r="D1367" s="145">
        <v>185171</v>
      </c>
      <c r="E1367" s="447">
        <v>25397</v>
      </c>
      <c r="F1367" s="404"/>
    </row>
    <row r="1368" spans="1:6" ht="13.15" hidden="1" customHeight="1" outlineLevel="1">
      <c r="A1368" s="431"/>
      <c r="B1368" s="364" t="s">
        <v>279</v>
      </c>
      <c r="C1368" s="446"/>
      <c r="D1368" s="145">
        <v>49347</v>
      </c>
      <c r="E1368" s="447">
        <v>19504</v>
      </c>
      <c r="F1368" s="404"/>
    </row>
    <row r="1369" spans="1:6" ht="13.15" hidden="1" customHeight="1" outlineLevel="1">
      <c r="A1369" s="431"/>
      <c r="B1369" s="364" t="s">
        <v>1030</v>
      </c>
      <c r="C1369" s="446"/>
      <c r="D1369" s="145">
        <v>134335</v>
      </c>
      <c r="E1369" s="447">
        <v>230554</v>
      </c>
      <c r="F1369" s="404"/>
    </row>
    <row r="1370" spans="1:6" ht="13.15" hidden="1" customHeight="1" outlineLevel="1">
      <c r="A1370" s="431"/>
      <c r="B1370" s="364" t="s">
        <v>403</v>
      </c>
      <c r="C1370" s="446"/>
      <c r="D1370" s="145">
        <v>5272</v>
      </c>
      <c r="E1370" s="447">
        <v>9830</v>
      </c>
      <c r="F1370" s="404"/>
    </row>
    <row r="1371" spans="1:6" ht="13.15" hidden="1" customHeight="1" outlineLevel="1">
      <c r="A1371" s="431"/>
      <c r="B1371" s="364" t="s">
        <v>1028</v>
      </c>
      <c r="C1371" s="446"/>
      <c r="D1371" s="145">
        <v>173572</v>
      </c>
      <c r="E1371" s="447">
        <v>80512</v>
      </c>
      <c r="F1371" s="404"/>
    </row>
    <row r="1372" spans="1:6" ht="13.15" hidden="1" customHeight="1" outlineLevel="1">
      <c r="A1372" s="431"/>
      <c r="B1372" s="364" t="s">
        <v>1046</v>
      </c>
      <c r="C1372" s="446"/>
      <c r="D1372" s="145">
        <v>0</v>
      </c>
      <c r="E1372" s="447">
        <v>4674</v>
      </c>
      <c r="F1372" s="404"/>
    </row>
    <row r="1373" spans="1:6" ht="13.15" hidden="1" customHeight="1" outlineLevel="1">
      <c r="A1373" s="431"/>
      <c r="B1373" s="364" t="s">
        <v>397</v>
      </c>
      <c r="C1373" s="446"/>
      <c r="D1373" s="145">
        <v>0</v>
      </c>
      <c r="E1373" s="447">
        <v>4164</v>
      </c>
      <c r="F1373" s="404"/>
    </row>
    <row r="1374" spans="1:6" ht="13.15" hidden="1" customHeight="1" outlineLevel="1">
      <c r="A1374" s="431"/>
      <c r="B1374" s="364" t="s">
        <v>1047</v>
      </c>
      <c r="C1374" s="446"/>
      <c r="D1374" s="145">
        <v>0</v>
      </c>
      <c r="E1374" s="447">
        <v>3549</v>
      </c>
      <c r="F1374" s="404"/>
    </row>
    <row r="1375" spans="1:6" ht="13.15" hidden="1" customHeight="1" outlineLevel="1">
      <c r="A1375" s="431"/>
      <c r="B1375" s="364" t="s">
        <v>1048</v>
      </c>
      <c r="C1375" s="446"/>
      <c r="D1375" s="145">
        <v>0</v>
      </c>
      <c r="E1375" s="447">
        <v>1789</v>
      </c>
      <c r="F1375" s="404"/>
    </row>
    <row r="1376" spans="1:6" ht="13.15" hidden="1" customHeight="1" outlineLevel="1">
      <c r="A1376" s="431"/>
      <c r="B1376" s="364" t="s">
        <v>302</v>
      </c>
      <c r="C1376" s="446"/>
      <c r="D1376" s="145">
        <v>0</v>
      </c>
      <c r="E1376" s="447">
        <v>1294</v>
      </c>
      <c r="F1376" s="404"/>
    </row>
    <row r="1377" spans="1:6" ht="13.15" hidden="1" customHeight="1" outlineLevel="1">
      <c r="A1377" s="431"/>
      <c r="B1377" s="364" t="s">
        <v>95</v>
      </c>
      <c r="C1377" s="446"/>
      <c r="D1377" s="145">
        <v>0</v>
      </c>
      <c r="E1377" s="447">
        <v>1022</v>
      </c>
      <c r="F1377" s="404"/>
    </row>
    <row r="1378" spans="1:6" ht="13.15" hidden="1" customHeight="1" outlineLevel="1">
      <c r="A1378" s="431"/>
      <c r="B1378" s="364" t="s">
        <v>369</v>
      </c>
      <c r="C1378" s="446"/>
      <c r="D1378" s="145">
        <v>3243</v>
      </c>
      <c r="E1378" s="447">
        <v>923</v>
      </c>
      <c r="F1378" s="404"/>
    </row>
    <row r="1379" spans="1:6" ht="13.15" hidden="1" customHeight="1" outlineLevel="1">
      <c r="A1379" s="431"/>
      <c r="B1379" s="364" t="s">
        <v>410</v>
      </c>
      <c r="C1379" s="446"/>
      <c r="D1379" s="145">
        <v>0</v>
      </c>
      <c r="E1379" s="447">
        <v>912</v>
      </c>
      <c r="F1379" s="404"/>
    </row>
    <row r="1380" spans="1:6" ht="13.15" hidden="1" customHeight="1" outlineLevel="1">
      <c r="A1380" s="431"/>
      <c r="B1380" s="364" t="s">
        <v>398</v>
      </c>
      <c r="C1380" s="446"/>
      <c r="D1380" s="145">
        <v>0</v>
      </c>
      <c r="E1380" s="447">
        <v>428</v>
      </c>
      <c r="F1380" s="404"/>
    </row>
    <row r="1381" spans="1:6" ht="13.15" hidden="1" customHeight="1" outlineLevel="1">
      <c r="A1381" s="431"/>
      <c r="B1381" s="364" t="s">
        <v>314</v>
      </c>
      <c r="C1381" s="446"/>
      <c r="D1381" s="145">
        <v>0</v>
      </c>
      <c r="E1381" s="447">
        <v>366</v>
      </c>
      <c r="F1381" s="404"/>
    </row>
    <row r="1382" spans="1:6" ht="13.15" hidden="1" customHeight="1" outlineLevel="1">
      <c r="A1382" s="431"/>
      <c r="B1382" s="364" t="s">
        <v>1026</v>
      </c>
      <c r="C1382" s="446"/>
      <c r="D1382" s="145">
        <v>0</v>
      </c>
      <c r="E1382" s="447">
        <v>184</v>
      </c>
      <c r="F1382" s="404"/>
    </row>
    <row r="1383" spans="1:6" ht="13.15" hidden="1" customHeight="1" outlineLevel="1">
      <c r="A1383" s="431"/>
      <c r="B1383" s="364" t="s">
        <v>1049</v>
      </c>
      <c r="C1383" s="446"/>
      <c r="D1383" s="145">
        <v>0</v>
      </c>
      <c r="E1383" s="447">
        <v>108</v>
      </c>
      <c r="F1383" s="404"/>
    </row>
    <row r="1384" spans="1:6" ht="13.15" hidden="1" customHeight="1" outlineLevel="1">
      <c r="A1384" s="431"/>
      <c r="B1384" s="364" t="s">
        <v>506</v>
      </c>
      <c r="C1384" s="446"/>
      <c r="D1384" s="145">
        <v>0</v>
      </c>
      <c r="E1384" s="447">
        <v>57</v>
      </c>
      <c r="F1384" s="404"/>
    </row>
    <row r="1385" spans="1:6" ht="13.15" hidden="1" customHeight="1" outlineLevel="1">
      <c r="A1385" s="431"/>
      <c r="B1385" s="364" t="s">
        <v>261</v>
      </c>
      <c r="C1385" s="446"/>
      <c r="D1385" s="145">
        <v>0</v>
      </c>
      <c r="E1385" s="447">
        <v>-812</v>
      </c>
      <c r="F1385" s="404"/>
    </row>
    <row r="1386" spans="1:6" ht="13.15" hidden="1" customHeight="1" outlineLevel="1">
      <c r="A1386" s="431"/>
      <c r="B1386" s="364" t="s">
        <v>1050</v>
      </c>
      <c r="C1386" s="446"/>
      <c r="D1386" s="145">
        <v>0</v>
      </c>
      <c r="E1386" s="447">
        <v>-2899</v>
      </c>
      <c r="F1386" s="404"/>
    </row>
    <row r="1387" spans="1:6" ht="13.15" hidden="1" customHeight="1" outlineLevel="1">
      <c r="A1387" s="431"/>
      <c r="B1387" s="364" t="s">
        <v>1051</v>
      </c>
      <c r="C1387" s="446"/>
      <c r="D1387" s="145">
        <v>0</v>
      </c>
      <c r="E1387" s="447">
        <v>-7453</v>
      </c>
      <c r="F1387" s="404"/>
    </row>
    <row r="1388" spans="1:6" ht="13.15" hidden="1" customHeight="1" outlineLevel="1">
      <c r="A1388" s="431"/>
      <c r="B1388" s="364" t="s">
        <v>1052</v>
      </c>
      <c r="C1388" s="446"/>
      <c r="D1388" s="145">
        <v>0</v>
      </c>
      <c r="E1388" s="447">
        <v>-56251</v>
      </c>
      <c r="F1388" s="404"/>
    </row>
    <row r="1389" spans="1:6" ht="13.15" hidden="1" customHeight="1" outlineLevel="1">
      <c r="A1389" s="431"/>
      <c r="B1389" s="364" t="s">
        <v>1053</v>
      </c>
      <c r="C1389" s="446"/>
      <c r="D1389" s="145">
        <v>0</v>
      </c>
      <c r="E1389" s="447">
        <v>0</v>
      </c>
      <c r="F1389" s="404"/>
    </row>
    <row r="1390" spans="1:6" ht="13.15" hidden="1" customHeight="1" outlineLevel="1">
      <c r="A1390" s="431"/>
      <c r="B1390" s="364" t="s">
        <v>276</v>
      </c>
      <c r="C1390" s="446"/>
      <c r="D1390" s="145">
        <v>93138</v>
      </c>
      <c r="E1390" s="447">
        <v>144367</v>
      </c>
      <c r="F1390" s="404"/>
    </row>
    <row r="1391" spans="1:6" ht="13.15" hidden="1" customHeight="1" outlineLevel="1">
      <c r="A1391" s="431"/>
      <c r="B1391" s="364" t="s">
        <v>1054</v>
      </c>
      <c r="C1391" s="446"/>
      <c r="D1391" s="145">
        <v>0</v>
      </c>
      <c r="E1391" s="447">
        <v>0</v>
      </c>
      <c r="F1391" s="404"/>
    </row>
    <row r="1392" spans="1:6" ht="13.15" hidden="1" customHeight="1" outlineLevel="1">
      <c r="A1392" s="431"/>
      <c r="B1392" s="364" t="s">
        <v>1055</v>
      </c>
      <c r="C1392" s="446"/>
      <c r="D1392" s="145">
        <v>0</v>
      </c>
      <c r="E1392" s="447">
        <v>0</v>
      </c>
      <c r="F1392" s="404"/>
    </row>
    <row r="1393" spans="1:6" ht="13.15" hidden="1" customHeight="1" outlineLevel="1">
      <c r="A1393" s="431"/>
      <c r="B1393" s="364" t="s">
        <v>1056</v>
      </c>
      <c r="C1393" s="446"/>
      <c r="D1393" s="145">
        <v>0</v>
      </c>
      <c r="E1393" s="447">
        <v>0</v>
      </c>
      <c r="F1393" s="404"/>
    </row>
    <row r="1394" spans="1:6" ht="13.15" hidden="1" customHeight="1" outlineLevel="1">
      <c r="A1394" s="431"/>
      <c r="B1394" s="364" t="s">
        <v>353</v>
      </c>
      <c r="C1394" s="446"/>
      <c r="D1394" s="145">
        <v>5174</v>
      </c>
      <c r="E1394" s="447">
        <v>26450</v>
      </c>
      <c r="F1394" s="404"/>
    </row>
    <row r="1395" spans="1:6" ht="13.15" hidden="1" customHeight="1" outlineLevel="1">
      <c r="A1395" s="431"/>
      <c r="B1395" s="364" t="s">
        <v>303</v>
      </c>
      <c r="C1395" s="446"/>
      <c r="D1395" s="145">
        <v>0</v>
      </c>
      <c r="E1395" s="447">
        <v>26383</v>
      </c>
      <c r="F1395" s="404"/>
    </row>
    <row r="1396" spans="1:6" ht="13.15" hidden="1" customHeight="1" outlineLevel="1">
      <c r="A1396" s="431"/>
      <c r="B1396" s="364" t="s">
        <v>342</v>
      </c>
      <c r="C1396" s="446"/>
      <c r="D1396" s="145">
        <v>23290</v>
      </c>
      <c r="E1396" s="447">
        <v>25833</v>
      </c>
      <c r="F1396" s="404"/>
    </row>
    <row r="1397" spans="1:6" ht="13.15" hidden="1" customHeight="1" outlineLevel="1">
      <c r="A1397" s="431"/>
      <c r="B1397" s="364" t="s">
        <v>1085</v>
      </c>
      <c r="C1397" s="446"/>
      <c r="D1397" s="145">
        <v>20211</v>
      </c>
      <c r="E1397" s="447">
        <v>25294</v>
      </c>
      <c r="F1397" s="404"/>
    </row>
    <row r="1398" spans="1:6" ht="13.15" hidden="1" customHeight="1" outlineLevel="1">
      <c r="A1398" s="431"/>
      <c r="B1398" s="364" t="s">
        <v>267</v>
      </c>
      <c r="C1398" s="446"/>
      <c r="D1398" s="145">
        <v>5415</v>
      </c>
      <c r="E1398" s="447">
        <v>22826</v>
      </c>
      <c r="F1398" s="404"/>
    </row>
    <row r="1399" spans="1:6" hidden="1" outlineLevel="1">
      <c r="A1399" s="431"/>
      <c r="B1399" s="364" t="s">
        <v>363</v>
      </c>
      <c r="C1399" s="446"/>
      <c r="D1399" s="145">
        <v>3767</v>
      </c>
      <c r="E1399" s="447">
        <v>21271</v>
      </c>
      <c r="F1399" s="404"/>
    </row>
    <row r="1400" spans="1:6" ht="13.15" hidden="1" customHeight="1" outlineLevel="1">
      <c r="A1400" s="431"/>
      <c r="B1400" s="364" t="s">
        <v>274</v>
      </c>
      <c r="C1400" s="446"/>
      <c r="D1400" s="145">
        <v>0</v>
      </c>
      <c r="E1400" s="447">
        <v>31572</v>
      </c>
      <c r="F1400" s="404"/>
    </row>
    <row r="1401" spans="1:6" hidden="1" outlineLevel="1">
      <c r="A1401" s="431"/>
      <c r="B1401" s="364" t="s">
        <v>376</v>
      </c>
      <c r="C1401" s="446"/>
      <c r="D1401" s="145">
        <v>8013</v>
      </c>
      <c r="E1401" s="447">
        <v>18138</v>
      </c>
      <c r="F1401" s="404"/>
    </row>
    <row r="1402" spans="1:6" hidden="1" outlineLevel="1">
      <c r="A1402" s="431"/>
      <c r="B1402" s="364" t="s">
        <v>379</v>
      </c>
      <c r="C1402" s="446"/>
      <c r="D1402" s="145">
        <v>7421</v>
      </c>
      <c r="E1402" s="447">
        <v>15104</v>
      </c>
      <c r="F1402" s="404"/>
    </row>
    <row r="1403" spans="1:6" ht="13.15" hidden="1" customHeight="1" outlineLevel="1">
      <c r="A1403" s="431"/>
      <c r="B1403" s="364" t="s">
        <v>41</v>
      </c>
      <c r="C1403" s="446"/>
      <c r="D1403" s="145">
        <v>288376</v>
      </c>
      <c r="E1403" s="447">
        <v>13802</v>
      </c>
      <c r="F1403" s="404"/>
    </row>
    <row r="1404" spans="1:6" ht="13.15" hidden="1" customHeight="1" outlineLevel="1">
      <c r="A1404" s="431"/>
      <c r="B1404" s="364" t="s">
        <v>346</v>
      </c>
      <c r="C1404" s="446"/>
      <c r="D1404" s="145">
        <v>35203</v>
      </c>
      <c r="E1404" s="447">
        <v>11664</v>
      </c>
      <c r="F1404" s="404"/>
    </row>
    <row r="1405" spans="1:6" ht="13.15" hidden="1" customHeight="1" outlineLevel="1">
      <c r="A1405" s="431"/>
      <c r="B1405" s="364" t="s">
        <v>352</v>
      </c>
      <c r="C1405" s="446"/>
      <c r="D1405" s="145">
        <v>10714</v>
      </c>
      <c r="E1405" s="447">
        <v>9763</v>
      </c>
      <c r="F1405" s="404"/>
    </row>
    <row r="1406" spans="1:6" ht="13.15" hidden="1" customHeight="1" outlineLevel="1">
      <c r="A1406" s="431"/>
      <c r="B1406" s="364" t="s">
        <v>354</v>
      </c>
      <c r="C1406" s="446"/>
      <c r="D1406" s="145">
        <v>1070</v>
      </c>
      <c r="E1406" s="447">
        <v>8721</v>
      </c>
      <c r="F1406" s="404"/>
    </row>
    <row r="1407" spans="1:6" ht="13.15" hidden="1" customHeight="1" outlineLevel="1">
      <c r="A1407" s="431"/>
      <c r="B1407" s="364" t="s">
        <v>1086</v>
      </c>
      <c r="C1407" s="446"/>
      <c r="D1407" s="145">
        <v>0</v>
      </c>
      <c r="E1407" s="447">
        <v>8718</v>
      </c>
      <c r="F1407" s="404"/>
    </row>
    <row r="1408" spans="1:6" ht="13.15" hidden="1" customHeight="1" outlineLevel="1">
      <c r="A1408" s="431"/>
      <c r="B1408" s="364" t="s">
        <v>359</v>
      </c>
      <c r="C1408" s="446"/>
      <c r="D1408" s="145">
        <v>64607</v>
      </c>
      <c r="E1408" s="447">
        <v>8314</v>
      </c>
      <c r="F1408" s="404"/>
    </row>
    <row r="1409" spans="1:6" ht="13.15" hidden="1" customHeight="1" outlineLevel="1">
      <c r="A1409" s="431"/>
      <c r="B1409" s="364" t="s">
        <v>309</v>
      </c>
      <c r="C1409" s="446"/>
      <c r="D1409" s="145">
        <v>4454</v>
      </c>
      <c r="E1409" s="447">
        <v>7438</v>
      </c>
      <c r="F1409" s="404"/>
    </row>
    <row r="1410" spans="1:6" ht="13.15" hidden="1" customHeight="1" outlineLevel="1">
      <c r="A1410" s="431"/>
      <c r="B1410" s="364" t="s">
        <v>1087</v>
      </c>
      <c r="C1410" s="446"/>
      <c r="D1410" s="145">
        <v>0</v>
      </c>
      <c r="E1410" s="447">
        <v>6802</v>
      </c>
      <c r="F1410" s="404"/>
    </row>
    <row r="1411" spans="1:6" ht="13.15" hidden="1" customHeight="1" outlineLevel="1">
      <c r="A1411" s="431"/>
      <c r="B1411" s="364" t="s">
        <v>351</v>
      </c>
      <c r="C1411" s="446"/>
      <c r="D1411" s="145">
        <v>4912</v>
      </c>
      <c r="E1411" s="447">
        <v>6776</v>
      </c>
      <c r="F1411" s="404"/>
    </row>
    <row r="1412" spans="1:6" ht="13.15" hidden="1" customHeight="1" outlineLevel="1">
      <c r="A1412" s="431"/>
      <c r="B1412" s="364" t="s">
        <v>345</v>
      </c>
      <c r="C1412" s="446"/>
      <c r="D1412" s="145">
        <v>0</v>
      </c>
      <c r="E1412" s="447">
        <v>6495</v>
      </c>
      <c r="F1412" s="404"/>
    </row>
    <row r="1413" spans="1:6" ht="13.15" hidden="1" customHeight="1" outlineLevel="1">
      <c r="A1413" s="431"/>
      <c r="B1413" s="364" t="s">
        <v>300</v>
      </c>
      <c r="C1413" s="446"/>
      <c r="D1413" s="145">
        <v>1723</v>
      </c>
      <c r="E1413" s="447">
        <v>6471</v>
      </c>
      <c r="F1413" s="404"/>
    </row>
    <row r="1414" spans="1:6" ht="13.15" hidden="1" customHeight="1" outlineLevel="1">
      <c r="A1414" s="431"/>
      <c r="B1414" s="364" t="s">
        <v>318</v>
      </c>
      <c r="C1414" s="446"/>
      <c r="D1414" s="145">
        <v>0</v>
      </c>
      <c r="E1414" s="447">
        <v>5696</v>
      </c>
      <c r="F1414" s="404"/>
    </row>
    <row r="1415" spans="1:6" hidden="1" outlineLevel="1">
      <c r="A1415" s="431"/>
      <c r="B1415" s="364" t="s">
        <v>306</v>
      </c>
      <c r="C1415" s="446"/>
      <c r="D1415" s="145">
        <v>137</v>
      </c>
      <c r="E1415" s="447">
        <v>4915</v>
      </c>
      <c r="F1415" s="404"/>
    </row>
    <row r="1416" spans="1:6" hidden="1" outlineLevel="1">
      <c r="A1416" s="431"/>
      <c r="B1416" s="364" t="s">
        <v>371</v>
      </c>
      <c r="C1416" s="446"/>
      <c r="D1416" s="145">
        <v>0</v>
      </c>
      <c r="E1416" s="447">
        <v>4703</v>
      </c>
      <c r="F1416" s="404"/>
    </row>
    <row r="1417" spans="1:6" ht="13.15" hidden="1" customHeight="1" outlineLevel="1">
      <c r="A1417" s="431"/>
      <c r="B1417" s="364" t="s">
        <v>1088</v>
      </c>
      <c r="C1417" s="446"/>
      <c r="D1417" s="145">
        <v>0</v>
      </c>
      <c r="E1417" s="447">
        <v>3988</v>
      </c>
      <c r="F1417" s="404"/>
    </row>
    <row r="1418" spans="1:6" hidden="1" outlineLevel="1">
      <c r="A1418" s="431"/>
      <c r="B1418" s="364" t="s">
        <v>377</v>
      </c>
      <c r="C1418" s="446"/>
      <c r="D1418" s="145">
        <v>828</v>
      </c>
      <c r="E1418" s="447">
        <v>3616</v>
      </c>
      <c r="F1418" s="404"/>
    </row>
    <row r="1419" spans="1:6" hidden="1" outlineLevel="1">
      <c r="A1419" s="431"/>
      <c r="B1419" s="364" t="s">
        <v>361</v>
      </c>
      <c r="C1419" s="446"/>
      <c r="D1419" s="145">
        <v>5608</v>
      </c>
      <c r="E1419" s="447">
        <v>3585</v>
      </c>
      <c r="F1419" s="404"/>
    </row>
    <row r="1420" spans="1:6" hidden="1" outlineLevel="1">
      <c r="A1420" s="431"/>
      <c r="B1420" s="364" t="s">
        <v>380</v>
      </c>
      <c r="C1420" s="446"/>
      <c r="D1420" s="145">
        <v>6136</v>
      </c>
      <c r="E1420" s="447">
        <v>3571</v>
      </c>
      <c r="F1420" s="404"/>
    </row>
    <row r="1421" spans="1:6" ht="13.15" hidden="1" customHeight="1" outlineLevel="1">
      <c r="A1421" s="431"/>
      <c r="B1421" s="364" t="s">
        <v>1089</v>
      </c>
      <c r="C1421" s="446"/>
      <c r="D1421" s="145">
        <v>0</v>
      </c>
      <c r="E1421" s="447">
        <v>2899</v>
      </c>
      <c r="F1421" s="404"/>
    </row>
    <row r="1422" spans="1:6" ht="13.15" hidden="1" customHeight="1" outlineLevel="1">
      <c r="A1422" s="431"/>
      <c r="B1422" s="364" t="s">
        <v>1057</v>
      </c>
      <c r="C1422" s="446"/>
      <c r="D1422" s="145">
        <v>7991</v>
      </c>
      <c r="E1422" s="447">
        <v>2500</v>
      </c>
      <c r="F1422" s="404"/>
    </row>
    <row r="1423" spans="1:6" hidden="1" outlineLevel="1">
      <c r="A1423" s="431"/>
      <c r="B1423" s="364" t="s">
        <v>1090</v>
      </c>
      <c r="C1423" s="446"/>
      <c r="D1423" s="145">
        <v>0</v>
      </c>
      <c r="E1423" s="447">
        <v>2175</v>
      </c>
      <c r="F1423" s="404"/>
    </row>
    <row r="1424" spans="1:6" hidden="1" outlineLevel="1">
      <c r="A1424" s="431"/>
      <c r="B1424" s="364" t="s">
        <v>311</v>
      </c>
      <c r="C1424" s="446"/>
      <c r="D1424" s="145">
        <v>334</v>
      </c>
      <c r="E1424" s="447">
        <v>2123</v>
      </c>
      <c r="F1424" s="404"/>
    </row>
    <row r="1425" spans="1:6" ht="13.15" hidden="1" customHeight="1" outlineLevel="1">
      <c r="A1425" s="431"/>
      <c r="B1425" s="364" t="s">
        <v>341</v>
      </c>
      <c r="C1425" s="446"/>
      <c r="D1425" s="145">
        <v>0</v>
      </c>
      <c r="E1425" s="447">
        <v>1641</v>
      </c>
      <c r="F1425" s="404"/>
    </row>
    <row r="1426" spans="1:6" hidden="1" outlineLevel="1">
      <c r="A1426" s="431"/>
      <c r="B1426" s="364" t="s">
        <v>366</v>
      </c>
      <c r="C1426" s="446"/>
      <c r="D1426" s="145">
        <v>0</v>
      </c>
      <c r="E1426" s="447">
        <v>1281</v>
      </c>
      <c r="F1426" s="404"/>
    </row>
    <row r="1427" spans="1:6" hidden="1" outlineLevel="1">
      <c r="A1427" s="431"/>
      <c r="B1427" s="364" t="s">
        <v>1032</v>
      </c>
      <c r="C1427" s="446"/>
      <c r="D1427" s="145">
        <v>0</v>
      </c>
      <c r="E1427" s="447">
        <v>1220</v>
      </c>
      <c r="F1427" s="404"/>
    </row>
    <row r="1428" spans="1:6" hidden="1" outlineLevel="1">
      <c r="A1428" s="431"/>
      <c r="B1428" s="364" t="s">
        <v>1091</v>
      </c>
      <c r="C1428" s="446"/>
      <c r="D1428" s="145">
        <v>0</v>
      </c>
      <c r="E1428" s="447">
        <v>759</v>
      </c>
      <c r="F1428" s="404"/>
    </row>
    <row r="1429" spans="1:6" hidden="1" outlineLevel="1">
      <c r="A1429" s="431"/>
      <c r="B1429" s="364" t="s">
        <v>365</v>
      </c>
      <c r="C1429" s="446"/>
      <c r="D1429" s="145">
        <v>5255</v>
      </c>
      <c r="E1429" s="447">
        <v>633</v>
      </c>
      <c r="F1429" s="404"/>
    </row>
    <row r="1430" spans="1:6" hidden="1" outlineLevel="1">
      <c r="A1430" s="431"/>
      <c r="B1430" s="364" t="s">
        <v>378</v>
      </c>
      <c r="C1430" s="446"/>
      <c r="D1430" s="145">
        <v>400</v>
      </c>
      <c r="E1430" s="447">
        <v>466</v>
      </c>
      <c r="F1430" s="404"/>
    </row>
    <row r="1431" spans="1:6" hidden="1" outlineLevel="1">
      <c r="A1431" s="431"/>
      <c r="B1431" s="364" t="s">
        <v>287</v>
      </c>
      <c r="C1431" s="446"/>
      <c r="D1431" s="145">
        <v>22</v>
      </c>
      <c r="E1431" s="447">
        <v>322</v>
      </c>
      <c r="F1431" s="404"/>
    </row>
    <row r="1432" spans="1:6" ht="13.15" hidden="1" customHeight="1" outlineLevel="1">
      <c r="A1432" s="431"/>
      <c r="B1432" s="364" t="s">
        <v>355</v>
      </c>
      <c r="C1432" s="446"/>
      <c r="D1432" s="145">
        <v>0</v>
      </c>
      <c r="E1432" s="447">
        <v>3214</v>
      </c>
      <c r="F1432" s="404"/>
    </row>
    <row r="1433" spans="1:6" hidden="1" outlineLevel="1">
      <c r="A1433" s="431"/>
      <c r="B1433" s="364" t="s">
        <v>383</v>
      </c>
      <c r="C1433" s="446"/>
      <c r="D1433" s="145">
        <v>0</v>
      </c>
      <c r="E1433" s="447">
        <v>256</v>
      </c>
      <c r="F1433" s="404"/>
    </row>
    <row r="1434" spans="1:6" hidden="1" outlineLevel="1">
      <c r="A1434" s="431"/>
      <c r="B1434" s="364" t="s">
        <v>364</v>
      </c>
      <c r="C1434" s="446"/>
      <c r="D1434" s="145">
        <v>0</v>
      </c>
      <c r="E1434" s="447">
        <v>134</v>
      </c>
      <c r="F1434" s="404"/>
    </row>
    <row r="1435" spans="1:6" hidden="1" outlineLevel="1">
      <c r="A1435" s="431"/>
      <c r="B1435" s="364" t="s">
        <v>1092</v>
      </c>
      <c r="C1435" s="446"/>
      <c r="D1435" s="145">
        <v>0</v>
      </c>
      <c r="E1435" s="447">
        <v>49</v>
      </c>
      <c r="F1435" s="404"/>
    </row>
    <row r="1436" spans="1:6" hidden="1" outlineLevel="1">
      <c r="A1436" s="431"/>
      <c r="B1436" s="364" t="s">
        <v>317</v>
      </c>
      <c r="C1436" s="446"/>
      <c r="D1436" s="145">
        <v>0</v>
      </c>
      <c r="E1436" s="447">
        <v>31</v>
      </c>
      <c r="F1436" s="404"/>
    </row>
    <row r="1437" spans="1:6" ht="13.15" hidden="1" customHeight="1" outlineLevel="1">
      <c r="A1437" s="431"/>
      <c r="B1437" s="364" t="s">
        <v>336</v>
      </c>
      <c r="C1437" s="446"/>
      <c r="D1437" s="145">
        <v>387548</v>
      </c>
      <c r="E1437" s="447">
        <v>0</v>
      </c>
      <c r="F1437" s="404"/>
    </row>
    <row r="1438" spans="1:6" ht="13.15" hidden="1" customHeight="1" outlineLevel="1">
      <c r="A1438" s="431"/>
      <c r="B1438" s="364" t="s">
        <v>277</v>
      </c>
      <c r="C1438" s="446"/>
      <c r="D1438" s="145">
        <v>0</v>
      </c>
      <c r="E1438" s="447">
        <v>0</v>
      </c>
      <c r="F1438" s="404"/>
    </row>
    <row r="1439" spans="1:6" ht="13.15" hidden="1" customHeight="1" outlineLevel="1">
      <c r="A1439" s="431"/>
      <c r="B1439" s="364" t="s">
        <v>273</v>
      </c>
      <c r="C1439" s="446"/>
      <c r="D1439" s="145">
        <v>0</v>
      </c>
      <c r="E1439" s="447">
        <v>0</v>
      </c>
      <c r="F1439" s="404"/>
    </row>
    <row r="1440" spans="1:6" ht="13.15" hidden="1" customHeight="1" outlineLevel="1">
      <c r="A1440" s="431"/>
      <c r="B1440" s="364" t="s">
        <v>282</v>
      </c>
      <c r="C1440" s="446"/>
      <c r="D1440" s="145">
        <v>0</v>
      </c>
      <c r="E1440" s="447">
        <v>0</v>
      </c>
      <c r="F1440" s="404"/>
    </row>
    <row r="1441" spans="1:6" s="279" customFormat="1" hidden="1" outlineLevel="1">
      <c r="A1441" s="431"/>
      <c r="B1441" s="364" t="s">
        <v>591</v>
      </c>
      <c r="D1441" s="145">
        <v>0</v>
      </c>
      <c r="E1441" s="81">
        <v>0</v>
      </c>
      <c r="F1441" s="433"/>
    </row>
    <row r="1442" spans="1:6" ht="13.15" hidden="1" customHeight="1" outlineLevel="1">
      <c r="A1442" s="431"/>
      <c r="B1442" s="364" t="s">
        <v>344</v>
      </c>
      <c r="C1442" s="446"/>
      <c r="D1442" s="145">
        <v>185116</v>
      </c>
      <c r="E1442" s="447">
        <v>37613</v>
      </c>
      <c r="F1442" s="404"/>
    </row>
    <row r="1443" spans="1:6" ht="13.15" hidden="1" customHeight="1" outlineLevel="1">
      <c r="A1443" s="431"/>
      <c r="B1443" s="364" t="s">
        <v>716</v>
      </c>
      <c r="C1443" s="446"/>
      <c r="D1443" s="145">
        <v>0</v>
      </c>
      <c r="E1443" s="447">
        <v>0</v>
      </c>
      <c r="F1443" s="404"/>
    </row>
    <row r="1444" spans="1:6" ht="13.15" hidden="1" customHeight="1" outlineLevel="1">
      <c r="A1444" s="431"/>
      <c r="B1444" s="364" t="s">
        <v>347</v>
      </c>
      <c r="C1444" s="446"/>
      <c r="D1444" s="145">
        <v>0</v>
      </c>
      <c r="E1444" s="447">
        <v>0</v>
      </c>
      <c r="F1444" s="404"/>
    </row>
    <row r="1445" spans="1:6" ht="13.15" hidden="1" customHeight="1" outlineLevel="1">
      <c r="A1445" s="431"/>
      <c r="B1445" s="364" t="s">
        <v>717</v>
      </c>
      <c r="C1445" s="446"/>
      <c r="D1445" s="145">
        <v>0</v>
      </c>
      <c r="E1445" s="447">
        <v>0</v>
      </c>
      <c r="F1445" s="404"/>
    </row>
    <row r="1446" spans="1:6" ht="13.15" hidden="1" customHeight="1" outlineLevel="1">
      <c r="A1446" s="431"/>
      <c r="B1446" s="364" t="s">
        <v>718</v>
      </c>
      <c r="C1446" s="446"/>
      <c r="D1446" s="145">
        <v>-10054</v>
      </c>
      <c r="E1446" s="447">
        <v>0</v>
      </c>
      <c r="F1446" s="404"/>
    </row>
    <row r="1447" spans="1:6" ht="13.15" hidden="1" customHeight="1" outlineLevel="1">
      <c r="A1447" s="431"/>
      <c r="B1447" s="364" t="s">
        <v>356</v>
      </c>
      <c r="C1447" s="446"/>
      <c r="D1447" s="145">
        <v>0</v>
      </c>
      <c r="E1447" s="447">
        <v>0</v>
      </c>
      <c r="F1447" s="404"/>
    </row>
    <row r="1448" spans="1:6" ht="13.15" hidden="1" customHeight="1" outlineLevel="1">
      <c r="A1448" s="431"/>
      <c r="B1448" s="364" t="s">
        <v>316</v>
      </c>
      <c r="C1448" s="446"/>
      <c r="D1448" s="145">
        <v>5755</v>
      </c>
      <c r="E1448" s="447">
        <v>0</v>
      </c>
      <c r="F1448" s="404"/>
    </row>
    <row r="1449" spans="1:6" ht="13.15" hidden="1" customHeight="1" outlineLevel="1">
      <c r="A1449" s="431"/>
      <c r="B1449" s="364" t="s">
        <v>719</v>
      </c>
      <c r="C1449" s="446"/>
      <c r="D1449" s="145">
        <v>0</v>
      </c>
      <c r="E1449" s="447">
        <v>0</v>
      </c>
      <c r="F1449" s="404"/>
    </row>
    <row r="1450" spans="1:6" hidden="1" outlineLevel="1">
      <c r="A1450" s="431"/>
      <c r="B1450" s="364" t="s">
        <v>360</v>
      </c>
      <c r="C1450" s="446"/>
      <c r="D1450" s="145">
        <v>0</v>
      </c>
      <c r="E1450" s="447">
        <v>0</v>
      </c>
      <c r="F1450" s="404"/>
    </row>
    <row r="1451" spans="1:6" hidden="1" outlineLevel="1">
      <c r="A1451" s="431"/>
      <c r="B1451" s="364" t="s">
        <v>720</v>
      </c>
      <c r="C1451" s="446"/>
      <c r="D1451" s="145">
        <v>0</v>
      </c>
      <c r="E1451" s="447">
        <v>0</v>
      </c>
      <c r="F1451" s="404"/>
    </row>
    <row r="1452" spans="1:6" hidden="1" outlineLevel="1">
      <c r="A1452" s="431"/>
      <c r="B1452" s="364" t="s">
        <v>362</v>
      </c>
      <c r="C1452" s="446"/>
      <c r="D1452" s="145">
        <v>0</v>
      </c>
      <c r="E1452" s="447">
        <v>0</v>
      </c>
      <c r="F1452" s="404"/>
    </row>
    <row r="1453" spans="1:6" hidden="1" outlineLevel="1">
      <c r="A1453" s="431"/>
      <c r="B1453" s="364" t="s">
        <v>368</v>
      </c>
      <c r="C1453" s="446"/>
      <c r="D1453" s="145">
        <v>1884</v>
      </c>
      <c r="E1453" s="447">
        <v>0</v>
      </c>
      <c r="F1453" s="404"/>
    </row>
    <row r="1454" spans="1:6" hidden="1" outlineLevel="1">
      <c r="A1454" s="431"/>
      <c r="B1454" s="448" t="s">
        <v>1271</v>
      </c>
      <c r="C1454" s="446"/>
      <c r="D1454" s="145">
        <v>-887895</v>
      </c>
      <c r="E1454" s="447">
        <v>0</v>
      </c>
      <c r="F1454" s="404"/>
    </row>
    <row r="1455" spans="1:6" hidden="1" outlineLevel="1">
      <c r="A1455" s="431"/>
      <c r="B1455" s="364" t="s">
        <v>370</v>
      </c>
      <c r="C1455" s="446"/>
      <c r="D1455" s="145">
        <v>0</v>
      </c>
      <c r="E1455" s="447">
        <v>0</v>
      </c>
      <c r="F1455" s="404"/>
    </row>
    <row r="1456" spans="1:6" hidden="1" outlineLevel="1">
      <c r="A1456" s="431"/>
      <c r="B1456" s="364" t="s">
        <v>723</v>
      </c>
      <c r="C1456" s="446"/>
      <c r="D1456" s="145">
        <v>0</v>
      </c>
      <c r="E1456" s="447">
        <v>0</v>
      </c>
      <c r="F1456" s="404"/>
    </row>
    <row r="1457" spans="1:6" hidden="1" outlineLevel="1">
      <c r="A1457" s="431"/>
      <c r="B1457" s="364" t="s">
        <v>373</v>
      </c>
      <c r="C1457" s="446"/>
      <c r="D1457" s="145">
        <v>0</v>
      </c>
      <c r="E1457" s="447">
        <v>0</v>
      </c>
      <c r="F1457" s="404"/>
    </row>
    <row r="1458" spans="1:6" hidden="1" outlineLevel="1">
      <c r="A1458" s="431"/>
      <c r="B1458" s="364" t="s">
        <v>374</v>
      </c>
      <c r="C1458" s="446"/>
      <c r="D1458" s="145">
        <v>0</v>
      </c>
      <c r="E1458" s="447">
        <v>0</v>
      </c>
      <c r="F1458" s="404"/>
    </row>
    <row r="1459" spans="1:6" hidden="1" outlineLevel="1">
      <c r="A1459" s="431"/>
      <c r="B1459" s="364" t="s">
        <v>375</v>
      </c>
      <c r="C1459" s="446"/>
      <c r="D1459" s="145">
        <v>0</v>
      </c>
      <c r="E1459" s="447">
        <v>0</v>
      </c>
      <c r="F1459" s="404"/>
    </row>
    <row r="1460" spans="1:6" hidden="1" outlineLevel="1">
      <c r="A1460" s="431"/>
      <c r="B1460" s="364" t="s">
        <v>724</v>
      </c>
      <c r="C1460" s="446"/>
      <c r="D1460" s="145">
        <v>0</v>
      </c>
      <c r="E1460" s="447">
        <v>0</v>
      </c>
      <c r="F1460" s="404"/>
    </row>
    <row r="1461" spans="1:6" hidden="1" outlineLevel="1">
      <c r="A1461" s="431"/>
      <c r="B1461" s="364" t="s">
        <v>381</v>
      </c>
      <c r="C1461" s="446"/>
      <c r="D1461" s="145">
        <v>0</v>
      </c>
      <c r="E1461" s="447">
        <v>0</v>
      </c>
      <c r="F1461" s="404"/>
    </row>
    <row r="1462" spans="1:6" hidden="1" outlineLevel="1">
      <c r="A1462" s="431"/>
      <c r="B1462" s="364" t="s">
        <v>382</v>
      </c>
      <c r="C1462" s="446"/>
      <c r="D1462" s="145">
        <v>0</v>
      </c>
      <c r="E1462" s="447">
        <v>0</v>
      </c>
      <c r="F1462" s="404"/>
    </row>
    <row r="1463" spans="1:6" hidden="1" outlineLevel="1">
      <c r="A1463" s="431"/>
      <c r="B1463" s="364" t="s">
        <v>727</v>
      </c>
      <c r="C1463" s="446"/>
      <c r="D1463" s="145">
        <v>0</v>
      </c>
      <c r="E1463" s="447">
        <v>0</v>
      </c>
      <c r="F1463" s="404"/>
    </row>
    <row r="1464" spans="1:6" ht="13.15" hidden="1" customHeight="1" outlineLevel="1">
      <c r="A1464" s="431"/>
      <c r="B1464" s="364" t="s">
        <v>319</v>
      </c>
      <c r="C1464" s="446"/>
      <c r="D1464" s="145">
        <v>0</v>
      </c>
      <c r="E1464" s="447">
        <v>-70</v>
      </c>
      <c r="F1464" s="404"/>
    </row>
    <row r="1465" spans="1:6" ht="13.15" hidden="1" customHeight="1" outlineLevel="1">
      <c r="A1465" s="431"/>
      <c r="B1465" s="364" t="s">
        <v>272</v>
      </c>
      <c r="C1465" s="446"/>
      <c r="D1465" s="145">
        <v>0</v>
      </c>
      <c r="E1465" s="447">
        <v>-383</v>
      </c>
      <c r="F1465" s="404"/>
    </row>
    <row r="1466" spans="1:6" ht="13.15" hidden="1" customHeight="1" outlineLevel="1">
      <c r="A1466" s="431"/>
      <c r="B1466" s="364" t="s">
        <v>1093</v>
      </c>
      <c r="C1466" s="446"/>
      <c r="D1466" s="145">
        <v>0</v>
      </c>
      <c r="E1466" s="447">
        <v>-1572</v>
      </c>
      <c r="F1466" s="404"/>
    </row>
    <row r="1467" spans="1:6" ht="13.15" hidden="1" customHeight="1" outlineLevel="1">
      <c r="A1467" s="431"/>
      <c r="B1467" s="364" t="s">
        <v>333</v>
      </c>
      <c r="C1467" s="446"/>
      <c r="D1467" s="145">
        <v>9233</v>
      </c>
      <c r="E1467" s="447">
        <v>-35899</v>
      </c>
      <c r="F1467" s="404"/>
    </row>
    <row r="1468" spans="1:6" s="279" customFormat="1" hidden="1" outlineLevel="1">
      <c r="A1468" s="431"/>
      <c r="B1468" s="436"/>
      <c r="C1468" s="432"/>
      <c r="D1468" s="435"/>
      <c r="E1468" s="447">
        <v>0</v>
      </c>
      <c r="F1468" s="433"/>
    </row>
    <row r="1469" spans="1:6" s="2" customFormat="1" collapsed="1" thickBot="1">
      <c r="A1469" s="262"/>
      <c r="B1469" s="340" t="s">
        <v>33</v>
      </c>
      <c r="C1469" s="350"/>
      <c r="D1469" s="79">
        <v>9014559.8499999903</v>
      </c>
      <c r="E1469" s="79">
        <v>18761697</v>
      </c>
      <c r="F1469" s="407"/>
    </row>
    <row r="1470" spans="1:6" s="2" customFormat="1" ht="6" customHeight="1" thickTop="1">
      <c r="B1470" s="258"/>
      <c r="C1470" s="258"/>
      <c r="D1470" s="154"/>
      <c r="E1470" s="154"/>
      <c r="F1470" s="407"/>
    </row>
    <row r="1471" spans="1:6" s="2" customFormat="1" ht="14.25">
      <c r="A1471" s="258"/>
      <c r="B1471" s="258"/>
      <c r="C1471" s="258"/>
      <c r="D1471" s="154"/>
      <c r="E1471" s="154"/>
      <c r="F1471" s="407"/>
    </row>
    <row r="1472" spans="1:6" s="2" customFormat="1" ht="14.25">
      <c r="A1472" s="258"/>
      <c r="B1472" s="258"/>
      <c r="C1472" s="258"/>
      <c r="D1472" s="258"/>
      <c r="E1472" s="39">
        <v>18761697</v>
      </c>
      <c r="F1472" s="407"/>
    </row>
    <row r="1473" spans="1:6" s="265" customFormat="1" ht="14.25">
      <c r="E1473" s="12">
        <v>0</v>
      </c>
    </row>
    <row r="1474" spans="1:6">
      <c r="A1474" s="266"/>
      <c r="B1474" s="267" t="s">
        <v>1066</v>
      </c>
      <c r="C1474" s="239"/>
      <c r="D1474" s="239"/>
      <c r="E1474" s="9"/>
    </row>
    <row r="1475" spans="1:6">
      <c r="A1475" s="240" t="s">
        <v>0</v>
      </c>
      <c r="B1475" s="241" t="s">
        <v>4</v>
      </c>
      <c r="C1475" s="315"/>
      <c r="D1475" s="243">
        <v>2020</v>
      </c>
      <c r="E1475" s="243">
        <v>2019</v>
      </c>
    </row>
    <row r="1476" spans="1:6" hidden="1" outlineLevel="1">
      <c r="A1476" s="393"/>
      <c r="B1476" s="367" t="s">
        <v>34</v>
      </c>
      <c r="C1476" s="429"/>
      <c r="D1476" s="430"/>
      <c r="E1476" s="353"/>
      <c r="F1476" s="404"/>
    </row>
    <row r="1477" spans="1:6" s="279" customFormat="1" collapsed="1">
      <c r="A1477" s="431"/>
      <c r="B1477" s="302" t="s">
        <v>299</v>
      </c>
      <c r="C1477" s="421"/>
      <c r="D1477" s="145">
        <v>1183669</v>
      </c>
      <c r="E1477" s="248">
        <v>4352815</v>
      </c>
      <c r="F1477" s="433"/>
    </row>
    <row r="1478" spans="1:6" s="279" customFormat="1">
      <c r="A1478" s="431"/>
      <c r="B1478" s="302" t="s">
        <v>267</v>
      </c>
      <c r="C1478" s="446"/>
      <c r="D1478" s="145">
        <v>36668</v>
      </c>
      <c r="E1478" s="248">
        <v>979011</v>
      </c>
      <c r="F1478" s="433"/>
    </row>
    <row r="1479" spans="1:6" s="279" customFormat="1">
      <c r="A1479" s="431"/>
      <c r="B1479" s="302" t="s">
        <v>588</v>
      </c>
      <c r="C1479" s="421"/>
      <c r="D1479" s="449">
        <v>3499020</v>
      </c>
      <c r="E1479" s="445">
        <v>1219682</v>
      </c>
      <c r="F1479" s="433"/>
    </row>
    <row r="1480" spans="1:6" s="279" customFormat="1" hidden="1" outlineLevel="1">
      <c r="A1480" s="431"/>
      <c r="B1480" s="302" t="s">
        <v>32</v>
      </c>
      <c r="C1480" s="421"/>
      <c r="D1480" s="145">
        <v>0</v>
      </c>
      <c r="E1480" s="450">
        <v>3.0000000260770321E-2</v>
      </c>
      <c r="F1480" s="433"/>
    </row>
    <row r="1481" spans="1:6" s="279" customFormat="1" hidden="1" outlineLevel="1">
      <c r="A1481" s="431"/>
      <c r="B1481" s="302" t="s">
        <v>1099</v>
      </c>
      <c r="C1481" s="421"/>
      <c r="D1481" s="145">
        <v>0</v>
      </c>
      <c r="E1481" s="450">
        <v>141061.09000000003</v>
      </c>
      <c r="F1481" s="433"/>
    </row>
    <row r="1482" spans="1:6" s="456" customFormat="1" hidden="1" outlineLevel="1">
      <c r="A1482" s="451"/>
      <c r="B1482" s="452" t="s">
        <v>264</v>
      </c>
      <c r="C1482" s="453"/>
      <c r="D1482" s="145">
        <v>822970</v>
      </c>
      <c r="E1482" s="454">
        <v>276721.41999999905</v>
      </c>
      <c r="F1482" s="455"/>
    </row>
    <row r="1483" spans="1:6" s="456" customFormat="1" hidden="1" outlineLevel="1">
      <c r="A1483" s="451"/>
      <c r="B1483" s="452" t="s">
        <v>582</v>
      </c>
      <c r="C1483" s="453"/>
      <c r="D1483" s="145">
        <v>0</v>
      </c>
      <c r="E1483" s="454">
        <v>151608.92999999991</v>
      </c>
      <c r="F1483" s="455"/>
    </row>
    <row r="1484" spans="1:6" s="456" customFormat="1" hidden="1" outlineLevel="1">
      <c r="A1484" s="451"/>
      <c r="B1484" s="364" t="s">
        <v>324</v>
      </c>
      <c r="C1484" s="446"/>
      <c r="D1484" s="145">
        <v>4587</v>
      </c>
      <c r="E1484" s="457">
        <v>110698.45</v>
      </c>
      <c r="F1484" s="455"/>
    </row>
    <row r="1485" spans="1:6" s="456" customFormat="1" hidden="1" outlineLevel="1">
      <c r="A1485" s="451"/>
      <c r="B1485" s="364" t="s">
        <v>320</v>
      </c>
      <c r="C1485" s="446"/>
      <c r="D1485" s="145">
        <v>11283</v>
      </c>
      <c r="E1485" s="457">
        <v>0</v>
      </c>
      <c r="F1485" s="455"/>
    </row>
    <row r="1486" spans="1:6" s="456" customFormat="1" hidden="1" outlineLevel="1">
      <c r="A1486" s="451"/>
      <c r="B1486" s="364" t="s">
        <v>379</v>
      </c>
      <c r="C1486" s="446"/>
      <c r="D1486" s="145">
        <v>1288</v>
      </c>
      <c r="E1486" s="457">
        <v>0</v>
      </c>
      <c r="F1486" s="455"/>
    </row>
    <row r="1487" spans="1:6" s="456" customFormat="1" hidden="1" outlineLevel="1">
      <c r="A1487" s="451"/>
      <c r="B1487" s="364" t="s">
        <v>292</v>
      </c>
      <c r="C1487" s="446"/>
      <c r="D1487" s="145">
        <v>88</v>
      </c>
      <c r="E1487" s="457">
        <v>0</v>
      </c>
      <c r="F1487" s="455"/>
    </row>
    <row r="1488" spans="1:6" s="456" customFormat="1" hidden="1" outlineLevel="1">
      <c r="A1488" s="451"/>
      <c r="B1488" s="364" t="s">
        <v>287</v>
      </c>
      <c r="C1488" s="446"/>
      <c r="D1488" s="145">
        <v>46425</v>
      </c>
      <c r="E1488" s="457">
        <v>0</v>
      </c>
      <c r="F1488" s="455"/>
    </row>
    <row r="1489" spans="1:6" s="456" customFormat="1" hidden="1" outlineLevel="1">
      <c r="A1489" s="451"/>
      <c r="B1489" s="364" t="s">
        <v>286</v>
      </c>
      <c r="C1489" s="446"/>
      <c r="D1489" s="145">
        <v>93502</v>
      </c>
      <c r="E1489" s="457">
        <v>0</v>
      </c>
      <c r="F1489" s="455"/>
    </row>
    <row r="1490" spans="1:6" s="456" customFormat="1" hidden="1" outlineLevel="1">
      <c r="A1490" s="451"/>
      <c r="B1490" s="364" t="s">
        <v>403</v>
      </c>
      <c r="C1490" s="446"/>
      <c r="D1490" s="145">
        <v>4147</v>
      </c>
      <c r="E1490" s="457">
        <v>0</v>
      </c>
      <c r="F1490" s="455"/>
    </row>
    <row r="1491" spans="1:6" s="456" customFormat="1" hidden="1" outlineLevel="1">
      <c r="A1491" s="451"/>
      <c r="B1491" s="364" t="s">
        <v>290</v>
      </c>
      <c r="C1491" s="446"/>
      <c r="D1491" s="145">
        <v>1875</v>
      </c>
      <c r="E1491" s="457">
        <v>0</v>
      </c>
      <c r="F1491" s="455"/>
    </row>
    <row r="1492" spans="1:6" s="456" customFormat="1" hidden="1" outlineLevel="1">
      <c r="A1492" s="451"/>
      <c r="B1492" s="364" t="s">
        <v>518</v>
      </c>
      <c r="C1492" s="446"/>
      <c r="D1492" s="145">
        <v>2600</v>
      </c>
      <c r="E1492" s="457">
        <v>0</v>
      </c>
      <c r="F1492" s="455"/>
    </row>
    <row r="1493" spans="1:6" s="456" customFormat="1" hidden="1" outlineLevel="1">
      <c r="A1493" s="451"/>
      <c r="B1493" s="364" t="s">
        <v>512</v>
      </c>
      <c r="C1493" s="446"/>
      <c r="D1493" s="145">
        <v>43</v>
      </c>
      <c r="E1493" s="457">
        <v>0</v>
      </c>
      <c r="F1493" s="455"/>
    </row>
    <row r="1494" spans="1:6" s="456" customFormat="1" hidden="1" outlineLevel="1">
      <c r="A1494" s="451"/>
      <c r="B1494" s="364" t="s">
        <v>375</v>
      </c>
      <c r="C1494" s="446"/>
      <c r="D1494" s="145">
        <v>182</v>
      </c>
      <c r="E1494" s="457">
        <v>0</v>
      </c>
      <c r="F1494" s="455"/>
    </row>
    <row r="1495" spans="1:6" s="456" customFormat="1" hidden="1" outlineLevel="1">
      <c r="A1495" s="451"/>
      <c r="B1495" s="364" t="s">
        <v>314</v>
      </c>
      <c r="C1495" s="446"/>
      <c r="D1495" s="145">
        <v>444</v>
      </c>
      <c r="E1495" s="457">
        <v>0</v>
      </c>
      <c r="F1495" s="455"/>
    </row>
    <row r="1496" spans="1:6" s="456" customFormat="1" hidden="1" outlineLevel="1">
      <c r="A1496" s="451"/>
      <c r="B1496" s="364" t="s">
        <v>363</v>
      </c>
      <c r="C1496" s="446"/>
      <c r="D1496" s="145">
        <v>4062</v>
      </c>
      <c r="E1496" s="457">
        <v>0</v>
      </c>
      <c r="F1496" s="455"/>
    </row>
    <row r="1497" spans="1:6" s="456" customFormat="1" hidden="1" outlineLevel="1">
      <c r="A1497" s="451"/>
      <c r="B1497" s="364" t="s">
        <v>302</v>
      </c>
      <c r="C1497" s="446"/>
      <c r="D1497" s="145">
        <v>3348</v>
      </c>
      <c r="E1497" s="457">
        <v>0</v>
      </c>
      <c r="F1497" s="455"/>
    </row>
    <row r="1498" spans="1:6" s="456" customFormat="1" hidden="1" outlineLevel="1">
      <c r="A1498" s="451"/>
      <c r="B1498" s="364" t="s">
        <v>262</v>
      </c>
      <c r="C1498" s="446"/>
      <c r="D1498" s="145">
        <v>841</v>
      </c>
      <c r="E1498" s="457">
        <v>0</v>
      </c>
      <c r="F1498" s="455"/>
    </row>
    <row r="1499" spans="1:6" s="456" customFormat="1" hidden="1" outlineLevel="1">
      <c r="A1499" s="451"/>
      <c r="B1499" s="364" t="s">
        <v>1223</v>
      </c>
      <c r="C1499" s="446"/>
      <c r="D1499" s="145">
        <v>6082</v>
      </c>
      <c r="E1499" s="457">
        <v>0</v>
      </c>
      <c r="F1499" s="455"/>
    </row>
    <row r="1500" spans="1:6" s="456" customFormat="1" hidden="1" outlineLevel="1">
      <c r="A1500" s="451"/>
      <c r="B1500" s="364" t="s">
        <v>1224</v>
      </c>
      <c r="C1500" s="446"/>
      <c r="D1500" s="145">
        <v>1958</v>
      </c>
      <c r="E1500" s="457">
        <v>0</v>
      </c>
      <c r="F1500" s="455"/>
    </row>
    <row r="1501" spans="1:6" s="456" customFormat="1" hidden="1" outlineLevel="1">
      <c r="A1501" s="451"/>
      <c r="B1501" s="364" t="s">
        <v>1225</v>
      </c>
      <c r="C1501" s="446"/>
      <c r="D1501" s="145">
        <v>12366</v>
      </c>
      <c r="E1501" s="457">
        <v>0</v>
      </c>
      <c r="F1501" s="455"/>
    </row>
    <row r="1502" spans="1:6" s="456" customFormat="1" hidden="1" outlineLevel="1">
      <c r="A1502" s="451"/>
      <c r="B1502" s="364" t="s">
        <v>1226</v>
      </c>
      <c r="C1502" s="446"/>
      <c r="D1502" s="145">
        <v>2597</v>
      </c>
      <c r="E1502" s="457">
        <v>0</v>
      </c>
      <c r="F1502" s="455"/>
    </row>
    <row r="1503" spans="1:6" s="456" customFormat="1" hidden="1" outlineLevel="1">
      <c r="A1503" s="451"/>
      <c r="B1503" s="364" t="s">
        <v>522</v>
      </c>
      <c r="C1503" s="446"/>
      <c r="D1503" s="145">
        <v>241</v>
      </c>
      <c r="E1503" s="457">
        <v>0</v>
      </c>
      <c r="F1503" s="455"/>
    </row>
    <row r="1504" spans="1:6" s="456" customFormat="1" hidden="1" outlineLevel="1">
      <c r="A1504" s="451"/>
      <c r="B1504" s="364" t="s">
        <v>1227</v>
      </c>
      <c r="C1504" s="446"/>
      <c r="D1504" s="145">
        <v>-53156</v>
      </c>
      <c r="E1504" s="457">
        <v>0</v>
      </c>
      <c r="F1504" s="455"/>
    </row>
    <row r="1505" spans="1:6" s="456" customFormat="1" hidden="1" outlineLevel="1">
      <c r="A1505" s="451"/>
      <c r="B1505" s="364" t="s">
        <v>1228</v>
      </c>
      <c r="C1505" s="446"/>
      <c r="D1505" s="145">
        <v>2570</v>
      </c>
      <c r="E1505" s="457">
        <v>0</v>
      </c>
      <c r="F1505" s="455"/>
    </row>
    <row r="1506" spans="1:6" s="456" customFormat="1" hidden="1" outlineLevel="1">
      <c r="A1506" s="451"/>
      <c r="B1506" s="364" t="s">
        <v>1229</v>
      </c>
      <c r="C1506" s="446"/>
      <c r="D1506" s="145">
        <v>840</v>
      </c>
      <c r="E1506" s="457">
        <v>0</v>
      </c>
      <c r="F1506" s="455"/>
    </row>
    <row r="1507" spans="1:6" s="456" customFormat="1" hidden="1" outlineLevel="1">
      <c r="A1507" s="451"/>
      <c r="B1507" s="364" t="s">
        <v>382</v>
      </c>
      <c r="C1507" s="446"/>
      <c r="D1507" s="145">
        <v>9</v>
      </c>
      <c r="E1507" s="457">
        <v>0</v>
      </c>
      <c r="F1507" s="455"/>
    </row>
    <row r="1508" spans="1:6" s="456" customFormat="1" hidden="1" outlineLevel="1">
      <c r="A1508" s="451"/>
      <c r="B1508" s="364" t="s">
        <v>501</v>
      </c>
      <c r="C1508" s="446"/>
      <c r="D1508" s="145">
        <v>8125</v>
      </c>
      <c r="E1508" s="457">
        <v>0</v>
      </c>
      <c r="F1508" s="455"/>
    </row>
    <row r="1509" spans="1:6" s="456" customFormat="1" hidden="1" outlineLevel="1">
      <c r="A1509" s="451"/>
      <c r="B1509" s="364" t="s">
        <v>1230</v>
      </c>
      <c r="C1509" s="446"/>
      <c r="D1509" s="145">
        <v>1674</v>
      </c>
      <c r="E1509" s="457">
        <v>0</v>
      </c>
      <c r="F1509" s="455"/>
    </row>
    <row r="1510" spans="1:6" s="456" customFormat="1" hidden="1" outlineLevel="1">
      <c r="A1510" s="451"/>
      <c r="B1510" s="364" t="s">
        <v>326</v>
      </c>
      <c r="C1510" s="446"/>
      <c r="D1510" s="145">
        <v>526</v>
      </c>
      <c r="E1510" s="457">
        <v>0</v>
      </c>
      <c r="F1510" s="455"/>
    </row>
    <row r="1511" spans="1:6" s="456" customFormat="1" hidden="1" outlineLevel="1">
      <c r="A1511" s="451"/>
      <c r="B1511" s="364" t="s">
        <v>1231</v>
      </c>
      <c r="C1511" s="446"/>
      <c r="D1511" s="145">
        <v>196</v>
      </c>
      <c r="E1511" s="457">
        <v>0</v>
      </c>
      <c r="F1511" s="455"/>
    </row>
    <row r="1512" spans="1:6" s="456" customFormat="1" hidden="1" outlineLevel="1">
      <c r="A1512" s="451"/>
      <c r="B1512" s="364" t="s">
        <v>1232</v>
      </c>
      <c r="C1512" s="446"/>
      <c r="D1512" s="145">
        <v>93561</v>
      </c>
      <c r="E1512" s="457">
        <v>0</v>
      </c>
      <c r="F1512" s="455"/>
    </row>
    <row r="1513" spans="1:6" s="456" customFormat="1" hidden="1" outlineLevel="1">
      <c r="A1513" s="451"/>
      <c r="B1513" s="364" t="s">
        <v>1029</v>
      </c>
      <c r="C1513" s="446"/>
      <c r="D1513" s="145">
        <v>510631</v>
      </c>
      <c r="E1513" s="457">
        <v>0</v>
      </c>
      <c r="F1513" s="455"/>
    </row>
    <row r="1514" spans="1:6" s="456" customFormat="1" hidden="1" outlineLevel="1">
      <c r="A1514" s="451"/>
      <c r="B1514" s="364" t="s">
        <v>1034</v>
      </c>
      <c r="C1514" s="446"/>
      <c r="D1514" s="145">
        <v>264379</v>
      </c>
      <c r="E1514" s="457">
        <v>0</v>
      </c>
      <c r="F1514" s="455"/>
    </row>
    <row r="1515" spans="1:6" s="456" customFormat="1" hidden="1" outlineLevel="1">
      <c r="A1515" s="451"/>
      <c r="B1515" s="364" t="s">
        <v>1035</v>
      </c>
      <c r="C1515" s="446"/>
      <c r="D1515" s="145">
        <v>264379</v>
      </c>
      <c r="E1515" s="457">
        <v>0</v>
      </c>
      <c r="F1515" s="455"/>
    </row>
    <row r="1516" spans="1:6" s="456" customFormat="1" hidden="1" outlineLevel="1">
      <c r="A1516" s="451"/>
      <c r="B1516" s="364" t="s">
        <v>1028</v>
      </c>
      <c r="C1516" s="446"/>
      <c r="D1516" s="145">
        <v>43663</v>
      </c>
      <c r="E1516" s="457">
        <v>0</v>
      </c>
      <c r="F1516" s="455"/>
    </row>
    <row r="1517" spans="1:6" s="456" customFormat="1" hidden="1" outlineLevel="1">
      <c r="A1517" s="451"/>
      <c r="B1517" s="364" t="s">
        <v>305</v>
      </c>
      <c r="C1517" s="446"/>
      <c r="D1517" s="145">
        <v>0</v>
      </c>
      <c r="E1517" s="457">
        <v>82852</v>
      </c>
      <c r="F1517" s="455"/>
    </row>
    <row r="1518" spans="1:6" s="456" customFormat="1" hidden="1" outlineLevel="1">
      <c r="A1518" s="451"/>
      <c r="B1518" s="364" t="s">
        <v>1030</v>
      </c>
      <c r="C1518" s="446"/>
      <c r="D1518" s="145">
        <v>261472</v>
      </c>
      <c r="E1518" s="457">
        <v>67535</v>
      </c>
      <c r="F1518" s="455"/>
    </row>
    <row r="1519" spans="1:6" s="456" customFormat="1" hidden="1" outlineLevel="1">
      <c r="A1519" s="451"/>
      <c r="B1519" s="364" t="s">
        <v>323</v>
      </c>
      <c r="C1519" s="446"/>
      <c r="D1519" s="145">
        <v>236622</v>
      </c>
      <c r="E1519" s="457">
        <v>66519.33</v>
      </c>
      <c r="F1519" s="455"/>
    </row>
    <row r="1520" spans="1:6" s="456" customFormat="1" hidden="1" outlineLevel="1">
      <c r="A1520" s="451"/>
      <c r="B1520" s="364" t="s">
        <v>322</v>
      </c>
      <c r="C1520" s="446"/>
      <c r="D1520" s="145">
        <v>0</v>
      </c>
      <c r="E1520" s="457">
        <v>57327.94</v>
      </c>
      <c r="F1520" s="455"/>
    </row>
    <row r="1521" spans="1:6" hidden="1" outlineLevel="1">
      <c r="A1521" s="431"/>
      <c r="B1521" s="364" t="s">
        <v>303</v>
      </c>
      <c r="C1521" s="446"/>
      <c r="D1521" s="145">
        <v>12910</v>
      </c>
      <c r="E1521" s="457">
        <v>55078</v>
      </c>
      <c r="F1521" s="404"/>
    </row>
    <row r="1522" spans="1:6" hidden="1" outlineLevel="1">
      <c r="A1522" s="431"/>
      <c r="B1522" s="452" t="s">
        <v>589</v>
      </c>
      <c r="C1522" s="453"/>
      <c r="D1522" s="145">
        <v>0</v>
      </c>
      <c r="E1522" s="454">
        <v>54589</v>
      </c>
      <c r="F1522" s="404"/>
    </row>
    <row r="1523" spans="1:6" hidden="1" outlineLevel="1">
      <c r="A1523" s="431"/>
      <c r="B1523" s="452" t="s">
        <v>581</v>
      </c>
      <c r="C1523" s="453"/>
      <c r="D1523" s="145">
        <v>0</v>
      </c>
      <c r="E1523" s="454">
        <v>51552</v>
      </c>
      <c r="F1523" s="404"/>
    </row>
    <row r="1524" spans="1:6" hidden="1" outlineLevel="1">
      <c r="A1524" s="431"/>
      <c r="B1524" s="364" t="s">
        <v>329</v>
      </c>
      <c r="C1524" s="446"/>
      <c r="D1524" s="145">
        <v>3150</v>
      </c>
      <c r="E1524" s="457">
        <v>40498</v>
      </c>
      <c r="F1524" s="404"/>
    </row>
    <row r="1525" spans="1:6" hidden="1" outlineLevel="1">
      <c r="A1525" s="431"/>
      <c r="B1525" s="364" t="s">
        <v>342</v>
      </c>
      <c r="C1525" s="446"/>
      <c r="D1525" s="145">
        <v>29753</v>
      </c>
      <c r="E1525" s="457">
        <v>33930</v>
      </c>
      <c r="F1525" s="404"/>
    </row>
    <row r="1526" spans="1:6" hidden="1" outlineLevel="1">
      <c r="A1526" s="431"/>
      <c r="B1526" s="364" t="s">
        <v>321</v>
      </c>
      <c r="C1526" s="446"/>
      <c r="D1526" s="145">
        <v>32455</v>
      </c>
      <c r="E1526" s="457">
        <v>22448.21</v>
      </c>
      <c r="F1526" s="404"/>
    </row>
    <row r="1527" spans="1:6" hidden="1" outlineLevel="1">
      <c r="A1527" s="431"/>
      <c r="B1527" s="364" t="s">
        <v>340</v>
      </c>
      <c r="C1527" s="446"/>
      <c r="D1527" s="145">
        <v>21242</v>
      </c>
      <c r="E1527" s="457">
        <v>18799.64999999998</v>
      </c>
      <c r="F1527" s="404"/>
    </row>
    <row r="1528" spans="1:6" hidden="1" outlineLevel="1">
      <c r="A1528" s="431"/>
      <c r="B1528" s="364" t="s">
        <v>310</v>
      </c>
      <c r="C1528" s="446"/>
      <c r="D1528" s="145">
        <v>4913</v>
      </c>
      <c r="E1528" s="457">
        <v>14431.51</v>
      </c>
      <c r="F1528" s="404"/>
    </row>
    <row r="1529" spans="1:6" hidden="1" outlineLevel="1">
      <c r="A1529" s="431"/>
      <c r="B1529" s="364" t="s">
        <v>351</v>
      </c>
      <c r="C1529" s="446"/>
      <c r="D1529" s="145">
        <v>358499</v>
      </c>
      <c r="E1529" s="457">
        <v>12774</v>
      </c>
      <c r="F1529" s="404"/>
    </row>
    <row r="1530" spans="1:6" hidden="1" outlineLevel="1">
      <c r="A1530" s="431"/>
      <c r="B1530" s="364" t="s">
        <v>357</v>
      </c>
      <c r="C1530" s="446"/>
      <c r="D1530" s="145">
        <v>75683</v>
      </c>
      <c r="E1530" s="457">
        <v>11130.470000000001</v>
      </c>
      <c r="F1530" s="404"/>
    </row>
    <row r="1531" spans="1:6" hidden="1" outlineLevel="1">
      <c r="A1531" s="431"/>
      <c r="B1531" s="364" t="s">
        <v>726</v>
      </c>
      <c r="C1531" s="446"/>
      <c r="D1531" s="145">
        <v>0</v>
      </c>
      <c r="E1531" s="457">
        <v>8775</v>
      </c>
      <c r="F1531" s="404"/>
    </row>
    <row r="1532" spans="1:6" hidden="1" outlineLevel="1">
      <c r="A1532" s="431"/>
      <c r="B1532" s="364" t="s">
        <v>358</v>
      </c>
      <c r="C1532" s="446"/>
      <c r="D1532" s="145">
        <v>2842</v>
      </c>
      <c r="E1532" s="457">
        <v>8260.2999999999993</v>
      </c>
      <c r="F1532" s="404"/>
    </row>
    <row r="1533" spans="1:6" hidden="1" outlineLevel="1">
      <c r="A1533" s="431"/>
      <c r="B1533" s="364" t="s">
        <v>327</v>
      </c>
      <c r="C1533" s="446"/>
      <c r="D1533" s="145">
        <v>735</v>
      </c>
      <c r="E1533" s="457">
        <v>7495</v>
      </c>
      <c r="F1533" s="404"/>
    </row>
    <row r="1534" spans="1:6" hidden="1" outlineLevel="1">
      <c r="A1534" s="431"/>
      <c r="B1534" s="364" t="s">
        <v>279</v>
      </c>
      <c r="C1534" s="446"/>
      <c r="D1534" s="145">
        <v>357</v>
      </c>
      <c r="E1534" s="457">
        <v>6821.9400000000023</v>
      </c>
      <c r="F1534" s="404"/>
    </row>
    <row r="1535" spans="1:6" hidden="1" outlineLevel="1">
      <c r="A1535" s="431"/>
      <c r="B1535" s="364" t="s">
        <v>265</v>
      </c>
      <c r="C1535" s="446"/>
      <c r="D1535" s="145">
        <v>12369</v>
      </c>
      <c r="E1535" s="457">
        <v>6699.79</v>
      </c>
      <c r="F1535" s="404"/>
    </row>
    <row r="1536" spans="1:6" hidden="1" outlineLevel="1">
      <c r="A1536" s="431"/>
      <c r="B1536" s="364" t="s">
        <v>344</v>
      </c>
      <c r="C1536" s="446"/>
      <c r="D1536" s="145">
        <v>31163</v>
      </c>
      <c r="E1536" s="457">
        <v>4156.2399999999989</v>
      </c>
      <c r="F1536" s="404"/>
    </row>
    <row r="1537" spans="1:6" hidden="1" outlineLevel="1">
      <c r="A1537" s="431"/>
      <c r="B1537" s="452" t="s">
        <v>276</v>
      </c>
      <c r="C1537" s="453"/>
      <c r="D1537" s="145">
        <v>60501</v>
      </c>
      <c r="E1537" s="454">
        <v>3716.5399999999345</v>
      </c>
      <c r="F1537" s="404"/>
    </row>
    <row r="1538" spans="1:6" hidden="1" outlineLevel="1">
      <c r="A1538" s="431"/>
      <c r="B1538" s="364" t="s">
        <v>728</v>
      </c>
      <c r="C1538" s="446"/>
      <c r="D1538" s="145">
        <v>0</v>
      </c>
      <c r="E1538" s="457">
        <v>3589.1000000000004</v>
      </c>
      <c r="F1538" s="404"/>
    </row>
    <row r="1539" spans="1:6" hidden="1" outlineLevel="1">
      <c r="A1539" s="431"/>
      <c r="B1539" s="364" t="s">
        <v>306</v>
      </c>
      <c r="C1539" s="446"/>
      <c r="D1539" s="145">
        <v>2652</v>
      </c>
      <c r="E1539" s="457">
        <v>1824.9600000000009</v>
      </c>
      <c r="F1539" s="404"/>
    </row>
    <row r="1540" spans="1:6" hidden="1" outlineLevel="1">
      <c r="A1540" s="431"/>
      <c r="B1540" s="452" t="s">
        <v>710</v>
      </c>
      <c r="C1540" s="453"/>
      <c r="D1540" s="145">
        <v>0</v>
      </c>
      <c r="E1540" s="454">
        <v>1730</v>
      </c>
      <c r="F1540" s="404"/>
    </row>
    <row r="1541" spans="1:6" hidden="1" outlineLevel="1">
      <c r="A1541" s="431"/>
      <c r="B1541" s="364" t="s">
        <v>354</v>
      </c>
      <c r="C1541" s="446"/>
      <c r="D1541" s="145">
        <v>920</v>
      </c>
      <c r="E1541" s="457">
        <v>1555</v>
      </c>
      <c r="F1541" s="404"/>
    </row>
    <row r="1542" spans="1:6" hidden="1" outlineLevel="1">
      <c r="A1542" s="431"/>
      <c r="B1542" s="364" t="s">
        <v>309</v>
      </c>
      <c r="C1542" s="446"/>
      <c r="D1542" s="145">
        <v>1380</v>
      </c>
      <c r="E1542" s="457">
        <v>1509.85</v>
      </c>
      <c r="F1542" s="404"/>
    </row>
    <row r="1543" spans="1:6" hidden="1" outlineLevel="1">
      <c r="A1543" s="431"/>
      <c r="B1543" s="364" t="s">
        <v>1057</v>
      </c>
      <c r="C1543" s="446"/>
      <c r="D1543" s="145">
        <v>0</v>
      </c>
      <c r="E1543" s="457">
        <v>1428.4299999999998</v>
      </c>
      <c r="F1543" s="404"/>
    </row>
    <row r="1544" spans="1:6" hidden="1" outlineLevel="1">
      <c r="A1544" s="431"/>
      <c r="B1544" s="364" t="s">
        <v>734</v>
      </c>
      <c r="C1544" s="446"/>
      <c r="D1544" s="145">
        <v>0</v>
      </c>
      <c r="E1544" s="457">
        <v>944.29</v>
      </c>
      <c r="F1544" s="404"/>
    </row>
    <row r="1545" spans="1:6" hidden="1" outlineLevel="1">
      <c r="A1545" s="431"/>
      <c r="B1545" s="364" t="s">
        <v>311</v>
      </c>
      <c r="C1545" s="446"/>
      <c r="D1545" s="145">
        <v>807</v>
      </c>
      <c r="E1545" s="457">
        <v>724.66000000000622</v>
      </c>
      <c r="F1545" s="404"/>
    </row>
    <row r="1546" spans="1:6" hidden="1" outlineLevel="1">
      <c r="A1546" s="431"/>
      <c r="B1546" s="364" t="s">
        <v>355</v>
      </c>
      <c r="C1546" s="446"/>
      <c r="D1546" s="145">
        <v>0</v>
      </c>
      <c r="E1546" s="457">
        <v>678.70000000000073</v>
      </c>
      <c r="F1546" s="404"/>
    </row>
    <row r="1547" spans="1:6" hidden="1" outlineLevel="1">
      <c r="A1547" s="431"/>
      <c r="B1547" s="364" t="s">
        <v>380</v>
      </c>
      <c r="C1547" s="446"/>
      <c r="D1547" s="145">
        <v>1215</v>
      </c>
      <c r="E1547" s="457">
        <v>664</v>
      </c>
      <c r="F1547" s="404"/>
    </row>
    <row r="1548" spans="1:6" hidden="1" outlineLevel="1">
      <c r="A1548" s="431"/>
      <c r="B1548" s="364" t="s">
        <v>300</v>
      </c>
      <c r="C1548" s="446"/>
      <c r="D1548" s="145">
        <v>7421</v>
      </c>
      <c r="E1548" s="457">
        <v>233.44000000000233</v>
      </c>
      <c r="F1548" s="404"/>
    </row>
    <row r="1549" spans="1:6" hidden="1" outlineLevel="1">
      <c r="A1549" s="431"/>
      <c r="B1549" s="364" t="s">
        <v>725</v>
      </c>
      <c r="C1549" s="446"/>
      <c r="D1549" s="145">
        <v>0</v>
      </c>
      <c r="E1549" s="457">
        <v>111.14</v>
      </c>
      <c r="F1549" s="404"/>
    </row>
    <row r="1550" spans="1:6" hidden="1" outlineLevel="1">
      <c r="A1550" s="431"/>
      <c r="B1550" s="364" t="s">
        <v>330</v>
      </c>
      <c r="C1550" s="446"/>
      <c r="D1550" s="145">
        <v>11942</v>
      </c>
      <c r="E1550" s="457">
        <v>22.259999999999309</v>
      </c>
      <c r="F1550" s="404"/>
    </row>
    <row r="1551" spans="1:6" hidden="1" outlineLevel="1">
      <c r="A1551" s="431"/>
      <c r="B1551" s="364" t="s">
        <v>722</v>
      </c>
      <c r="C1551" s="446"/>
      <c r="D1551" s="145">
        <v>0</v>
      </c>
      <c r="E1551" s="457">
        <v>19</v>
      </c>
      <c r="F1551" s="404"/>
    </row>
    <row r="1552" spans="1:6" hidden="1" outlineLevel="1">
      <c r="A1552" s="431"/>
      <c r="B1552" s="364" t="s">
        <v>361</v>
      </c>
      <c r="C1552" s="446"/>
      <c r="D1552" s="145">
        <v>1000</v>
      </c>
      <c r="E1552" s="457">
        <v>15.5300000000002</v>
      </c>
      <c r="F1552" s="404"/>
    </row>
    <row r="1553" spans="1:6" hidden="1" outlineLevel="1">
      <c r="A1553" s="431"/>
      <c r="B1553" s="364" t="s">
        <v>371</v>
      </c>
      <c r="C1553" s="446"/>
      <c r="D1553" s="145">
        <v>1893</v>
      </c>
      <c r="E1553" s="457">
        <v>0.47000000000002728</v>
      </c>
      <c r="F1553" s="404"/>
    </row>
    <row r="1554" spans="1:6" hidden="1" outlineLevel="1">
      <c r="A1554" s="431"/>
      <c r="B1554" s="364" t="s">
        <v>383</v>
      </c>
      <c r="C1554" s="446"/>
      <c r="D1554" s="145">
        <v>0</v>
      </c>
      <c r="E1554" s="457">
        <v>0.3999999999996362</v>
      </c>
      <c r="F1554" s="404"/>
    </row>
    <row r="1555" spans="1:6" hidden="1" outlineLevel="1">
      <c r="A1555" s="431"/>
      <c r="B1555" s="364" t="s">
        <v>353</v>
      </c>
      <c r="C1555" s="446"/>
      <c r="D1555" s="145">
        <v>234110</v>
      </c>
      <c r="E1555" s="457">
        <v>0.38999999929183105</v>
      </c>
      <c r="F1555" s="404"/>
    </row>
    <row r="1556" spans="1:6" hidden="1" outlineLevel="1">
      <c r="A1556" s="431"/>
      <c r="B1556" s="364" t="s">
        <v>400</v>
      </c>
      <c r="C1556" s="446"/>
      <c r="D1556" s="145">
        <v>0</v>
      </c>
      <c r="E1556" s="457">
        <v>0.37999999999919964</v>
      </c>
      <c r="F1556" s="404"/>
    </row>
    <row r="1557" spans="1:6" hidden="1" outlineLevel="1">
      <c r="A1557" s="431"/>
      <c r="B1557" s="364" t="s">
        <v>386</v>
      </c>
      <c r="C1557" s="446"/>
      <c r="D1557" s="145">
        <v>5116</v>
      </c>
      <c r="E1557" s="457">
        <v>0.33000000000174623</v>
      </c>
      <c r="F1557" s="404"/>
    </row>
    <row r="1558" spans="1:6" hidden="1" outlineLevel="1">
      <c r="A1558" s="431"/>
      <c r="B1558" s="364" t="s">
        <v>372</v>
      </c>
      <c r="C1558" s="446"/>
      <c r="D1558" s="145">
        <v>1579</v>
      </c>
      <c r="E1558" s="457">
        <v>0.28999999999996362</v>
      </c>
      <c r="F1558" s="404"/>
    </row>
    <row r="1559" spans="1:6" hidden="1" outlineLevel="1">
      <c r="A1559" s="431"/>
      <c r="B1559" s="364" t="s">
        <v>510</v>
      </c>
      <c r="C1559" s="446"/>
      <c r="D1559" s="145">
        <v>71</v>
      </c>
      <c r="E1559" s="457">
        <v>0.18999999999994088</v>
      </c>
      <c r="F1559" s="404"/>
    </row>
    <row r="1560" spans="1:6" hidden="1" outlineLevel="1">
      <c r="A1560" s="431"/>
      <c r="B1560" s="364" t="s">
        <v>337</v>
      </c>
      <c r="C1560" s="446"/>
      <c r="D1560" s="145">
        <v>0</v>
      </c>
      <c r="E1560" s="457">
        <v>0.14000000000032742</v>
      </c>
      <c r="F1560" s="404"/>
    </row>
    <row r="1561" spans="1:6" hidden="1" outlineLevel="1">
      <c r="A1561" s="431"/>
      <c r="B1561" s="364" t="s">
        <v>1036</v>
      </c>
      <c r="C1561" s="446"/>
      <c r="D1561" s="145">
        <v>0</v>
      </c>
      <c r="E1561" s="457">
        <v>0.13999999999987267</v>
      </c>
      <c r="F1561" s="404"/>
    </row>
    <row r="1562" spans="1:6" hidden="1" outlineLevel="1">
      <c r="A1562" s="431"/>
      <c r="B1562" s="364" t="s">
        <v>95</v>
      </c>
      <c r="C1562" s="446"/>
      <c r="D1562" s="145">
        <v>0</v>
      </c>
      <c r="E1562" s="457">
        <v>0.13999999999941792</v>
      </c>
      <c r="F1562" s="404"/>
    </row>
    <row r="1563" spans="1:6" hidden="1" outlineLevel="1">
      <c r="A1563" s="431"/>
      <c r="B1563" s="364" t="s">
        <v>335</v>
      </c>
      <c r="C1563" s="446"/>
      <c r="D1563" s="145">
        <v>3000</v>
      </c>
      <c r="E1563" s="457">
        <v>0.11000000000058208</v>
      </c>
      <c r="F1563" s="404"/>
    </row>
    <row r="1564" spans="1:6" hidden="1" outlineLevel="1">
      <c r="A1564" s="431"/>
      <c r="B1564" s="364" t="s">
        <v>388</v>
      </c>
      <c r="C1564" s="446"/>
      <c r="D1564" s="145">
        <v>6964</v>
      </c>
      <c r="E1564" s="457">
        <v>3.9999999993597157E-2</v>
      </c>
      <c r="F1564" s="404"/>
    </row>
    <row r="1565" spans="1:6" hidden="1" outlineLevel="1">
      <c r="A1565" s="431"/>
      <c r="B1565" s="364" t="s">
        <v>343</v>
      </c>
      <c r="C1565" s="446"/>
      <c r="D1565" s="145">
        <v>0</v>
      </c>
      <c r="E1565" s="457">
        <v>3.0000000000200089E-2</v>
      </c>
      <c r="F1565" s="404"/>
    </row>
    <row r="1566" spans="1:6" hidden="1" outlineLevel="1">
      <c r="A1566" s="431"/>
      <c r="B1566" s="364" t="s">
        <v>331</v>
      </c>
      <c r="C1566" s="446"/>
      <c r="D1566" s="145">
        <v>0</v>
      </c>
      <c r="E1566" s="457">
        <v>0</v>
      </c>
      <c r="F1566" s="404"/>
    </row>
    <row r="1567" spans="1:6" hidden="1" outlineLevel="1">
      <c r="A1567" s="431"/>
      <c r="B1567" s="364" t="s">
        <v>406</v>
      </c>
      <c r="C1567" s="446"/>
      <c r="D1567" s="145">
        <v>0</v>
      </c>
      <c r="E1567" s="457">
        <v>0</v>
      </c>
      <c r="F1567" s="404"/>
    </row>
    <row r="1568" spans="1:6" hidden="1" outlineLevel="1">
      <c r="A1568" s="431"/>
      <c r="B1568" s="364" t="s">
        <v>317</v>
      </c>
      <c r="C1568" s="446"/>
      <c r="D1568" s="145">
        <v>0</v>
      </c>
      <c r="E1568" s="457">
        <v>0</v>
      </c>
      <c r="F1568" s="404"/>
    </row>
    <row r="1569" spans="1:6" hidden="1" outlineLevel="1">
      <c r="A1569" s="431"/>
      <c r="B1569" s="364" t="s">
        <v>733</v>
      </c>
      <c r="C1569" s="446"/>
      <c r="D1569" s="145">
        <v>0</v>
      </c>
      <c r="E1569" s="457">
        <v>0</v>
      </c>
      <c r="F1569" s="404"/>
    </row>
    <row r="1570" spans="1:6" hidden="1" outlineLevel="1">
      <c r="A1570" s="431"/>
      <c r="B1570" s="452" t="s">
        <v>580</v>
      </c>
      <c r="C1570" s="453"/>
      <c r="D1570" s="145">
        <v>0</v>
      </c>
      <c r="E1570" s="454">
        <v>0</v>
      </c>
      <c r="F1570" s="404"/>
    </row>
    <row r="1571" spans="1:6" hidden="1" outlineLevel="1">
      <c r="A1571" s="431"/>
      <c r="B1571" s="364" t="s">
        <v>1270</v>
      </c>
      <c r="C1571" s="446"/>
      <c r="D1571" s="145">
        <v>-214358</v>
      </c>
      <c r="E1571" s="457">
        <v>0</v>
      </c>
      <c r="F1571" s="404"/>
    </row>
    <row r="1572" spans="1:6" hidden="1" outlineLevel="1">
      <c r="A1572" s="431"/>
      <c r="B1572" s="364" t="s">
        <v>385</v>
      </c>
      <c r="C1572" s="446"/>
      <c r="D1572" s="145">
        <v>0</v>
      </c>
      <c r="E1572" s="457">
        <v>0</v>
      </c>
      <c r="F1572" s="404"/>
    </row>
    <row r="1573" spans="1:6" hidden="1" outlineLevel="1">
      <c r="A1573" s="431"/>
      <c r="B1573" s="364" t="s">
        <v>315</v>
      </c>
      <c r="C1573" s="446"/>
      <c r="D1573" s="145">
        <v>6393</v>
      </c>
      <c r="E1573" s="457">
        <v>0</v>
      </c>
      <c r="F1573" s="404"/>
    </row>
    <row r="1574" spans="1:6" hidden="1" outlineLevel="1">
      <c r="A1574" s="431"/>
      <c r="B1574" s="364" t="s">
        <v>328</v>
      </c>
      <c r="C1574" s="446"/>
      <c r="D1574" s="145">
        <v>0</v>
      </c>
      <c r="E1574" s="457">
        <v>0</v>
      </c>
      <c r="F1574" s="404"/>
    </row>
    <row r="1575" spans="1:6" hidden="1" outlineLevel="1">
      <c r="A1575" s="431"/>
      <c r="B1575" s="364" t="s">
        <v>40</v>
      </c>
      <c r="C1575" s="446"/>
      <c r="D1575" s="145">
        <v>0</v>
      </c>
      <c r="E1575" s="457">
        <v>0</v>
      </c>
      <c r="F1575" s="404"/>
    </row>
    <row r="1576" spans="1:6" hidden="1" outlineLevel="1">
      <c r="A1576" s="431"/>
      <c r="B1576" s="364" t="s">
        <v>370</v>
      </c>
      <c r="C1576" s="446"/>
      <c r="D1576" s="145">
        <v>0</v>
      </c>
      <c r="E1576" s="457">
        <v>0</v>
      </c>
      <c r="F1576" s="404"/>
    </row>
    <row r="1577" spans="1:6" hidden="1" outlineLevel="1">
      <c r="A1577" s="431"/>
      <c r="B1577" s="364" t="s">
        <v>291</v>
      </c>
      <c r="C1577" s="446"/>
      <c r="D1577" s="145">
        <v>0</v>
      </c>
      <c r="E1577" s="457">
        <v>0</v>
      </c>
      <c r="F1577" s="404"/>
    </row>
    <row r="1578" spans="1:6" hidden="1" outlineLevel="1">
      <c r="A1578" s="431"/>
      <c r="B1578" s="364" t="s">
        <v>301</v>
      </c>
      <c r="C1578" s="446"/>
      <c r="D1578" s="145">
        <v>0</v>
      </c>
      <c r="E1578" s="457">
        <v>0</v>
      </c>
      <c r="F1578" s="404"/>
    </row>
    <row r="1579" spans="1:6" hidden="1" outlineLevel="1">
      <c r="A1579" s="431"/>
      <c r="B1579" s="364" t="s">
        <v>736</v>
      </c>
      <c r="C1579" s="446"/>
      <c r="D1579" s="145">
        <v>0</v>
      </c>
      <c r="E1579" s="457">
        <v>0</v>
      </c>
      <c r="F1579" s="404"/>
    </row>
    <row r="1580" spans="1:6" hidden="1" outlineLevel="1">
      <c r="A1580" s="431"/>
      <c r="B1580" s="364" t="s">
        <v>281</v>
      </c>
      <c r="C1580" s="446"/>
      <c r="D1580" s="145">
        <v>0</v>
      </c>
      <c r="E1580" s="457">
        <v>0</v>
      </c>
      <c r="F1580" s="404"/>
    </row>
    <row r="1581" spans="1:6" hidden="1" outlineLevel="1">
      <c r="A1581" s="431"/>
      <c r="B1581" s="364" t="s">
        <v>280</v>
      </c>
      <c r="C1581" s="446"/>
      <c r="D1581" s="145">
        <v>4067</v>
      </c>
      <c r="E1581" s="457">
        <v>0</v>
      </c>
      <c r="F1581" s="404"/>
    </row>
    <row r="1582" spans="1:6" hidden="1" outlineLevel="1">
      <c r="A1582" s="431"/>
      <c r="B1582" s="364" t="s">
        <v>369</v>
      </c>
      <c r="C1582" s="446"/>
      <c r="D1582" s="145">
        <v>19362</v>
      </c>
      <c r="E1582" s="457">
        <v>0</v>
      </c>
      <c r="F1582" s="404"/>
    </row>
    <row r="1583" spans="1:6" hidden="1" outlineLevel="1">
      <c r="A1583" s="431"/>
      <c r="B1583" s="364" t="s">
        <v>365</v>
      </c>
      <c r="C1583" s="446"/>
      <c r="D1583" s="145">
        <v>0</v>
      </c>
      <c r="E1583" s="457">
        <v>0</v>
      </c>
      <c r="F1583" s="404"/>
    </row>
    <row r="1584" spans="1:6" hidden="1" outlineLevel="1">
      <c r="A1584" s="431"/>
      <c r="B1584" s="364" t="s">
        <v>410</v>
      </c>
      <c r="C1584" s="446"/>
      <c r="D1584" s="145">
        <v>0</v>
      </c>
      <c r="E1584" s="457">
        <v>0</v>
      </c>
      <c r="F1584" s="404"/>
    </row>
    <row r="1585" spans="1:6" hidden="1" outlineLevel="1">
      <c r="A1585" s="431"/>
      <c r="B1585" s="364" t="s">
        <v>318</v>
      </c>
      <c r="C1585" s="446"/>
      <c r="D1585" s="145">
        <v>23405</v>
      </c>
      <c r="E1585" s="457">
        <v>0</v>
      </c>
      <c r="F1585" s="404"/>
    </row>
    <row r="1586" spans="1:6" hidden="1" outlineLevel="1">
      <c r="A1586" s="431"/>
      <c r="B1586" s="364" t="s">
        <v>392</v>
      </c>
      <c r="C1586" s="446"/>
      <c r="D1586" s="145">
        <v>0</v>
      </c>
      <c r="E1586" s="457">
        <v>0</v>
      </c>
      <c r="F1586" s="404"/>
    </row>
    <row r="1587" spans="1:6" hidden="1" outlineLevel="1">
      <c r="A1587" s="431"/>
      <c r="B1587" s="364" t="s">
        <v>391</v>
      </c>
      <c r="C1587" s="446"/>
      <c r="D1587" s="145">
        <v>2735</v>
      </c>
      <c r="E1587" s="457">
        <v>0</v>
      </c>
      <c r="F1587" s="404"/>
    </row>
    <row r="1588" spans="1:6" hidden="1" outlineLevel="1">
      <c r="A1588" s="431"/>
      <c r="B1588" s="364" t="s">
        <v>409</v>
      </c>
      <c r="C1588" s="446"/>
      <c r="D1588" s="145">
        <v>0</v>
      </c>
      <c r="E1588" s="457">
        <v>0</v>
      </c>
      <c r="F1588" s="404"/>
    </row>
    <row r="1589" spans="1:6" hidden="1" outlineLevel="1">
      <c r="A1589" s="431"/>
      <c r="B1589" s="364" t="s">
        <v>412</v>
      </c>
      <c r="C1589" s="446"/>
      <c r="D1589" s="145">
        <v>0</v>
      </c>
      <c r="E1589" s="457">
        <v>0</v>
      </c>
      <c r="F1589" s="404"/>
    </row>
    <row r="1590" spans="1:6" hidden="1" outlineLevel="1">
      <c r="A1590" s="431"/>
      <c r="B1590" s="364" t="s">
        <v>313</v>
      </c>
      <c r="C1590" s="446"/>
      <c r="D1590" s="145">
        <v>1912</v>
      </c>
      <c r="E1590" s="457">
        <v>0</v>
      </c>
      <c r="F1590" s="404"/>
    </row>
    <row r="1591" spans="1:6" hidden="1" outlineLevel="1">
      <c r="A1591" s="431"/>
      <c r="B1591" s="364" t="s">
        <v>347</v>
      </c>
      <c r="C1591" s="446"/>
      <c r="D1591" s="145">
        <v>0</v>
      </c>
      <c r="E1591" s="457">
        <v>0</v>
      </c>
      <c r="F1591" s="404"/>
    </row>
    <row r="1592" spans="1:6" hidden="1" outlineLevel="1">
      <c r="A1592" s="431"/>
      <c r="B1592" s="364" t="s">
        <v>288</v>
      </c>
      <c r="C1592" s="446"/>
      <c r="D1592" s="145">
        <v>0</v>
      </c>
      <c r="E1592" s="457">
        <v>0</v>
      </c>
      <c r="F1592" s="404"/>
    </row>
    <row r="1593" spans="1:6" hidden="1" outlineLevel="1">
      <c r="A1593" s="431"/>
      <c r="B1593" s="364" t="s">
        <v>334</v>
      </c>
      <c r="C1593" s="446"/>
      <c r="D1593" s="145">
        <v>0</v>
      </c>
      <c r="E1593" s="457">
        <v>0</v>
      </c>
      <c r="F1593" s="404"/>
    </row>
    <row r="1594" spans="1:6" hidden="1" outlineLevel="1">
      <c r="A1594" s="431"/>
      <c r="B1594" s="364" t="s">
        <v>282</v>
      </c>
      <c r="C1594" s="446"/>
      <c r="D1594" s="145">
        <v>126</v>
      </c>
      <c r="E1594" s="457">
        <v>0</v>
      </c>
      <c r="F1594" s="404"/>
    </row>
    <row r="1595" spans="1:6" hidden="1" outlineLevel="1">
      <c r="A1595" s="431"/>
      <c r="B1595" s="364" t="s">
        <v>405</v>
      </c>
      <c r="C1595" s="446"/>
      <c r="D1595" s="145">
        <v>0</v>
      </c>
      <c r="E1595" s="457">
        <v>0</v>
      </c>
      <c r="F1595" s="404"/>
    </row>
    <row r="1596" spans="1:6" hidden="1" outlineLevel="1">
      <c r="A1596" s="431"/>
      <c r="B1596" s="364" t="s">
        <v>407</v>
      </c>
      <c r="C1596" s="446"/>
      <c r="D1596" s="145">
        <v>0</v>
      </c>
      <c r="E1596" s="457">
        <v>0</v>
      </c>
      <c r="F1596" s="404"/>
    </row>
    <row r="1597" spans="1:6" hidden="1" outlineLevel="1">
      <c r="A1597" s="431"/>
      <c r="B1597" s="364" t="s">
        <v>362</v>
      </c>
      <c r="C1597" s="446"/>
      <c r="D1597" s="145">
        <v>-2880</v>
      </c>
      <c r="E1597" s="457">
        <v>0</v>
      </c>
      <c r="F1597" s="404"/>
    </row>
    <row r="1598" spans="1:6" hidden="1" outlineLevel="1">
      <c r="A1598" s="431"/>
      <c r="B1598" s="364" t="s">
        <v>356</v>
      </c>
      <c r="C1598" s="446"/>
      <c r="D1598" s="145">
        <v>254</v>
      </c>
      <c r="E1598" s="457">
        <v>0</v>
      </c>
      <c r="F1598" s="404"/>
    </row>
    <row r="1599" spans="1:6" hidden="1" outlineLevel="1">
      <c r="A1599" s="431"/>
      <c r="B1599" s="364" t="s">
        <v>715</v>
      </c>
      <c r="C1599" s="446"/>
      <c r="D1599" s="145">
        <v>0</v>
      </c>
      <c r="E1599" s="457">
        <v>0</v>
      </c>
      <c r="F1599" s="404"/>
    </row>
    <row r="1600" spans="1:6" hidden="1" outlineLevel="1">
      <c r="A1600" s="431"/>
      <c r="B1600" s="364" t="s">
        <v>260</v>
      </c>
      <c r="C1600" s="446"/>
      <c r="D1600" s="145">
        <v>0</v>
      </c>
      <c r="E1600" s="457">
        <v>0</v>
      </c>
      <c r="F1600" s="404"/>
    </row>
    <row r="1601" spans="1:6" hidden="1" outlineLevel="1">
      <c r="A1601" s="431"/>
      <c r="B1601" s="364" t="s">
        <v>396</v>
      </c>
      <c r="C1601" s="446"/>
      <c r="D1601" s="145">
        <v>0</v>
      </c>
      <c r="E1601" s="457">
        <v>0</v>
      </c>
      <c r="F1601" s="404"/>
    </row>
    <row r="1602" spans="1:6" hidden="1" outlineLevel="1">
      <c r="A1602" s="431"/>
      <c r="B1602" s="364" t="s">
        <v>345</v>
      </c>
      <c r="C1602" s="446"/>
      <c r="D1602" s="145">
        <v>0</v>
      </c>
      <c r="E1602" s="457">
        <v>0</v>
      </c>
      <c r="F1602" s="404"/>
    </row>
    <row r="1603" spans="1:6" hidden="1" outlineLevel="1">
      <c r="A1603" s="431"/>
      <c r="B1603" s="364" t="s">
        <v>411</v>
      </c>
      <c r="C1603" s="446"/>
      <c r="D1603" s="145">
        <v>0</v>
      </c>
      <c r="E1603" s="457">
        <v>0</v>
      </c>
      <c r="F1603" s="404"/>
    </row>
    <row r="1604" spans="1:6" hidden="1" outlineLevel="1">
      <c r="A1604" s="431"/>
      <c r="B1604" s="364" t="s">
        <v>393</v>
      </c>
      <c r="C1604" s="446"/>
      <c r="D1604" s="145">
        <v>0</v>
      </c>
      <c r="E1604" s="457">
        <v>0</v>
      </c>
      <c r="F1604" s="404"/>
    </row>
    <row r="1605" spans="1:6" hidden="1" outlineLevel="1">
      <c r="A1605" s="431"/>
      <c r="B1605" s="364" t="s">
        <v>397</v>
      </c>
      <c r="C1605" s="446"/>
      <c r="D1605" s="145">
        <v>953</v>
      </c>
      <c r="E1605" s="457">
        <v>0</v>
      </c>
      <c r="F1605" s="404"/>
    </row>
    <row r="1606" spans="1:6" hidden="1" outlineLevel="1">
      <c r="A1606" s="431"/>
      <c r="B1606" s="364" t="s">
        <v>738</v>
      </c>
      <c r="C1606" s="446"/>
      <c r="D1606" s="145">
        <v>0</v>
      </c>
      <c r="E1606" s="457">
        <v>0</v>
      </c>
      <c r="F1606" s="404"/>
    </row>
    <row r="1607" spans="1:6" hidden="1" outlineLevel="1">
      <c r="A1607" s="431"/>
      <c r="B1607" s="364" t="s">
        <v>721</v>
      </c>
      <c r="C1607" s="446"/>
      <c r="D1607" s="145">
        <v>0</v>
      </c>
      <c r="E1607" s="457">
        <v>0</v>
      </c>
      <c r="F1607" s="404"/>
    </row>
    <row r="1608" spans="1:6" hidden="1" outlineLevel="1">
      <c r="A1608" s="431"/>
      <c r="B1608" s="364" t="s">
        <v>374</v>
      </c>
      <c r="C1608" s="446"/>
      <c r="D1608" s="145">
        <v>0</v>
      </c>
      <c r="E1608" s="457">
        <v>0</v>
      </c>
      <c r="F1608" s="404"/>
    </row>
    <row r="1609" spans="1:6" hidden="1" outlineLevel="1">
      <c r="A1609" s="431"/>
      <c r="B1609" s="364" t="s">
        <v>278</v>
      </c>
      <c r="C1609" s="446"/>
      <c r="D1609" s="145">
        <v>0</v>
      </c>
      <c r="E1609" s="457">
        <v>0</v>
      </c>
      <c r="F1609" s="404"/>
    </row>
    <row r="1610" spans="1:6" hidden="1" outlineLevel="1">
      <c r="A1610" s="431"/>
      <c r="B1610" s="364" t="s">
        <v>398</v>
      </c>
      <c r="C1610" s="446"/>
      <c r="D1610" s="145">
        <v>0</v>
      </c>
      <c r="E1610" s="457">
        <v>0</v>
      </c>
      <c r="F1610" s="404"/>
    </row>
    <row r="1611" spans="1:6" hidden="1" outlineLevel="1">
      <c r="A1611" s="431"/>
      <c r="B1611" s="364" t="s">
        <v>341</v>
      </c>
      <c r="C1611" s="446"/>
      <c r="D1611" s="145">
        <v>3700</v>
      </c>
      <c r="E1611" s="457">
        <v>0</v>
      </c>
      <c r="F1611" s="404"/>
    </row>
    <row r="1612" spans="1:6" hidden="1" outlineLevel="1">
      <c r="A1612" s="431"/>
      <c r="B1612" s="364" t="s">
        <v>729</v>
      </c>
      <c r="C1612" s="446"/>
      <c r="D1612" s="145">
        <v>0</v>
      </c>
      <c r="E1612" s="457">
        <v>0</v>
      </c>
      <c r="F1612" s="404"/>
    </row>
    <row r="1613" spans="1:6" hidden="1" outlineLevel="1">
      <c r="A1613" s="431"/>
      <c r="B1613" s="364" t="s">
        <v>735</v>
      </c>
      <c r="C1613" s="446"/>
      <c r="D1613" s="145">
        <v>0</v>
      </c>
      <c r="E1613" s="457">
        <v>0</v>
      </c>
      <c r="F1613" s="404"/>
    </row>
    <row r="1614" spans="1:6" hidden="1" outlineLevel="1">
      <c r="A1614" s="431"/>
      <c r="B1614" s="364" t="s">
        <v>737</v>
      </c>
      <c r="C1614" s="446"/>
      <c r="D1614" s="145">
        <v>0</v>
      </c>
      <c r="E1614" s="457">
        <v>0</v>
      </c>
      <c r="F1614" s="404"/>
    </row>
    <row r="1615" spans="1:6" hidden="1" outlineLevel="1">
      <c r="A1615" s="431"/>
      <c r="B1615" s="364" t="s">
        <v>350</v>
      </c>
      <c r="C1615" s="446"/>
      <c r="D1615" s="145">
        <v>0</v>
      </c>
      <c r="E1615" s="457">
        <v>0</v>
      </c>
      <c r="F1615" s="404"/>
    </row>
    <row r="1616" spans="1:6" hidden="1" outlineLevel="1">
      <c r="A1616" s="431"/>
      <c r="B1616" s="364" t="s">
        <v>401</v>
      </c>
      <c r="C1616" s="446"/>
      <c r="D1616" s="145">
        <v>0</v>
      </c>
      <c r="E1616" s="457">
        <v>0</v>
      </c>
      <c r="F1616" s="404"/>
    </row>
    <row r="1617" spans="1:6" hidden="1" outlineLevel="1">
      <c r="A1617" s="431"/>
      <c r="B1617" s="452" t="s">
        <v>584</v>
      </c>
      <c r="C1617" s="453"/>
      <c r="D1617" s="145">
        <v>0</v>
      </c>
      <c r="E1617" s="454">
        <v>0</v>
      </c>
      <c r="F1617" s="404"/>
    </row>
    <row r="1618" spans="1:6" hidden="1" outlineLevel="1">
      <c r="A1618" s="431"/>
      <c r="B1618" s="364" t="s">
        <v>408</v>
      </c>
      <c r="C1618" s="446"/>
      <c r="D1618" s="145">
        <v>0</v>
      </c>
      <c r="E1618" s="457">
        <v>0</v>
      </c>
      <c r="F1618" s="404"/>
    </row>
    <row r="1619" spans="1:6" hidden="1" outlineLevel="1">
      <c r="A1619" s="431"/>
      <c r="B1619" s="364" t="s">
        <v>289</v>
      </c>
      <c r="C1619" s="446"/>
      <c r="D1619" s="145">
        <v>3314</v>
      </c>
      <c r="E1619" s="457">
        <v>0</v>
      </c>
      <c r="F1619" s="404"/>
    </row>
    <row r="1620" spans="1:6" hidden="1" outlineLevel="1">
      <c r="A1620" s="431"/>
      <c r="B1620" s="364" t="s">
        <v>711</v>
      </c>
      <c r="C1620" s="446"/>
      <c r="D1620" s="145">
        <v>0</v>
      </c>
      <c r="E1620" s="457">
        <v>0</v>
      </c>
      <c r="F1620" s="404"/>
    </row>
    <row r="1621" spans="1:6" hidden="1" outlineLevel="1">
      <c r="A1621" s="431"/>
      <c r="B1621" s="364" t="s">
        <v>730</v>
      </c>
      <c r="C1621" s="446"/>
      <c r="D1621" s="145">
        <v>0</v>
      </c>
      <c r="E1621" s="457">
        <v>0</v>
      </c>
      <c r="F1621" s="404"/>
    </row>
    <row r="1622" spans="1:6" hidden="1" outlineLevel="1">
      <c r="A1622" s="431"/>
      <c r="B1622" s="364" t="s">
        <v>731</v>
      </c>
      <c r="C1622" s="446"/>
      <c r="D1622" s="145">
        <v>0</v>
      </c>
      <c r="E1622" s="457">
        <v>0</v>
      </c>
      <c r="F1622" s="404"/>
    </row>
    <row r="1623" spans="1:6" hidden="1" outlineLevel="1">
      <c r="A1623" s="431"/>
      <c r="B1623" s="364" t="s">
        <v>399</v>
      </c>
      <c r="C1623" s="446"/>
      <c r="D1623" s="145">
        <v>0</v>
      </c>
      <c r="E1623" s="457">
        <v>0</v>
      </c>
      <c r="F1623" s="404"/>
    </row>
    <row r="1624" spans="1:6" hidden="1" outlineLevel="1">
      <c r="A1624" s="431"/>
      <c r="B1624" s="364" t="s">
        <v>367</v>
      </c>
      <c r="C1624" s="446"/>
      <c r="D1624" s="145">
        <v>0</v>
      </c>
      <c r="E1624" s="457">
        <v>0</v>
      </c>
      <c r="F1624" s="404"/>
    </row>
    <row r="1625" spans="1:6" hidden="1" outlineLevel="1">
      <c r="A1625" s="431"/>
      <c r="B1625" s="364" t="s">
        <v>395</v>
      </c>
      <c r="C1625" s="446"/>
      <c r="D1625" s="145">
        <v>0</v>
      </c>
      <c r="E1625" s="457">
        <v>0</v>
      </c>
      <c r="F1625" s="404"/>
    </row>
    <row r="1626" spans="1:6" hidden="1" outlineLevel="1">
      <c r="A1626" s="431"/>
      <c r="B1626" s="364" t="s">
        <v>389</v>
      </c>
      <c r="C1626" s="446"/>
      <c r="D1626" s="145">
        <v>0</v>
      </c>
      <c r="E1626" s="457">
        <v>0</v>
      </c>
      <c r="F1626" s="404"/>
    </row>
    <row r="1627" spans="1:6" hidden="1" outlineLevel="1">
      <c r="A1627" s="431"/>
      <c r="B1627" s="364" t="s">
        <v>387</v>
      </c>
      <c r="C1627" s="446"/>
      <c r="D1627" s="145">
        <v>0</v>
      </c>
      <c r="E1627" s="457">
        <v>0</v>
      </c>
      <c r="F1627" s="404"/>
    </row>
    <row r="1628" spans="1:6" hidden="1" outlineLevel="1">
      <c r="A1628" s="431"/>
      <c r="B1628" s="364" t="s">
        <v>364</v>
      </c>
      <c r="C1628" s="446"/>
      <c r="D1628" s="145">
        <v>21834</v>
      </c>
      <c r="E1628" s="457">
        <v>0</v>
      </c>
      <c r="F1628" s="404"/>
    </row>
    <row r="1629" spans="1:6" hidden="1" outlineLevel="1">
      <c r="A1629" s="431"/>
      <c r="B1629" s="364" t="s">
        <v>394</v>
      </c>
      <c r="C1629" s="446"/>
      <c r="D1629" s="145">
        <v>0</v>
      </c>
      <c r="E1629" s="457">
        <v>0</v>
      </c>
      <c r="F1629" s="404"/>
    </row>
    <row r="1630" spans="1:6" hidden="1" outlineLevel="1">
      <c r="A1630" s="431"/>
      <c r="B1630" s="364" t="s">
        <v>390</v>
      </c>
      <c r="C1630" s="446"/>
      <c r="D1630" s="145">
        <v>2076</v>
      </c>
      <c r="E1630" s="457">
        <v>0</v>
      </c>
      <c r="F1630" s="404"/>
    </row>
    <row r="1631" spans="1:6" hidden="1" outlineLevel="1">
      <c r="A1631" s="431"/>
      <c r="B1631" s="364" t="s">
        <v>277</v>
      </c>
      <c r="C1631" s="446"/>
      <c r="D1631" s="145">
        <v>0</v>
      </c>
      <c r="E1631" s="457">
        <v>0</v>
      </c>
      <c r="F1631" s="404"/>
    </row>
    <row r="1632" spans="1:6" hidden="1" outlineLevel="1">
      <c r="A1632" s="431"/>
      <c r="B1632" s="364" t="s">
        <v>732</v>
      </c>
      <c r="C1632" s="446"/>
      <c r="D1632" s="145">
        <v>0</v>
      </c>
      <c r="E1632" s="457">
        <v>0</v>
      </c>
      <c r="F1632" s="404"/>
    </row>
    <row r="1633" spans="1:6" hidden="1" outlineLevel="1">
      <c r="A1633" s="431"/>
      <c r="B1633" s="364" t="s">
        <v>283</v>
      </c>
      <c r="C1633" s="446"/>
      <c r="D1633" s="145">
        <v>64</v>
      </c>
      <c r="E1633" s="457">
        <v>0</v>
      </c>
      <c r="F1633" s="404"/>
    </row>
    <row r="1634" spans="1:6" hidden="1" outlineLevel="1">
      <c r="A1634" s="431"/>
      <c r="B1634" s="364" t="s">
        <v>404</v>
      </c>
      <c r="C1634" s="446"/>
      <c r="D1634" s="145">
        <v>0</v>
      </c>
      <c r="E1634" s="457">
        <v>0</v>
      </c>
      <c r="F1634" s="404"/>
    </row>
    <row r="1635" spans="1:6" hidden="1" outlineLevel="1">
      <c r="A1635" s="431"/>
      <c r="B1635" s="364" t="s">
        <v>359</v>
      </c>
      <c r="C1635" s="446"/>
      <c r="D1635" s="145">
        <v>1187</v>
      </c>
      <c r="E1635" s="457">
        <v>-0.12000000000000455</v>
      </c>
      <c r="F1635" s="404"/>
    </row>
    <row r="1636" spans="1:6" hidden="1" outlineLevel="1">
      <c r="A1636" s="431"/>
      <c r="B1636" s="364" t="s">
        <v>381</v>
      </c>
      <c r="C1636" s="446"/>
      <c r="D1636" s="145">
        <v>0</v>
      </c>
      <c r="E1636" s="457">
        <v>-0.13999999999987267</v>
      </c>
      <c r="F1636" s="404"/>
    </row>
    <row r="1637" spans="1:6" hidden="1" outlineLevel="1">
      <c r="A1637" s="431"/>
      <c r="B1637" s="364" t="s">
        <v>266</v>
      </c>
      <c r="C1637" s="446"/>
      <c r="D1637" s="145">
        <v>-1623</v>
      </c>
      <c r="E1637" s="457">
        <v>-0.1599999999962165</v>
      </c>
      <c r="F1637" s="404"/>
    </row>
    <row r="1638" spans="1:6" hidden="1" outlineLevel="1">
      <c r="A1638" s="431"/>
      <c r="B1638" s="364" t="s">
        <v>270</v>
      </c>
      <c r="C1638" s="446"/>
      <c r="D1638" s="145">
        <v>8839</v>
      </c>
      <c r="E1638" s="457">
        <v>-0.37000000000261934</v>
      </c>
      <c r="F1638" s="404"/>
    </row>
    <row r="1639" spans="1:6" hidden="1" outlineLevel="1">
      <c r="A1639" s="431"/>
      <c r="B1639" s="364" t="s">
        <v>332</v>
      </c>
      <c r="C1639" s="446"/>
      <c r="D1639" s="145">
        <v>0</v>
      </c>
      <c r="E1639" s="457">
        <v>-0.3900000000000432</v>
      </c>
      <c r="F1639" s="404"/>
    </row>
    <row r="1640" spans="1:6" hidden="1" outlineLevel="1">
      <c r="A1640" s="431"/>
      <c r="B1640" s="364" t="s">
        <v>349</v>
      </c>
      <c r="C1640" s="446"/>
      <c r="D1640" s="145">
        <v>-1404</v>
      </c>
      <c r="E1640" s="457">
        <v>-0.41000000000167347</v>
      </c>
      <c r="F1640" s="404"/>
    </row>
    <row r="1641" spans="1:6" hidden="1" outlineLevel="1">
      <c r="A1641" s="431"/>
      <c r="B1641" s="364" t="s">
        <v>1033</v>
      </c>
      <c r="C1641" s="446"/>
      <c r="D1641" s="145">
        <v>21234</v>
      </c>
      <c r="E1641" s="457">
        <v>-0.4900000000197906</v>
      </c>
      <c r="F1641" s="404"/>
    </row>
    <row r="1642" spans="1:6" hidden="1" outlineLevel="1">
      <c r="A1642" s="431"/>
      <c r="B1642" s="364" t="s">
        <v>319</v>
      </c>
      <c r="C1642" s="446"/>
      <c r="D1642" s="145">
        <v>0</v>
      </c>
      <c r="E1642" s="457">
        <v>-22.110000000000582</v>
      </c>
      <c r="F1642" s="404"/>
    </row>
    <row r="1643" spans="1:6" hidden="1" outlineLevel="1">
      <c r="A1643" s="431"/>
      <c r="B1643" s="364" t="s">
        <v>274</v>
      </c>
      <c r="C1643" s="446"/>
      <c r="D1643" s="145">
        <v>0</v>
      </c>
      <c r="E1643" s="457">
        <v>-2000</v>
      </c>
      <c r="F1643" s="404"/>
    </row>
    <row r="1644" spans="1:6" hidden="1" outlineLevel="1">
      <c r="A1644" s="431"/>
      <c r="B1644" s="364" t="s">
        <v>1027</v>
      </c>
      <c r="C1644" s="446"/>
      <c r="D1644" s="145">
        <v>0</v>
      </c>
      <c r="E1644" s="457">
        <v>-5930.25</v>
      </c>
      <c r="F1644" s="404"/>
    </row>
    <row r="1645" spans="1:6" hidden="1" outlineLevel="1">
      <c r="A1645" s="431"/>
      <c r="B1645" s="364" t="s">
        <v>333</v>
      </c>
      <c r="C1645" s="446"/>
      <c r="D1645" s="145">
        <v>14768</v>
      </c>
      <c r="E1645" s="457">
        <v>-102895.54</v>
      </c>
      <c r="F1645" s="404"/>
    </row>
    <row r="1646" spans="1:6" s="279" customFormat="1" hidden="1" outlineLevel="1">
      <c r="A1646" s="431"/>
      <c r="B1646" s="436"/>
      <c r="C1646" s="432"/>
      <c r="D1646" s="435"/>
      <c r="E1646" s="447">
        <v>0</v>
      </c>
      <c r="F1646" s="433"/>
    </row>
    <row r="1647" spans="1:6" s="2" customFormat="1" collapsed="1" thickBot="1">
      <c r="A1647" s="262"/>
      <c r="B1647" s="340" t="s">
        <v>529</v>
      </c>
      <c r="C1647" s="350"/>
      <c r="D1647" s="98">
        <v>4719357</v>
      </c>
      <c r="E1647" s="79">
        <v>6551508</v>
      </c>
      <c r="F1647" s="407"/>
    </row>
    <row r="1648" spans="1:6" s="2" customFormat="1" ht="7.9" customHeight="1" thickTop="1">
      <c r="A1648" s="158"/>
      <c r="B1648" s="158"/>
      <c r="C1648" s="158"/>
      <c r="D1648" s="158"/>
      <c r="E1648" s="154"/>
      <c r="F1648" s="407"/>
    </row>
    <row r="1649" spans="1:6" s="265" customFormat="1" ht="14.25">
      <c r="E1649" s="83"/>
      <c r="F1649" s="416"/>
    </row>
    <row r="1650" spans="1:6" s="2" customFormat="1" ht="14.25">
      <c r="B1650" s="417"/>
      <c r="C1650" s="417"/>
      <c r="D1650" s="417"/>
      <c r="E1650" s="99"/>
      <c r="F1650" s="407"/>
    </row>
    <row r="1651" spans="1:6">
      <c r="D1651" s="458"/>
      <c r="E1651" s="85"/>
    </row>
    <row r="1652" spans="1:6">
      <c r="A1652" s="266"/>
      <c r="B1652" s="267" t="s">
        <v>1067</v>
      </c>
      <c r="C1652" s="239"/>
      <c r="D1652" s="239"/>
      <c r="E1652" s="9"/>
    </row>
    <row r="1653" spans="1:6">
      <c r="A1653" s="240" t="s">
        <v>0</v>
      </c>
      <c r="B1653" s="241" t="s">
        <v>4</v>
      </c>
      <c r="C1653" s="315"/>
      <c r="D1653" s="243">
        <v>2020</v>
      </c>
      <c r="E1653" s="243">
        <v>2019</v>
      </c>
    </row>
    <row r="1654" spans="1:6" hidden="1">
      <c r="A1654" s="459"/>
      <c r="B1654" s="460" t="s">
        <v>602</v>
      </c>
      <c r="C1654" s="461"/>
      <c r="D1654" s="462"/>
      <c r="E1654" s="51"/>
    </row>
    <row r="1655" spans="1:6">
      <c r="A1655" s="459"/>
      <c r="B1655" s="10" t="s">
        <v>1272</v>
      </c>
      <c r="C1655" s="461"/>
      <c r="D1655" s="145">
        <v>17552759</v>
      </c>
      <c r="E1655" s="51">
        <v>0</v>
      </c>
    </row>
    <row r="1656" spans="1:6" s="279" customFormat="1">
      <c r="A1656" s="10"/>
      <c r="B1656" s="10" t="s">
        <v>44</v>
      </c>
      <c r="C1656" s="393"/>
      <c r="D1656" s="145">
        <v>9518213</v>
      </c>
      <c r="E1656" s="248">
        <v>10678160</v>
      </c>
    </row>
    <row r="1657" spans="1:6" s="279" customFormat="1" hidden="1" outlineLevel="1">
      <c r="A1657" s="393"/>
      <c r="B1657" s="10" t="s">
        <v>1262</v>
      </c>
      <c r="C1657" s="393"/>
      <c r="D1657" s="248">
        <v>0</v>
      </c>
      <c r="E1657" s="248">
        <v>0</v>
      </c>
    </row>
    <row r="1658" spans="1:6" s="279" customFormat="1" collapsed="1">
      <c r="A1658" s="393"/>
      <c r="B1658" s="10" t="s">
        <v>595</v>
      </c>
      <c r="C1658" s="393"/>
      <c r="D1658" s="145">
        <v>2497963</v>
      </c>
      <c r="E1658" s="248">
        <v>1941180</v>
      </c>
    </row>
    <row r="1659" spans="1:6" s="279" customFormat="1" hidden="1" outlineLevel="1">
      <c r="A1659" s="393"/>
      <c r="B1659" s="10" t="s">
        <v>1233</v>
      </c>
      <c r="C1659" s="393"/>
      <c r="D1659" s="145">
        <v>0</v>
      </c>
      <c r="E1659" s="248">
        <v>0</v>
      </c>
    </row>
    <row r="1660" spans="1:6" s="279" customFormat="1" collapsed="1">
      <c r="A1660" s="393"/>
      <c r="B1660" s="10" t="s">
        <v>274</v>
      </c>
      <c r="C1660" s="393"/>
      <c r="D1660" s="248">
        <v>2409667</v>
      </c>
      <c r="E1660" s="248">
        <v>169741</v>
      </c>
    </row>
    <row r="1661" spans="1:6" s="279" customFormat="1" hidden="1" outlineLevel="1">
      <c r="A1661" s="393"/>
      <c r="B1661" s="10" t="s">
        <v>1273</v>
      </c>
      <c r="C1661" s="393"/>
      <c r="D1661" s="145">
        <v>0</v>
      </c>
      <c r="E1661" s="248">
        <v>0</v>
      </c>
    </row>
    <row r="1662" spans="1:6" s="279" customFormat="1" hidden="1" outlineLevel="2">
      <c r="A1662" s="393"/>
      <c r="B1662" s="10" t="s">
        <v>597</v>
      </c>
      <c r="C1662" s="393"/>
      <c r="D1662" s="145">
        <v>0</v>
      </c>
      <c r="E1662" s="248">
        <v>0</v>
      </c>
    </row>
    <row r="1663" spans="1:6" s="279" customFormat="1" hidden="1" outlineLevel="2">
      <c r="A1663" s="393"/>
      <c r="B1663" s="10" t="s">
        <v>596</v>
      </c>
      <c r="C1663" s="393"/>
      <c r="D1663" s="145">
        <v>0</v>
      </c>
      <c r="E1663" s="248">
        <v>0</v>
      </c>
    </row>
    <row r="1664" spans="1:6" s="279" customFormat="1" hidden="1" outlineLevel="2">
      <c r="A1664" s="393"/>
      <c r="B1664" s="10" t="s">
        <v>274</v>
      </c>
      <c r="C1664" s="393"/>
      <c r="D1664" s="145">
        <v>1721531</v>
      </c>
      <c r="E1664" s="248">
        <v>245778</v>
      </c>
    </row>
    <row r="1665" spans="1:5" s="279" customFormat="1" hidden="1" outlineLevel="2">
      <c r="A1665" s="393"/>
      <c r="B1665" s="10" t="s">
        <v>378</v>
      </c>
      <c r="C1665" s="393"/>
      <c r="D1665" s="145">
        <v>77954</v>
      </c>
      <c r="E1665" s="248">
        <v>48255</v>
      </c>
    </row>
    <row r="1666" spans="1:5" s="279" customFormat="1" hidden="1" outlineLevel="2">
      <c r="A1666" s="393"/>
      <c r="B1666" s="10" t="s">
        <v>39</v>
      </c>
      <c r="C1666" s="393"/>
      <c r="D1666" s="145">
        <v>359598</v>
      </c>
      <c r="E1666" s="248"/>
    </row>
    <row r="1667" spans="1:5" s="279" customFormat="1" hidden="1" outlineLevel="2">
      <c r="A1667" s="393"/>
      <c r="B1667" s="10" t="s">
        <v>485</v>
      </c>
      <c r="C1667" s="393"/>
      <c r="D1667" s="145">
        <v>228789</v>
      </c>
      <c r="E1667" s="248">
        <v>4873</v>
      </c>
    </row>
    <row r="1668" spans="1:5" s="279" customFormat="1" hidden="1" outlineLevel="2">
      <c r="A1668" s="393"/>
      <c r="B1668" s="10" t="s">
        <v>1119</v>
      </c>
      <c r="C1668" s="393"/>
      <c r="D1668" s="145">
        <v>0</v>
      </c>
      <c r="E1668" s="248">
        <v>116</v>
      </c>
    </row>
    <row r="1669" spans="1:5" s="279" customFormat="1" hidden="1" outlineLevel="2">
      <c r="A1669" s="393"/>
      <c r="B1669" s="10" t="s">
        <v>371</v>
      </c>
      <c r="C1669" s="393"/>
      <c r="D1669" s="145">
        <v>0</v>
      </c>
      <c r="E1669" s="248">
        <v>62</v>
      </c>
    </row>
    <row r="1670" spans="1:5" s="279" customFormat="1" hidden="1" outlineLevel="2">
      <c r="A1670" s="393"/>
      <c r="B1670" s="10" t="s">
        <v>593</v>
      </c>
      <c r="C1670" s="393"/>
      <c r="D1670" s="145">
        <v>21795</v>
      </c>
      <c r="E1670" s="248">
        <v>0</v>
      </c>
    </row>
    <row r="1671" spans="1:5" s="279" customFormat="1" hidden="1" outlineLevel="2">
      <c r="A1671" s="393"/>
      <c r="B1671" s="10" t="s">
        <v>592</v>
      </c>
      <c r="C1671" s="393"/>
      <c r="D1671" s="145">
        <v>0</v>
      </c>
      <c r="E1671" s="248">
        <v>-129343</v>
      </c>
    </row>
    <row r="1672" spans="1:5" s="279" customFormat="1" collapsed="1">
      <c r="A1672" s="393"/>
      <c r="B1672" s="10" t="s">
        <v>1058</v>
      </c>
      <c r="C1672" s="393"/>
      <c r="D1672" s="248">
        <v>0</v>
      </c>
      <c r="E1672" s="248">
        <v>851188</v>
      </c>
    </row>
    <row r="1673" spans="1:5" s="279" customFormat="1">
      <c r="A1673" s="393"/>
      <c r="B1673" s="10" t="s">
        <v>602</v>
      </c>
      <c r="C1673" s="393"/>
      <c r="D1673" s="248">
        <v>0</v>
      </c>
      <c r="E1673" s="248">
        <v>418877</v>
      </c>
    </row>
    <row r="1674" spans="1:5" s="2" customFormat="1" thickBot="1">
      <c r="A1674" s="262"/>
      <c r="B1674" s="340" t="s">
        <v>646</v>
      </c>
      <c r="C1674" s="350"/>
      <c r="D1674" s="463">
        <v>31978602</v>
      </c>
      <c r="E1674" s="463">
        <v>14059146</v>
      </c>
    </row>
    <row r="1675" spans="1:5" ht="7.9" customHeight="1" thickTop="1">
      <c r="E1675" s="3"/>
    </row>
    <row r="1676" spans="1:5">
      <c r="E1676" s="3"/>
    </row>
    <row r="1677" spans="1:5">
      <c r="B1677" s="2"/>
      <c r="D1677" s="148"/>
      <c r="E1677" s="77"/>
    </row>
    <row r="1679" spans="1:5">
      <c r="B1679" s="2" t="s">
        <v>594</v>
      </c>
      <c r="D1679" s="55">
        <v>2622903.0866541564</v>
      </c>
      <c r="E1679" s="77">
        <v>16690483</v>
      </c>
    </row>
    <row r="1680" spans="1:5">
      <c r="D1680" s="464"/>
    </row>
    <row r="1681" spans="4:5">
      <c r="E1681" s="1"/>
    </row>
    <row r="1682" spans="4:5">
      <c r="D1682" s="4"/>
    </row>
    <row r="1683" spans="4:5">
      <c r="D1683" s="465"/>
    </row>
    <row r="1684" spans="4:5">
      <c r="D1684" s="465"/>
    </row>
    <row r="1685" spans="4:5">
      <c r="D1685" s="465"/>
    </row>
    <row r="1686" spans="4:5">
      <c r="D1686" s="465"/>
    </row>
    <row r="1687" spans="4:5">
      <c r="D1687" s="465"/>
    </row>
    <row r="1688" spans="4:5">
      <c r="D1688" s="465"/>
    </row>
    <row r="1689" spans="4:5">
      <c r="D1689" s="465"/>
    </row>
    <row r="1690" spans="4:5">
      <c r="D1690" s="466"/>
    </row>
    <row r="1691" spans="4:5">
      <c r="D1691" s="466"/>
    </row>
  </sheetData>
  <dataConsolidate/>
  <mergeCells count="2">
    <mergeCell ref="A4:A6"/>
    <mergeCell ref="B4:C6"/>
  </mergeCells>
  <conditionalFormatting sqref="B1477:B1645">
    <cfRule type="duplicateValues" dxfId="2" priority="1"/>
  </conditionalFormatting>
  <pageMargins left="0.70866141732283472" right="0.70866141732283472" top="0.39" bottom="0.49" header="0.31496062992125984" footer="0.31496062992125984"/>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B9C9-F2C4-43F6-9DE2-E51A412D2AB4}">
  <sheetPr>
    <tabColor rgb="FFFF0000"/>
  </sheetPr>
  <dimension ref="C2:G35"/>
  <sheetViews>
    <sheetView showGridLines="0" workbookViewId="0">
      <selection activeCell="C11" sqref="C11"/>
    </sheetView>
  </sheetViews>
  <sheetFormatPr baseColWidth="10" defaultColWidth="9.33203125" defaultRowHeight="11.25" outlineLevelRow="1"/>
  <cols>
    <col min="3" max="3" width="67.1640625" customWidth="1"/>
    <col min="4" max="5" width="20" customWidth="1"/>
    <col min="7" max="7" width="15.1640625" bestFit="1" customWidth="1"/>
  </cols>
  <sheetData>
    <row r="2" spans="3:7" ht="20.25">
      <c r="C2" s="467" t="s">
        <v>1379</v>
      </c>
      <c r="G2" s="470" t="s">
        <v>1301</v>
      </c>
    </row>
    <row r="3" spans="3:7" ht="12.75">
      <c r="C3" s="467" t="s">
        <v>1278</v>
      </c>
    </row>
    <row r="4" spans="3:7" ht="12.75">
      <c r="C4" s="467" t="s">
        <v>1300</v>
      </c>
    </row>
    <row r="5" spans="3:7" ht="12.75">
      <c r="C5" s="467" t="s">
        <v>1279</v>
      </c>
    </row>
    <row r="8" spans="3:7">
      <c r="C8" s="43" t="s">
        <v>4</v>
      </c>
      <c r="D8" s="468">
        <v>2020</v>
      </c>
      <c r="E8" s="468">
        <v>2019</v>
      </c>
    </row>
    <row r="9" spans="3:7">
      <c r="C9" s="44" t="s">
        <v>650</v>
      </c>
      <c r="D9" s="40"/>
      <c r="E9" s="40"/>
    </row>
    <row r="10" spans="3:7">
      <c r="C10" s="44" t="s">
        <v>243</v>
      </c>
      <c r="D10" s="40"/>
      <c r="E10" s="40"/>
    </row>
    <row r="11" spans="3:7" ht="96.6" customHeight="1">
      <c r="C11" s="96" t="s">
        <v>1236</v>
      </c>
      <c r="D11" s="41">
        <v>20325000</v>
      </c>
      <c r="E11" s="41">
        <v>23000000</v>
      </c>
    </row>
    <row r="12" spans="3:7" ht="90">
      <c r="C12" s="153" t="s">
        <v>1237</v>
      </c>
      <c r="D12" s="41">
        <v>0</v>
      </c>
      <c r="E12" s="41">
        <v>46000000</v>
      </c>
    </row>
    <row r="13" spans="3:7" ht="13.9" customHeight="1">
      <c r="C13" s="44" t="s">
        <v>1125</v>
      </c>
      <c r="D13" s="40"/>
      <c r="E13" s="40"/>
    </row>
    <row r="14" spans="3:7" ht="96" customHeight="1">
      <c r="C14" s="96" t="s">
        <v>1238</v>
      </c>
      <c r="D14" s="41">
        <v>0</v>
      </c>
      <c r="E14" s="41">
        <v>40000000</v>
      </c>
    </row>
    <row r="15" spans="3:7" ht="78" customHeight="1">
      <c r="C15" s="96" t="s">
        <v>1127</v>
      </c>
      <c r="D15" s="41">
        <v>2026098.58</v>
      </c>
      <c r="E15" s="41">
        <v>3938658</v>
      </c>
    </row>
    <row r="16" spans="3:7">
      <c r="C16" s="45" t="s">
        <v>550</v>
      </c>
      <c r="D16" s="41"/>
      <c r="E16" s="41"/>
    </row>
    <row r="17" spans="3:7" ht="92.45" customHeight="1">
      <c r="C17" s="96" t="s">
        <v>1128</v>
      </c>
      <c r="D17" s="41">
        <v>16690301.1</v>
      </c>
      <c r="E17" s="41">
        <v>30000000</v>
      </c>
    </row>
    <row r="18" spans="3:7" ht="75.599999999999994" customHeight="1">
      <c r="C18" s="96" t="s">
        <v>1129</v>
      </c>
      <c r="D18" s="41">
        <v>6751485.8600000003</v>
      </c>
      <c r="E18" s="41">
        <v>4844845</v>
      </c>
    </row>
    <row r="19" spans="3:7" hidden="1" outlineLevel="1">
      <c r="C19" s="45" t="s">
        <v>552</v>
      </c>
      <c r="D19" s="41">
        <v>0</v>
      </c>
      <c r="E19" s="41">
        <v>0</v>
      </c>
    </row>
    <row r="20" spans="3:7" collapsed="1">
      <c r="C20" s="44" t="s">
        <v>653</v>
      </c>
      <c r="D20" s="46">
        <v>45792885.539999999</v>
      </c>
      <c r="E20" s="46">
        <v>147783503</v>
      </c>
    </row>
    <row r="21" spans="3:7">
      <c r="C21" s="44" t="s">
        <v>556</v>
      </c>
      <c r="D21" s="46">
        <v>45792885.539999999</v>
      </c>
      <c r="E21" s="46">
        <v>147783503</v>
      </c>
    </row>
    <row r="22" spans="3:7">
      <c r="C22" s="44" t="s">
        <v>557</v>
      </c>
      <c r="D22" s="46">
        <v>45792885.539999999</v>
      </c>
      <c r="E22" s="46">
        <v>147783503</v>
      </c>
    </row>
    <row r="23" spans="3:7">
      <c r="C23" s="45" t="s">
        <v>551</v>
      </c>
      <c r="D23" s="41"/>
      <c r="E23" s="41"/>
    </row>
    <row r="24" spans="3:7" ht="78.75">
      <c r="C24" s="96" t="s">
        <v>1130</v>
      </c>
      <c r="D24" s="41">
        <v>0</v>
      </c>
      <c r="E24" s="41">
        <v>11151647</v>
      </c>
    </row>
    <row r="25" spans="3:7">
      <c r="C25" s="45" t="s">
        <v>607</v>
      </c>
      <c r="D25" s="41"/>
      <c r="E25" s="41"/>
    </row>
    <row r="26" spans="3:7">
      <c r="C26" s="96" t="s">
        <v>1126</v>
      </c>
      <c r="D26" s="41">
        <v>3015741</v>
      </c>
      <c r="E26" s="41">
        <v>2978989</v>
      </c>
    </row>
    <row r="27" spans="3:7" collapsed="1">
      <c r="C27" s="44" t="s">
        <v>653</v>
      </c>
      <c r="D27" s="46">
        <v>48808626.539999999</v>
      </c>
      <c r="E27" s="46">
        <v>161914139</v>
      </c>
    </row>
    <row r="28" spans="3:7">
      <c r="C28" s="44" t="s">
        <v>651</v>
      </c>
      <c r="D28" s="40"/>
      <c r="E28" s="40"/>
    </row>
    <row r="29" spans="3:7">
      <c r="C29" s="45" t="s">
        <v>607</v>
      </c>
      <c r="D29" s="41"/>
      <c r="E29" s="41"/>
    </row>
    <row r="30" spans="3:7" ht="78.75">
      <c r="C30" s="96" t="s">
        <v>1239</v>
      </c>
      <c r="D30" s="41">
        <v>15936709.329999998</v>
      </c>
      <c r="E30" s="41">
        <v>16284991</v>
      </c>
      <c r="G30" s="78"/>
    </row>
    <row r="31" spans="3:7" ht="70.900000000000006" customHeight="1">
      <c r="C31" s="96" t="s">
        <v>1131</v>
      </c>
      <c r="D31" s="41">
        <v>0</v>
      </c>
      <c r="E31" s="41">
        <v>1373115</v>
      </c>
    </row>
    <row r="32" spans="3:7">
      <c r="C32" s="44" t="s">
        <v>652</v>
      </c>
      <c r="D32" s="46">
        <v>15936709.329999998</v>
      </c>
      <c r="E32" s="46">
        <v>17658106</v>
      </c>
    </row>
    <row r="33" spans="3:5" ht="12" thickBot="1">
      <c r="C33" s="159" t="s">
        <v>242</v>
      </c>
      <c r="D33" s="160">
        <v>64745335.869999997</v>
      </c>
      <c r="E33" s="160">
        <v>179572245</v>
      </c>
    </row>
    <row r="34" spans="3:5" ht="4.1500000000000004" customHeight="1" thickTop="1"/>
    <row r="35" spans="3:5">
      <c r="D35" s="97"/>
      <c r="E35" s="9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C6B87-B0FC-47D9-AF02-B45EE656D7AE}">
  <sheetPr>
    <pageSetUpPr fitToPage="1"/>
  </sheetPr>
  <dimension ref="A1:KU39"/>
  <sheetViews>
    <sheetView showGridLines="0" topLeftCell="A5" zoomScaleNormal="100" workbookViewId="0">
      <pane xSplit="1" ySplit="2" topLeftCell="B7" activePane="bottomRight" state="frozen"/>
      <selection activeCell="A5" sqref="A5"/>
      <selection pane="topRight" activeCell="B5" sqref="B5"/>
      <selection pane="bottomLeft" activeCell="A7" sqref="A7"/>
      <selection pane="bottomRight" activeCell="A5" sqref="A5"/>
    </sheetView>
  </sheetViews>
  <sheetFormatPr baseColWidth="10" defaultColWidth="24.83203125" defaultRowHeight="15.75" outlineLevelRow="1" outlineLevelCol="1"/>
  <cols>
    <col min="1" max="1" width="46" style="474" customWidth="1"/>
    <col min="2" max="2" width="17.1640625" style="474" customWidth="1"/>
    <col min="3" max="3" width="11.33203125" style="474" customWidth="1"/>
    <col min="4" max="5" width="17.1640625" style="474" customWidth="1"/>
    <col min="6" max="6" width="11.33203125" style="474" customWidth="1"/>
    <col min="7" max="8" width="17.1640625" style="474" customWidth="1"/>
    <col min="9" max="9" width="11.33203125" style="474" customWidth="1"/>
    <col min="10" max="17" width="17.1640625" style="474" customWidth="1" outlineLevel="1"/>
    <col min="18" max="18" width="17" style="474" customWidth="1" outlineLevel="1"/>
    <col min="19" max="19" width="15" style="474" customWidth="1" outlineLevel="1"/>
    <col min="20" max="21" width="17.1640625" style="474" customWidth="1" outlineLevel="1"/>
    <col min="22" max="22" width="17.1640625" style="474" customWidth="1"/>
    <col min="23" max="23" width="13.1640625" style="474" bestFit="1" customWidth="1"/>
    <col min="24" max="30" width="17.1640625" style="474" hidden="1" customWidth="1" outlineLevel="1"/>
    <col min="31" max="32" width="17" style="474" hidden="1" customWidth="1" outlineLevel="1"/>
    <col min="33" max="35" width="17.1640625" style="474" hidden="1" customWidth="1" outlineLevel="1"/>
    <col min="36" max="36" width="17.1640625" style="474" customWidth="1" collapsed="1"/>
    <col min="37" max="37" width="11.33203125" style="474" customWidth="1"/>
    <col min="38" max="44" width="17.1640625" style="474" hidden="1" customWidth="1" outlineLevel="1"/>
    <col min="45" max="46" width="17" style="474" hidden="1" customWidth="1" outlineLevel="1"/>
    <col min="47" max="47" width="17.5" style="474" hidden="1" customWidth="1" outlineLevel="1"/>
    <col min="48" max="49" width="17.1640625" style="474" hidden="1" customWidth="1" outlineLevel="1"/>
    <col min="50" max="50" width="17.1640625" style="474" customWidth="1" collapsed="1"/>
    <col min="51" max="51" width="11.33203125" style="474" customWidth="1"/>
    <col min="52" max="62" width="17.1640625" style="474" hidden="1" customWidth="1" outlineLevel="1"/>
    <col min="63" max="63" width="13.1640625" style="474" hidden="1" customWidth="1" outlineLevel="1"/>
    <col min="64" max="64" width="17.1640625" style="474" customWidth="1" collapsed="1"/>
    <col min="65" max="65" width="11.33203125" style="474" customWidth="1"/>
    <col min="66" max="73" width="17.1640625" style="474" hidden="1" customWidth="1" outlineLevel="1"/>
    <col min="74" max="74" width="17" style="474" hidden="1" customWidth="1" outlineLevel="1"/>
    <col min="75" max="75" width="17.6640625" style="474" hidden="1" customWidth="1" outlineLevel="1"/>
    <col min="76" max="77" width="17.1640625" style="474" hidden="1" customWidth="1" outlineLevel="1"/>
    <col min="78" max="78" width="17.1640625" style="474" customWidth="1" collapsed="1"/>
    <col min="79" max="79" width="11.33203125" style="474" customWidth="1"/>
    <col min="80" max="88" width="17.1640625" style="474" hidden="1" customWidth="1" outlineLevel="1"/>
    <col min="89" max="89" width="19.33203125" style="474" hidden="1" customWidth="1" outlineLevel="1"/>
    <col min="90" max="91" width="17.1640625" style="474" hidden="1" customWidth="1" outlineLevel="1"/>
    <col min="92" max="92" width="18.6640625" style="474" customWidth="1" collapsed="1"/>
    <col min="93" max="93" width="11.6640625" style="474" bestFit="1" customWidth="1"/>
    <col min="94" max="101" width="17.1640625" style="474" hidden="1" customWidth="1" outlineLevel="1"/>
    <col min="102" max="102" width="17" style="474" hidden="1" customWidth="1" outlineLevel="1"/>
    <col min="103" max="103" width="15" style="474" hidden="1" customWidth="1" outlineLevel="1"/>
    <col min="104" max="105" width="17.1640625" style="474" hidden="1" customWidth="1" outlineLevel="1"/>
    <col min="106" max="106" width="18.6640625" style="474" customWidth="1" collapsed="1"/>
    <col min="107" max="107" width="11.33203125" style="474" customWidth="1"/>
    <col min="108" max="108" width="17.1640625" style="474" customWidth="1"/>
    <col min="109" max="109" width="11.33203125" style="474" customWidth="1"/>
    <col min="110" max="110" width="17.1640625" style="474" hidden="1" customWidth="1" outlineLevel="1"/>
    <col min="111" max="111" width="16.83203125" style="474" hidden="1" customWidth="1" outlineLevel="1"/>
    <col min="112" max="118" width="17.1640625" style="474" hidden="1" customWidth="1" outlineLevel="1"/>
    <col min="119" max="119" width="14.83203125" style="474" hidden="1" customWidth="1" outlineLevel="1"/>
    <col min="120" max="120" width="17.1640625" style="474" hidden="1" customWidth="1" outlineLevel="1"/>
    <col min="121" max="121" width="16.83203125" style="474" hidden="1" customWidth="1" outlineLevel="1"/>
    <col min="122" max="122" width="17.1640625" style="474" customWidth="1" collapsed="1"/>
    <col min="123" max="123" width="15.5" style="474" customWidth="1"/>
    <col min="124" max="135" width="17.1640625" style="474" hidden="1" customWidth="1" outlineLevel="1"/>
    <col min="136" max="136" width="17.1640625" style="474" customWidth="1" collapsed="1"/>
    <col min="137" max="137" width="11.33203125" style="474" customWidth="1"/>
    <col min="138" max="144" width="17.1640625" style="474" hidden="1" customWidth="1" outlineLevel="1"/>
    <col min="145" max="145" width="17" style="474" hidden="1" customWidth="1" outlineLevel="1"/>
    <col min="146" max="148" width="17.1640625" style="474" hidden="1" customWidth="1" outlineLevel="1"/>
    <col min="149" max="149" width="7.83203125" style="474" hidden="1" customWidth="1" outlineLevel="1"/>
    <col min="150" max="150" width="17.1640625" style="474" customWidth="1" collapsed="1"/>
    <col min="151" max="151" width="11.33203125" style="474" customWidth="1"/>
    <col min="152" max="152" width="17.1640625" style="474" hidden="1" customWidth="1" outlineLevel="1"/>
    <col min="153" max="153" width="16.83203125" style="474" hidden="1" customWidth="1" outlineLevel="1"/>
    <col min="154" max="163" width="17.1640625" style="474" hidden="1" customWidth="1" outlineLevel="1"/>
    <col min="164" max="164" width="17.1640625" style="474" customWidth="1" collapsed="1"/>
    <col min="165" max="165" width="15.5" style="474" customWidth="1"/>
    <col min="166" max="166" width="17.1640625" style="474" hidden="1" customWidth="1" outlineLevel="1"/>
    <col min="167" max="167" width="17.33203125" style="474" hidden="1" customWidth="1" outlineLevel="1"/>
    <col min="168" max="173" width="17.1640625" style="474" hidden="1" customWidth="1" outlineLevel="1"/>
    <col min="174" max="174" width="17" style="474" hidden="1" customWidth="1" outlineLevel="1"/>
    <col min="175" max="175" width="16.83203125" style="474" hidden="1" customWidth="1" outlineLevel="1"/>
    <col min="176" max="177" width="17.1640625" style="474" hidden="1" customWidth="1" outlineLevel="1"/>
    <col min="178" max="178" width="17.1640625" style="474" customWidth="1" collapsed="1"/>
    <col min="179" max="179" width="11.33203125" style="474" customWidth="1"/>
    <col min="180" max="180" width="17.1640625" style="474" customWidth="1"/>
    <col min="181" max="181" width="11.33203125" style="474" customWidth="1"/>
    <col min="182" max="188" width="17.1640625" style="474" hidden="1" customWidth="1" outlineLevel="1"/>
    <col min="189" max="189" width="17" style="474" hidden="1" customWidth="1" outlineLevel="1"/>
    <col min="190" max="193" width="17.1640625" style="474" hidden="1" customWidth="1" outlineLevel="1"/>
    <col min="194" max="194" width="17.1640625" style="474" customWidth="1" collapsed="1"/>
    <col min="195" max="195" width="11.33203125" style="474" customWidth="1"/>
    <col min="196" max="206" width="17.1640625" style="474" hidden="1" customWidth="1" outlineLevel="1"/>
    <col min="207" max="207" width="17.5" style="474" hidden="1" customWidth="1" outlineLevel="1"/>
    <col min="208" max="208" width="17.1640625" style="474" customWidth="1" collapsed="1"/>
    <col min="209" max="209" width="11.33203125" style="474" customWidth="1"/>
    <col min="210" max="220" width="17.1640625" style="474" hidden="1" customWidth="1" outlineLevel="1"/>
    <col min="221" max="221" width="17" style="474" hidden="1" customWidth="1" outlineLevel="1"/>
    <col min="222" max="222" width="17.1640625" style="474" customWidth="1" collapsed="1"/>
    <col min="223" max="223" width="11.33203125" style="474" customWidth="1"/>
    <col min="224" max="230" width="17.1640625" style="474" hidden="1" customWidth="1" outlineLevel="1"/>
    <col min="231" max="231" width="17" style="474" hidden="1" customWidth="1" outlineLevel="1"/>
    <col min="232" max="234" width="17.1640625" style="474" hidden="1" customWidth="1" outlineLevel="1"/>
    <col min="235" max="235" width="16.83203125" style="474" hidden="1" customWidth="1" outlineLevel="1"/>
    <col min="236" max="236" width="17.1640625" style="474" customWidth="1" collapsed="1"/>
    <col min="237" max="237" width="12" style="474" bestFit="1" customWidth="1"/>
    <col min="238" max="244" width="17.1640625" style="474" hidden="1" customWidth="1" outlineLevel="1"/>
    <col min="245" max="245" width="17" style="474" hidden="1" customWidth="1" outlineLevel="1"/>
    <col min="246" max="248" width="17.1640625" style="474" hidden="1" customWidth="1" outlineLevel="1"/>
    <col min="249" max="249" width="17.33203125" style="474" hidden="1" customWidth="1" outlineLevel="1"/>
    <col min="250" max="250" width="17.1640625" style="474" customWidth="1" collapsed="1"/>
    <col min="251" max="251" width="11.33203125" style="474" customWidth="1"/>
    <col min="252" max="258" width="17.1640625" style="474" hidden="1" customWidth="1" outlineLevel="1"/>
    <col min="259" max="259" width="17" style="474" hidden="1" customWidth="1" outlineLevel="1"/>
    <col min="260" max="262" width="17.1640625" style="474" hidden="1" customWidth="1" outlineLevel="1"/>
    <col min="263" max="263" width="17.5" style="474" hidden="1" customWidth="1" outlineLevel="1"/>
    <col min="264" max="264" width="17.1640625" style="474" customWidth="1" collapsed="1"/>
    <col min="265" max="265" width="11.33203125" style="474" customWidth="1"/>
    <col min="266" max="272" width="17.1640625" style="474" hidden="1" customWidth="1" outlineLevel="1"/>
    <col min="273" max="273" width="17" style="474" hidden="1" customWidth="1" outlineLevel="1"/>
    <col min="274" max="276" width="17.1640625" style="474" hidden="1" customWidth="1" outlineLevel="1"/>
    <col min="277" max="277" width="18.5" style="474" hidden="1" customWidth="1" outlineLevel="1"/>
    <col min="278" max="278" width="17.1640625" style="474" customWidth="1" collapsed="1"/>
    <col min="279" max="279" width="11.33203125" style="474" customWidth="1"/>
    <col min="280" max="286" width="17.1640625" style="474" hidden="1" customWidth="1" outlineLevel="1"/>
    <col min="287" max="287" width="17" style="474" hidden="1" customWidth="1" outlineLevel="1"/>
    <col min="288" max="290" width="17.1640625" style="474" hidden="1" customWidth="1" outlineLevel="1"/>
    <col min="291" max="291" width="19" style="474" hidden="1" customWidth="1" outlineLevel="1"/>
    <col min="292" max="292" width="17.1640625" style="474" customWidth="1" collapsed="1"/>
    <col min="293" max="293" width="11.33203125" style="474" customWidth="1"/>
    <col min="294" max="303" width="17.1640625" style="474" hidden="1" customWidth="1" outlineLevel="1"/>
    <col min="304" max="304" width="17.33203125" style="474" hidden="1" customWidth="1" outlineLevel="1"/>
    <col min="305" max="305" width="11.33203125" style="474" hidden="1" customWidth="1" outlineLevel="1"/>
    <col min="306" max="306" width="17.1640625" style="474" customWidth="1" collapsed="1"/>
    <col min="307" max="307" width="11.33203125" style="474" customWidth="1"/>
    <col min="308" max="16384" width="24.83203125" style="474"/>
  </cols>
  <sheetData>
    <row r="1" spans="1:307">
      <c r="A1" s="471" t="s">
        <v>1280</v>
      </c>
      <c r="B1" s="472"/>
      <c r="C1" s="473"/>
      <c r="D1" s="472"/>
      <c r="IC1" s="474">
        <v>0</v>
      </c>
    </row>
    <row r="2" spans="1:307">
      <c r="A2" s="475" t="s">
        <v>1325</v>
      </c>
      <c r="C2" s="473"/>
      <c r="D2" s="472"/>
      <c r="H2" s="476"/>
      <c r="FX2" s="476"/>
    </row>
    <row r="3" spans="1:307">
      <c r="A3" s="475" t="s">
        <v>1327</v>
      </c>
      <c r="B3" s="477"/>
      <c r="C3" s="478"/>
      <c r="D3" s="478"/>
      <c r="E3" s="477"/>
      <c r="F3" s="478"/>
      <c r="G3" s="478"/>
      <c r="H3" s="478"/>
      <c r="I3" s="478"/>
      <c r="J3" s="478"/>
      <c r="K3" s="478"/>
      <c r="L3" s="478"/>
      <c r="M3" s="478"/>
      <c r="N3" s="478"/>
      <c r="O3" s="478"/>
      <c r="P3" s="478"/>
      <c r="Q3" s="478"/>
      <c r="R3" s="478"/>
      <c r="S3" s="478"/>
      <c r="T3" s="478"/>
      <c r="U3" s="478"/>
      <c r="V3" s="478"/>
      <c r="W3" s="478"/>
      <c r="X3" s="478"/>
      <c r="Y3" s="478"/>
      <c r="Z3" s="478"/>
      <c r="AA3" s="478"/>
      <c r="AB3" s="478"/>
      <c r="AC3" s="478"/>
      <c r="AD3" s="478"/>
      <c r="AE3" s="478"/>
      <c r="AF3" s="478"/>
      <c r="AG3" s="478"/>
      <c r="AH3" s="478"/>
      <c r="AI3" s="478"/>
      <c r="AJ3" s="478"/>
      <c r="AK3" s="478"/>
      <c r="AL3" s="478"/>
      <c r="AM3" s="478"/>
      <c r="AN3" s="478"/>
      <c r="AO3" s="478"/>
      <c r="AP3" s="478"/>
      <c r="AQ3" s="478"/>
      <c r="AR3" s="478"/>
      <c r="AS3" s="478"/>
      <c r="AT3" s="478"/>
      <c r="AU3" s="478"/>
      <c r="AV3" s="478"/>
      <c r="AW3" s="478"/>
      <c r="AX3" s="478"/>
      <c r="AY3" s="478"/>
      <c r="AZ3" s="478"/>
      <c r="BA3" s="478"/>
      <c r="BB3" s="478"/>
      <c r="BC3" s="478"/>
      <c r="BD3" s="478"/>
      <c r="BE3" s="478"/>
      <c r="BF3" s="478"/>
      <c r="BG3" s="478"/>
      <c r="BH3" s="478"/>
      <c r="BI3" s="478"/>
      <c r="BJ3" s="478"/>
      <c r="BK3" s="478"/>
      <c r="BL3" s="478"/>
      <c r="BM3" s="478"/>
      <c r="BN3" s="478"/>
      <c r="BO3" s="478"/>
      <c r="BP3" s="478"/>
      <c r="BQ3" s="478"/>
      <c r="BR3" s="478"/>
      <c r="BS3" s="478"/>
      <c r="BT3" s="478"/>
      <c r="BU3" s="478"/>
      <c r="BV3" s="478"/>
      <c r="BW3" s="478"/>
      <c r="BX3" s="478"/>
      <c r="BY3" s="478"/>
      <c r="BZ3" s="478"/>
      <c r="CA3" s="478"/>
      <c r="CB3" s="478"/>
      <c r="CC3" s="478"/>
      <c r="CD3" s="478"/>
      <c r="CE3" s="478"/>
      <c r="CF3" s="478"/>
      <c r="CG3" s="478"/>
      <c r="CH3" s="478"/>
      <c r="CI3" s="478"/>
      <c r="CJ3" s="478"/>
      <c r="CK3" s="478"/>
      <c r="CL3" s="478"/>
      <c r="CM3" s="478"/>
      <c r="CN3" s="478"/>
      <c r="CO3" s="478"/>
      <c r="CP3" s="478"/>
      <c r="CQ3" s="478"/>
      <c r="CR3" s="478"/>
      <c r="CS3" s="478"/>
      <c r="CT3" s="478"/>
      <c r="CU3" s="478"/>
      <c r="CV3" s="478"/>
      <c r="CW3" s="478"/>
      <c r="CX3" s="478"/>
      <c r="CY3" s="478"/>
      <c r="CZ3" s="478"/>
      <c r="DA3" s="478"/>
      <c r="DB3" s="478"/>
      <c r="DC3" s="478"/>
      <c r="DD3" s="478"/>
      <c r="DE3" s="478"/>
      <c r="DF3" s="478"/>
      <c r="DG3" s="478"/>
      <c r="DH3" s="478"/>
      <c r="DI3" s="478"/>
      <c r="DJ3" s="478"/>
      <c r="DK3" s="478"/>
      <c r="DL3" s="478"/>
      <c r="DM3" s="478"/>
      <c r="DN3" s="478"/>
      <c r="DO3" s="478"/>
      <c r="DP3" s="478"/>
      <c r="DQ3" s="478"/>
      <c r="DR3" s="478"/>
      <c r="DS3" s="478"/>
      <c r="DT3" s="478"/>
      <c r="DU3" s="478"/>
      <c r="DV3" s="478"/>
      <c r="DW3" s="478"/>
      <c r="DX3" s="478"/>
      <c r="DY3" s="478"/>
      <c r="DZ3" s="478"/>
      <c r="EA3" s="478"/>
      <c r="EB3" s="478"/>
      <c r="EC3" s="478"/>
      <c r="ED3" s="478"/>
      <c r="EE3" s="478"/>
      <c r="EF3" s="478"/>
      <c r="EG3" s="478"/>
      <c r="EH3" s="478"/>
      <c r="EI3" s="478"/>
      <c r="EJ3" s="478"/>
      <c r="EK3" s="478"/>
      <c r="EL3" s="478"/>
      <c r="EM3" s="478"/>
      <c r="EN3" s="478"/>
      <c r="EO3" s="478"/>
      <c r="EP3" s="478"/>
      <c r="EQ3" s="478"/>
      <c r="ER3" s="478"/>
      <c r="ES3" s="478"/>
      <c r="ET3" s="478"/>
      <c r="EU3" s="478"/>
      <c r="EV3" s="478"/>
      <c r="EW3" s="478"/>
      <c r="EX3" s="478"/>
      <c r="EY3" s="478"/>
      <c r="EZ3" s="478"/>
      <c r="FA3" s="478"/>
      <c r="FB3" s="478"/>
      <c r="FC3" s="478"/>
      <c r="FD3" s="478"/>
      <c r="FE3" s="478"/>
      <c r="FF3" s="478"/>
      <c r="FG3" s="478"/>
      <c r="FH3" s="478"/>
      <c r="FI3" s="478"/>
      <c r="FJ3" s="478"/>
      <c r="FK3" s="478"/>
      <c r="FL3" s="478"/>
      <c r="FM3" s="478"/>
      <c r="FN3" s="478"/>
      <c r="FO3" s="478"/>
      <c r="FP3" s="478"/>
      <c r="FQ3" s="478"/>
      <c r="FR3" s="478"/>
      <c r="FS3" s="478"/>
      <c r="FT3" s="478"/>
      <c r="FU3" s="478"/>
      <c r="FV3" s="478"/>
      <c r="FW3" s="478"/>
      <c r="FX3" s="478"/>
      <c r="FY3" s="478"/>
      <c r="FZ3" s="478"/>
      <c r="GA3" s="478"/>
      <c r="GB3" s="478"/>
      <c r="GC3" s="478"/>
      <c r="GD3" s="478"/>
      <c r="GE3" s="478"/>
      <c r="GF3" s="478"/>
      <c r="GG3" s="478"/>
      <c r="GH3" s="478"/>
      <c r="GI3" s="478"/>
      <c r="GJ3" s="478"/>
      <c r="GK3" s="478"/>
      <c r="GL3" s="478"/>
      <c r="GM3" s="478"/>
      <c r="GN3" s="478"/>
      <c r="GO3" s="478"/>
      <c r="GP3" s="478"/>
      <c r="GQ3" s="478"/>
      <c r="GR3" s="478"/>
      <c r="GS3" s="478"/>
      <c r="GT3" s="478"/>
      <c r="GU3" s="478"/>
      <c r="GV3" s="478"/>
      <c r="GW3" s="478"/>
      <c r="GX3" s="478"/>
      <c r="GY3" s="478"/>
      <c r="GZ3" s="478"/>
      <c r="HA3" s="478"/>
      <c r="HB3" s="478"/>
      <c r="HC3" s="478"/>
      <c r="HD3" s="478"/>
      <c r="HE3" s="478"/>
      <c r="HF3" s="478"/>
      <c r="HG3" s="478"/>
      <c r="HH3" s="478"/>
      <c r="HI3" s="478"/>
      <c r="HJ3" s="478"/>
      <c r="HK3" s="478"/>
      <c r="HL3" s="478"/>
      <c r="HM3" s="478"/>
      <c r="HN3" s="478"/>
      <c r="HO3" s="478"/>
      <c r="HP3" s="478"/>
      <c r="HQ3" s="478"/>
      <c r="HR3" s="478"/>
      <c r="HS3" s="478"/>
      <c r="HT3" s="478"/>
      <c r="HU3" s="478"/>
      <c r="HV3" s="478"/>
      <c r="HW3" s="478"/>
      <c r="HX3" s="478"/>
      <c r="HY3" s="478"/>
      <c r="HZ3" s="478"/>
      <c r="IA3" s="478"/>
      <c r="IB3" s="478"/>
      <c r="IC3" s="478"/>
      <c r="ID3" s="478"/>
      <c r="IE3" s="478"/>
      <c r="IF3" s="478"/>
      <c r="IG3" s="478"/>
      <c r="IH3" s="478"/>
      <c r="II3" s="478"/>
      <c r="IJ3" s="478"/>
      <c r="IK3" s="478"/>
      <c r="IL3" s="478"/>
      <c r="IM3" s="478"/>
      <c r="IN3" s="478"/>
      <c r="IO3" s="478"/>
      <c r="IP3" s="478"/>
      <c r="IQ3" s="478"/>
      <c r="IR3" s="478"/>
      <c r="IS3" s="478"/>
      <c r="IT3" s="478"/>
      <c r="IU3" s="478"/>
      <c r="IV3" s="478"/>
      <c r="IW3" s="478"/>
      <c r="IX3" s="478"/>
      <c r="IY3" s="478"/>
      <c r="IZ3" s="478"/>
      <c r="JA3" s="478"/>
      <c r="JB3" s="478"/>
      <c r="JC3" s="478"/>
      <c r="JD3" s="478"/>
      <c r="JE3" s="478"/>
      <c r="JF3" s="478"/>
      <c r="JG3" s="478"/>
      <c r="JH3" s="478"/>
      <c r="JI3" s="478"/>
      <c r="JJ3" s="478"/>
      <c r="JK3" s="478"/>
      <c r="JL3" s="478"/>
      <c r="JM3" s="478"/>
      <c r="JN3" s="478"/>
      <c r="JO3" s="478"/>
      <c r="JP3" s="478"/>
      <c r="JQ3" s="478"/>
      <c r="JR3" s="478"/>
      <c r="JS3" s="478"/>
      <c r="JT3" s="478"/>
      <c r="JU3" s="478"/>
      <c r="JV3" s="478"/>
      <c r="JW3" s="478"/>
      <c r="JX3" s="478"/>
      <c r="JY3" s="478"/>
      <c r="JZ3" s="478"/>
      <c r="KA3" s="478"/>
      <c r="KB3" s="478"/>
      <c r="KC3" s="478"/>
      <c r="KD3" s="478"/>
      <c r="KE3" s="478"/>
      <c r="KF3" s="478"/>
      <c r="KG3" s="478"/>
      <c r="KH3" s="478"/>
      <c r="KI3" s="478"/>
      <c r="KJ3" s="478"/>
      <c r="KK3" s="478"/>
      <c r="KL3" s="478"/>
      <c r="KM3" s="478"/>
      <c r="KN3" s="478"/>
      <c r="KO3" s="478"/>
      <c r="KP3" s="478"/>
      <c r="KQ3" s="478"/>
      <c r="KR3" s="478"/>
      <c r="KS3" s="478"/>
      <c r="KT3" s="478"/>
      <c r="KU3" s="478"/>
    </row>
    <row r="4" spans="1:307">
      <c r="A4" s="471" t="s">
        <v>1281</v>
      </c>
      <c r="B4" s="479"/>
      <c r="C4" s="479"/>
      <c r="D4" s="479"/>
      <c r="E4" s="479"/>
      <c r="F4" s="479"/>
      <c r="G4" s="479"/>
      <c r="H4" s="480"/>
      <c r="I4" s="479"/>
      <c r="J4" s="479"/>
      <c r="K4" s="479"/>
      <c r="L4" s="479"/>
      <c r="M4" s="479"/>
      <c r="N4" s="479"/>
      <c r="O4" s="479"/>
      <c r="P4" s="480"/>
      <c r="Q4" s="480"/>
      <c r="R4" s="480"/>
      <c r="S4" s="480"/>
      <c r="T4" s="479"/>
      <c r="U4" s="479"/>
      <c r="V4" s="479"/>
      <c r="W4" s="479"/>
      <c r="X4" s="479"/>
      <c r="Y4" s="479"/>
      <c r="Z4" s="479"/>
      <c r="AA4" s="479"/>
      <c r="AB4" s="479"/>
      <c r="AC4" s="479"/>
      <c r="AD4" s="480"/>
      <c r="AE4" s="480"/>
      <c r="AF4" s="480"/>
      <c r="AG4" s="480"/>
      <c r="AH4" s="479"/>
      <c r="AI4" s="479"/>
      <c r="AJ4" s="479"/>
      <c r="AK4" s="479"/>
      <c r="AL4" s="479"/>
      <c r="AM4" s="479"/>
      <c r="AN4" s="479"/>
      <c r="AO4" s="479"/>
      <c r="AP4" s="479"/>
      <c r="AQ4" s="479"/>
      <c r="AR4" s="480"/>
      <c r="AS4" s="480"/>
      <c r="AT4" s="480"/>
      <c r="AU4" s="480"/>
      <c r="AV4" s="479"/>
      <c r="AW4" s="479"/>
      <c r="AX4" s="479"/>
      <c r="AY4" s="479"/>
      <c r="AZ4" s="479"/>
      <c r="BA4" s="479"/>
      <c r="BB4" s="479"/>
      <c r="BC4" s="479"/>
      <c r="BD4" s="479"/>
      <c r="BE4" s="479"/>
      <c r="BF4" s="480"/>
      <c r="BG4" s="480"/>
      <c r="BH4" s="480"/>
      <c r="BI4" s="480"/>
      <c r="BJ4" s="479"/>
      <c r="BK4" s="479"/>
      <c r="BL4" s="479"/>
      <c r="BM4" s="479"/>
      <c r="BN4" s="479"/>
      <c r="BO4" s="479"/>
      <c r="BP4" s="479"/>
      <c r="BQ4" s="479"/>
      <c r="BR4" s="479"/>
      <c r="BS4" s="479"/>
      <c r="BT4" s="480"/>
      <c r="BU4" s="480"/>
      <c r="BV4" s="480"/>
      <c r="BW4" s="480"/>
      <c r="BX4" s="479"/>
      <c r="BY4" s="479"/>
      <c r="BZ4" s="479"/>
      <c r="CA4" s="479"/>
      <c r="CB4" s="479"/>
      <c r="CC4" s="479"/>
      <c r="CD4" s="479"/>
      <c r="CE4" s="479"/>
      <c r="CF4" s="479"/>
      <c r="CG4" s="479"/>
      <c r="CH4" s="480"/>
      <c r="CI4" s="480"/>
      <c r="CJ4" s="480"/>
      <c r="CK4" s="480"/>
      <c r="CL4" s="479"/>
      <c r="CM4" s="479"/>
      <c r="CN4" s="479"/>
      <c r="CO4" s="479"/>
      <c r="CP4" s="479"/>
      <c r="CQ4" s="479"/>
      <c r="CR4" s="479"/>
      <c r="CS4" s="479"/>
      <c r="CT4" s="479"/>
      <c r="CU4" s="479"/>
      <c r="CV4" s="480"/>
      <c r="CW4" s="480"/>
      <c r="CX4" s="480"/>
      <c r="CY4" s="480"/>
      <c r="CZ4" s="479"/>
      <c r="DA4" s="479"/>
      <c r="DB4" s="479"/>
      <c r="DC4" s="479"/>
      <c r="DD4" s="479"/>
      <c r="DE4" s="479"/>
      <c r="DF4" s="479"/>
      <c r="DG4" s="479"/>
      <c r="DH4" s="479"/>
      <c r="DI4" s="479"/>
      <c r="DJ4" s="479"/>
      <c r="DK4" s="479"/>
      <c r="DL4" s="479"/>
      <c r="DM4" s="479"/>
      <c r="DN4" s="479"/>
      <c r="DO4" s="479"/>
      <c r="DP4" s="479"/>
      <c r="DQ4" s="479"/>
      <c r="DR4" s="480"/>
      <c r="DS4" s="479"/>
      <c r="DT4" s="479"/>
      <c r="DU4" s="479"/>
      <c r="DV4" s="479"/>
      <c r="DW4" s="479"/>
      <c r="DX4" s="479"/>
      <c r="DY4" s="479"/>
      <c r="DZ4" s="479"/>
      <c r="EA4" s="479"/>
      <c r="EB4" s="479"/>
      <c r="EC4" s="479"/>
      <c r="ED4" s="479"/>
      <c r="EE4" s="479"/>
      <c r="EF4" s="480"/>
      <c r="EG4" s="479"/>
      <c r="EH4" s="479"/>
      <c r="EI4" s="479"/>
      <c r="EJ4" s="479"/>
      <c r="EK4" s="479"/>
      <c r="EL4" s="479"/>
      <c r="EM4" s="479"/>
      <c r="EN4" s="479"/>
      <c r="EO4" s="479"/>
      <c r="EP4" s="479"/>
      <c r="EQ4" s="479"/>
      <c r="ER4" s="479"/>
      <c r="ES4" s="479"/>
      <c r="ET4" s="480"/>
      <c r="EU4" s="479"/>
      <c r="EV4" s="479"/>
      <c r="EW4" s="479"/>
      <c r="EX4" s="479"/>
      <c r="EY4" s="479"/>
      <c r="EZ4" s="479"/>
      <c r="FA4" s="479"/>
      <c r="FB4" s="479"/>
      <c r="FC4" s="479"/>
      <c r="FD4" s="479"/>
      <c r="FE4" s="479"/>
      <c r="FF4" s="479"/>
      <c r="FG4" s="479"/>
      <c r="FH4" s="480"/>
      <c r="FI4" s="479"/>
      <c r="FJ4" s="479"/>
      <c r="FK4" s="479"/>
      <c r="FL4" s="479"/>
      <c r="FM4" s="479"/>
      <c r="FN4" s="479"/>
      <c r="FO4" s="479"/>
      <c r="FP4" s="479"/>
      <c r="FQ4" s="479"/>
      <c r="FR4" s="479"/>
      <c r="FS4" s="479"/>
      <c r="FT4" s="479"/>
      <c r="FU4" s="479"/>
      <c r="FV4" s="480"/>
      <c r="FW4" s="479"/>
      <c r="FX4" s="479"/>
      <c r="FY4" s="479"/>
      <c r="FZ4" s="479"/>
      <c r="GA4" s="479"/>
      <c r="GB4" s="479"/>
      <c r="GC4" s="479"/>
      <c r="GD4" s="479"/>
      <c r="GE4" s="479"/>
      <c r="GF4" s="479"/>
      <c r="GG4" s="479"/>
      <c r="GH4" s="479"/>
      <c r="GI4" s="479"/>
      <c r="GJ4" s="479"/>
      <c r="GK4" s="479"/>
      <c r="GL4" s="480"/>
      <c r="GM4" s="479"/>
      <c r="GN4" s="479"/>
      <c r="GO4" s="479"/>
      <c r="GP4" s="479"/>
      <c r="GQ4" s="479"/>
      <c r="GR4" s="479"/>
      <c r="GS4" s="479"/>
      <c r="GT4" s="479"/>
      <c r="GU4" s="479"/>
      <c r="GV4" s="479"/>
      <c r="GW4" s="479"/>
      <c r="GX4" s="479"/>
      <c r="GY4" s="479"/>
      <c r="GZ4" s="480"/>
      <c r="HA4" s="479"/>
      <c r="HB4" s="479"/>
      <c r="HC4" s="479"/>
      <c r="HD4" s="479"/>
      <c r="HE4" s="479"/>
      <c r="HF4" s="479"/>
      <c r="HG4" s="479"/>
      <c r="HH4" s="479"/>
      <c r="HI4" s="479"/>
      <c r="HJ4" s="479"/>
      <c r="HK4" s="479"/>
      <c r="HL4" s="479"/>
      <c r="HM4" s="479"/>
      <c r="HN4" s="480"/>
      <c r="HO4" s="479"/>
      <c r="HP4" s="479"/>
      <c r="HQ4" s="479"/>
      <c r="HR4" s="479"/>
      <c r="HS4" s="479"/>
      <c r="HT4" s="479"/>
      <c r="HU4" s="479"/>
      <c r="HV4" s="479"/>
      <c r="HW4" s="479"/>
      <c r="HX4" s="479"/>
      <c r="HY4" s="479"/>
      <c r="HZ4" s="479"/>
      <c r="IA4" s="479"/>
      <c r="IB4" s="480"/>
      <c r="IC4" s="479"/>
      <c r="ID4" s="479"/>
      <c r="IE4" s="479"/>
      <c r="IF4" s="479"/>
      <c r="IG4" s="479"/>
      <c r="IH4" s="479"/>
      <c r="II4" s="479"/>
      <c r="IJ4" s="479"/>
      <c r="IK4" s="479"/>
      <c r="IL4" s="479"/>
      <c r="IM4" s="479"/>
      <c r="IN4" s="479"/>
      <c r="IO4" s="479"/>
      <c r="IP4" s="480"/>
      <c r="IQ4" s="479"/>
      <c r="IR4" s="479"/>
      <c r="IS4" s="479"/>
      <c r="IT4" s="479"/>
      <c r="IU4" s="479"/>
      <c r="IV4" s="479"/>
      <c r="IW4" s="479"/>
      <c r="IX4" s="479"/>
      <c r="IY4" s="479"/>
      <c r="IZ4" s="479"/>
      <c r="JA4" s="479"/>
      <c r="JB4" s="479"/>
      <c r="JC4" s="479"/>
      <c r="JD4" s="480"/>
      <c r="JE4" s="479"/>
      <c r="JF4" s="479"/>
      <c r="JG4" s="479"/>
      <c r="JH4" s="479"/>
      <c r="JI4" s="479"/>
      <c r="JJ4" s="479"/>
      <c r="JK4" s="479"/>
      <c r="JL4" s="479"/>
      <c r="JM4" s="479"/>
      <c r="JN4" s="479"/>
      <c r="JO4" s="479"/>
      <c r="JP4" s="479"/>
      <c r="JQ4" s="479"/>
      <c r="JR4" s="480"/>
      <c r="JS4" s="479"/>
      <c r="JT4" s="479"/>
      <c r="JU4" s="479"/>
      <c r="JV4" s="479"/>
      <c r="JW4" s="479"/>
      <c r="JX4" s="479"/>
      <c r="JY4" s="479"/>
      <c r="JZ4" s="479"/>
      <c r="KA4" s="479"/>
      <c r="KB4" s="479"/>
      <c r="KC4" s="479"/>
      <c r="KD4" s="479"/>
      <c r="KE4" s="479"/>
      <c r="KF4" s="480"/>
      <c r="KG4" s="479"/>
      <c r="KH4" s="479"/>
      <c r="KI4" s="479"/>
      <c r="KJ4" s="479"/>
      <c r="KK4" s="479"/>
      <c r="KL4" s="479"/>
      <c r="KM4" s="479"/>
      <c r="KN4" s="479"/>
      <c r="KO4" s="479"/>
      <c r="KP4" s="479"/>
      <c r="KQ4" s="479"/>
      <c r="KR4" s="479"/>
      <c r="KS4" s="479"/>
      <c r="KT4" s="480"/>
      <c r="KU4" s="479"/>
    </row>
    <row r="5" spans="1:307" s="484" customFormat="1" ht="51" customHeight="1">
      <c r="A5" s="481" t="s">
        <v>1380</v>
      </c>
      <c r="B5" s="482"/>
      <c r="C5" s="482"/>
      <c r="D5" s="482"/>
      <c r="E5" s="483"/>
      <c r="F5" s="482"/>
      <c r="G5" s="610" t="s">
        <v>1328</v>
      </c>
      <c r="H5" s="609" t="s">
        <v>1329</v>
      </c>
      <c r="I5" s="609"/>
      <c r="J5" s="609" t="s">
        <v>1330</v>
      </c>
      <c r="K5" s="609"/>
      <c r="L5" s="609"/>
      <c r="M5" s="609"/>
      <c r="N5" s="609"/>
      <c r="O5" s="609"/>
      <c r="P5" s="609"/>
      <c r="Q5" s="609"/>
      <c r="R5" s="609"/>
      <c r="S5" s="609"/>
      <c r="T5" s="609"/>
      <c r="U5" s="609"/>
      <c r="V5" s="609"/>
      <c r="W5" s="609"/>
      <c r="X5" s="609" t="s">
        <v>689</v>
      </c>
      <c r="Y5" s="609"/>
      <c r="Z5" s="609"/>
      <c r="AA5" s="609"/>
      <c r="AB5" s="609"/>
      <c r="AC5" s="609"/>
      <c r="AD5" s="609"/>
      <c r="AE5" s="609"/>
      <c r="AF5" s="609"/>
      <c r="AG5" s="609"/>
      <c r="AH5" s="609"/>
      <c r="AI5" s="609"/>
      <c r="AJ5" s="609"/>
      <c r="AK5" s="609"/>
      <c r="AL5" s="609" t="s">
        <v>1331</v>
      </c>
      <c r="AM5" s="609"/>
      <c r="AN5" s="609"/>
      <c r="AO5" s="609"/>
      <c r="AP5" s="609"/>
      <c r="AQ5" s="609"/>
      <c r="AR5" s="609"/>
      <c r="AS5" s="609"/>
      <c r="AT5" s="609"/>
      <c r="AU5" s="609"/>
      <c r="AV5" s="609"/>
      <c r="AW5" s="609"/>
      <c r="AX5" s="609"/>
      <c r="AY5" s="609"/>
      <c r="AZ5" s="609" t="s">
        <v>1332</v>
      </c>
      <c r="BA5" s="609"/>
      <c r="BB5" s="609"/>
      <c r="BC5" s="609"/>
      <c r="BD5" s="609"/>
      <c r="BE5" s="609"/>
      <c r="BF5" s="609"/>
      <c r="BG5" s="609"/>
      <c r="BH5" s="609"/>
      <c r="BI5" s="609"/>
      <c r="BJ5" s="609"/>
      <c r="BK5" s="609"/>
      <c r="BL5" s="609"/>
      <c r="BM5" s="609"/>
      <c r="BN5" s="609" t="s">
        <v>1333</v>
      </c>
      <c r="BO5" s="609"/>
      <c r="BP5" s="609"/>
      <c r="BQ5" s="609"/>
      <c r="BR5" s="609"/>
      <c r="BS5" s="609"/>
      <c r="BT5" s="609"/>
      <c r="BU5" s="609"/>
      <c r="BV5" s="609"/>
      <c r="BW5" s="609"/>
      <c r="BX5" s="609"/>
      <c r="BY5" s="609"/>
      <c r="BZ5" s="609"/>
      <c r="CA5" s="609"/>
      <c r="CB5" s="609" t="s">
        <v>1334</v>
      </c>
      <c r="CC5" s="609"/>
      <c r="CD5" s="609"/>
      <c r="CE5" s="609"/>
      <c r="CF5" s="609"/>
      <c r="CG5" s="609"/>
      <c r="CH5" s="609"/>
      <c r="CI5" s="609"/>
      <c r="CJ5" s="609"/>
      <c r="CK5" s="609"/>
      <c r="CL5" s="609"/>
      <c r="CM5" s="609"/>
      <c r="CN5" s="609"/>
      <c r="CO5" s="609"/>
      <c r="CP5" s="609" t="s">
        <v>1335</v>
      </c>
      <c r="CQ5" s="609"/>
      <c r="CR5" s="609"/>
      <c r="CS5" s="609"/>
      <c r="CT5" s="609"/>
      <c r="CU5" s="609"/>
      <c r="CV5" s="609"/>
      <c r="CW5" s="609"/>
      <c r="CX5" s="609"/>
      <c r="CY5" s="609"/>
      <c r="CZ5" s="609"/>
      <c r="DA5" s="609"/>
      <c r="DB5" s="609"/>
      <c r="DC5" s="609"/>
      <c r="DD5" s="612" t="s">
        <v>1336</v>
      </c>
      <c r="DE5" s="612"/>
      <c r="DF5" s="612" t="s">
        <v>1337</v>
      </c>
      <c r="DG5" s="612"/>
      <c r="DH5" s="612"/>
      <c r="DI5" s="612"/>
      <c r="DJ5" s="612"/>
      <c r="DK5" s="612"/>
      <c r="DL5" s="612"/>
      <c r="DM5" s="612"/>
      <c r="DN5" s="612"/>
      <c r="DO5" s="612"/>
      <c r="DP5" s="612"/>
      <c r="DQ5" s="612"/>
      <c r="DR5" s="612"/>
      <c r="DS5" s="612"/>
      <c r="DT5" s="612" t="s">
        <v>1338</v>
      </c>
      <c r="DU5" s="612"/>
      <c r="DV5" s="612"/>
      <c r="DW5" s="612"/>
      <c r="DX5" s="612"/>
      <c r="DY5" s="612"/>
      <c r="DZ5" s="612"/>
      <c r="EA5" s="612"/>
      <c r="EB5" s="612"/>
      <c r="EC5" s="612"/>
      <c r="ED5" s="612"/>
      <c r="EE5" s="612"/>
      <c r="EF5" s="612"/>
      <c r="EG5" s="612"/>
      <c r="EH5" s="612" t="s">
        <v>1339</v>
      </c>
      <c r="EI5" s="612"/>
      <c r="EJ5" s="612"/>
      <c r="EK5" s="612"/>
      <c r="EL5" s="612"/>
      <c r="EM5" s="612"/>
      <c r="EN5" s="612"/>
      <c r="EO5" s="612"/>
      <c r="EP5" s="612"/>
      <c r="EQ5" s="612"/>
      <c r="ER5" s="612"/>
      <c r="ES5" s="612"/>
      <c r="ET5" s="612"/>
      <c r="EU5" s="612"/>
      <c r="EV5" s="612" t="s">
        <v>1340</v>
      </c>
      <c r="EW5" s="612"/>
      <c r="EX5" s="612"/>
      <c r="EY5" s="612"/>
      <c r="EZ5" s="612"/>
      <c r="FA5" s="612"/>
      <c r="FB5" s="612"/>
      <c r="FC5" s="612"/>
      <c r="FD5" s="612"/>
      <c r="FE5" s="612"/>
      <c r="FF5" s="612"/>
      <c r="FG5" s="612"/>
      <c r="FH5" s="612"/>
      <c r="FI5" s="612"/>
      <c r="FJ5" s="612" t="s">
        <v>1341</v>
      </c>
      <c r="FK5" s="612"/>
      <c r="FL5" s="612"/>
      <c r="FM5" s="612"/>
      <c r="FN5" s="612"/>
      <c r="FO5" s="612"/>
      <c r="FP5" s="612"/>
      <c r="FQ5" s="612"/>
      <c r="FR5" s="612"/>
      <c r="FS5" s="612"/>
      <c r="FT5" s="612"/>
      <c r="FU5" s="612"/>
      <c r="FV5" s="612"/>
      <c r="FW5" s="612"/>
      <c r="FX5" s="609" t="s">
        <v>1342</v>
      </c>
      <c r="FY5" s="609"/>
      <c r="FZ5" s="609" t="s">
        <v>297</v>
      </c>
      <c r="GA5" s="609"/>
      <c r="GB5" s="609"/>
      <c r="GC5" s="609"/>
      <c r="GD5" s="609"/>
      <c r="GE5" s="609"/>
      <c r="GF5" s="609"/>
      <c r="GG5" s="609"/>
      <c r="GH5" s="609"/>
      <c r="GI5" s="609"/>
      <c r="GJ5" s="609"/>
      <c r="GK5" s="609"/>
      <c r="GL5" s="609"/>
      <c r="GM5" s="609"/>
      <c r="GN5" s="609" t="s">
        <v>1343</v>
      </c>
      <c r="GO5" s="609"/>
      <c r="GP5" s="609"/>
      <c r="GQ5" s="609"/>
      <c r="GR5" s="609"/>
      <c r="GS5" s="609"/>
      <c r="GT5" s="609"/>
      <c r="GU5" s="609"/>
      <c r="GV5" s="609"/>
      <c r="GW5" s="609"/>
      <c r="GX5" s="609"/>
      <c r="GY5" s="609"/>
      <c r="GZ5" s="609"/>
      <c r="HA5" s="609"/>
      <c r="HB5" s="609" t="s">
        <v>1344</v>
      </c>
      <c r="HC5" s="609"/>
      <c r="HD5" s="609"/>
      <c r="HE5" s="609"/>
      <c r="HF5" s="609"/>
      <c r="HG5" s="609"/>
      <c r="HH5" s="609"/>
      <c r="HI5" s="609"/>
      <c r="HJ5" s="609"/>
      <c r="HK5" s="609"/>
      <c r="HL5" s="609"/>
      <c r="HM5" s="609"/>
      <c r="HN5" s="609"/>
      <c r="HO5" s="609"/>
      <c r="HP5" s="609" t="s">
        <v>1345</v>
      </c>
      <c r="HQ5" s="609"/>
      <c r="HR5" s="609"/>
      <c r="HS5" s="609"/>
      <c r="HT5" s="609"/>
      <c r="HU5" s="609"/>
      <c r="HV5" s="609"/>
      <c r="HW5" s="609"/>
      <c r="HX5" s="609"/>
      <c r="HY5" s="609"/>
      <c r="HZ5" s="609"/>
      <c r="IA5" s="609"/>
      <c r="IB5" s="609"/>
      <c r="IC5" s="609"/>
      <c r="ID5" s="609" t="s">
        <v>1346</v>
      </c>
      <c r="IE5" s="609"/>
      <c r="IF5" s="609"/>
      <c r="IG5" s="609"/>
      <c r="IH5" s="609"/>
      <c r="II5" s="609"/>
      <c r="IJ5" s="609"/>
      <c r="IK5" s="609"/>
      <c r="IL5" s="609"/>
      <c r="IM5" s="609"/>
      <c r="IN5" s="609"/>
      <c r="IO5" s="609"/>
      <c r="IP5" s="609"/>
      <c r="IQ5" s="609"/>
      <c r="IR5" s="609" t="s">
        <v>1347</v>
      </c>
      <c r="IS5" s="609"/>
      <c r="IT5" s="609"/>
      <c r="IU5" s="609"/>
      <c r="IV5" s="609"/>
      <c r="IW5" s="609"/>
      <c r="IX5" s="609"/>
      <c r="IY5" s="609"/>
      <c r="IZ5" s="609"/>
      <c r="JA5" s="609"/>
      <c r="JB5" s="609"/>
      <c r="JC5" s="609"/>
      <c r="JD5" s="609"/>
      <c r="JE5" s="609"/>
      <c r="JF5" s="609" t="s">
        <v>1348</v>
      </c>
      <c r="JG5" s="609"/>
      <c r="JH5" s="609"/>
      <c r="JI5" s="609"/>
      <c r="JJ5" s="609"/>
      <c r="JK5" s="609"/>
      <c r="JL5" s="609"/>
      <c r="JM5" s="609"/>
      <c r="JN5" s="609"/>
      <c r="JO5" s="609"/>
      <c r="JP5" s="609"/>
      <c r="JQ5" s="609"/>
      <c r="JR5" s="609"/>
      <c r="JS5" s="609"/>
      <c r="JT5" s="609" t="s">
        <v>1349</v>
      </c>
      <c r="JU5" s="609"/>
      <c r="JV5" s="609"/>
      <c r="JW5" s="609"/>
      <c r="JX5" s="609"/>
      <c r="JY5" s="609"/>
      <c r="JZ5" s="609"/>
      <c r="KA5" s="609"/>
      <c r="KB5" s="609"/>
      <c r="KC5" s="609"/>
      <c r="KD5" s="609"/>
      <c r="KE5" s="609"/>
      <c r="KF5" s="609"/>
      <c r="KG5" s="609"/>
      <c r="KH5" s="609" t="s">
        <v>1350</v>
      </c>
      <c r="KI5" s="609"/>
      <c r="KJ5" s="609"/>
      <c r="KK5" s="609"/>
      <c r="KL5" s="609"/>
      <c r="KM5" s="609"/>
      <c r="KN5" s="609"/>
      <c r="KO5" s="609"/>
      <c r="KP5" s="609"/>
      <c r="KQ5" s="609"/>
      <c r="KR5" s="609"/>
      <c r="KS5" s="609"/>
      <c r="KT5" s="609"/>
      <c r="KU5" s="609"/>
    </row>
    <row r="6" spans="1:307" s="492" customFormat="1" ht="12.75" customHeight="1">
      <c r="A6" s="485" t="s">
        <v>4</v>
      </c>
      <c r="B6" s="485" t="s">
        <v>1351</v>
      </c>
      <c r="C6" s="485" t="s">
        <v>1352</v>
      </c>
      <c r="D6" s="485" t="s">
        <v>1353</v>
      </c>
      <c r="E6" s="485" t="s">
        <v>1354</v>
      </c>
      <c r="F6" s="485" t="s">
        <v>1283</v>
      </c>
      <c r="G6" s="611"/>
      <c r="H6" s="486" t="s">
        <v>1318</v>
      </c>
      <c r="I6" s="486" t="s">
        <v>1283</v>
      </c>
      <c r="J6" s="487" t="s">
        <v>1282</v>
      </c>
      <c r="K6" s="487" t="s">
        <v>1293</v>
      </c>
      <c r="L6" s="487" t="s">
        <v>1302</v>
      </c>
      <c r="M6" s="487" t="s">
        <v>1303</v>
      </c>
      <c r="N6" s="487" t="s">
        <v>1304</v>
      </c>
      <c r="O6" s="487" t="s">
        <v>1305</v>
      </c>
      <c r="P6" s="487" t="s">
        <v>1306</v>
      </c>
      <c r="Q6" s="487" t="s">
        <v>1307</v>
      </c>
      <c r="R6" s="487" t="s">
        <v>1308</v>
      </c>
      <c r="S6" s="487" t="s">
        <v>1309</v>
      </c>
      <c r="T6" s="487" t="s">
        <v>1310</v>
      </c>
      <c r="U6" s="487" t="s">
        <v>1311</v>
      </c>
      <c r="V6" s="487" t="s">
        <v>1355</v>
      </c>
      <c r="W6" s="488" t="s">
        <v>1283</v>
      </c>
      <c r="X6" s="487" t="s">
        <v>1282</v>
      </c>
      <c r="Y6" s="487" t="s">
        <v>1293</v>
      </c>
      <c r="Z6" s="487" t="s">
        <v>1302</v>
      </c>
      <c r="AA6" s="487" t="s">
        <v>1303</v>
      </c>
      <c r="AB6" s="487" t="s">
        <v>1304</v>
      </c>
      <c r="AC6" s="487" t="s">
        <v>1305</v>
      </c>
      <c r="AD6" s="487" t="s">
        <v>1306</v>
      </c>
      <c r="AE6" s="487" t="s">
        <v>1307</v>
      </c>
      <c r="AF6" s="487" t="s">
        <v>1308</v>
      </c>
      <c r="AG6" s="487" t="s">
        <v>1309</v>
      </c>
      <c r="AH6" s="487" t="s">
        <v>1310</v>
      </c>
      <c r="AI6" s="487" t="s">
        <v>1311</v>
      </c>
      <c r="AJ6" s="487" t="s">
        <v>1355</v>
      </c>
      <c r="AK6" s="488" t="s">
        <v>1283</v>
      </c>
      <c r="AL6" s="487" t="s">
        <v>1282</v>
      </c>
      <c r="AM6" s="487" t="s">
        <v>1293</v>
      </c>
      <c r="AN6" s="487" t="s">
        <v>1302</v>
      </c>
      <c r="AO6" s="487" t="s">
        <v>1303</v>
      </c>
      <c r="AP6" s="487" t="s">
        <v>1304</v>
      </c>
      <c r="AQ6" s="487" t="s">
        <v>1305</v>
      </c>
      <c r="AR6" s="487" t="s">
        <v>1306</v>
      </c>
      <c r="AS6" s="487" t="s">
        <v>1307</v>
      </c>
      <c r="AT6" s="487" t="s">
        <v>1308</v>
      </c>
      <c r="AU6" s="487" t="s">
        <v>1309</v>
      </c>
      <c r="AV6" s="487" t="s">
        <v>1310</v>
      </c>
      <c r="AW6" s="487" t="s">
        <v>1311</v>
      </c>
      <c r="AX6" s="487" t="s">
        <v>1355</v>
      </c>
      <c r="AY6" s="488" t="s">
        <v>1283</v>
      </c>
      <c r="AZ6" s="487" t="s">
        <v>1282</v>
      </c>
      <c r="BA6" s="487" t="s">
        <v>1293</v>
      </c>
      <c r="BB6" s="487" t="s">
        <v>1302</v>
      </c>
      <c r="BC6" s="487" t="s">
        <v>1303</v>
      </c>
      <c r="BD6" s="487" t="s">
        <v>1304</v>
      </c>
      <c r="BE6" s="487" t="s">
        <v>1305</v>
      </c>
      <c r="BF6" s="487" t="s">
        <v>1306</v>
      </c>
      <c r="BG6" s="487" t="s">
        <v>1307</v>
      </c>
      <c r="BH6" s="487" t="s">
        <v>1308</v>
      </c>
      <c r="BI6" s="487" t="s">
        <v>1309</v>
      </c>
      <c r="BJ6" s="487" t="s">
        <v>1310</v>
      </c>
      <c r="BK6" s="487" t="s">
        <v>1311</v>
      </c>
      <c r="BL6" s="487" t="s">
        <v>1355</v>
      </c>
      <c r="BM6" s="488" t="s">
        <v>1283</v>
      </c>
      <c r="BN6" s="487" t="s">
        <v>1282</v>
      </c>
      <c r="BO6" s="487" t="s">
        <v>1293</v>
      </c>
      <c r="BP6" s="487" t="s">
        <v>1302</v>
      </c>
      <c r="BQ6" s="487" t="s">
        <v>1303</v>
      </c>
      <c r="BR6" s="487" t="s">
        <v>1304</v>
      </c>
      <c r="BS6" s="487" t="s">
        <v>1305</v>
      </c>
      <c r="BT6" s="487" t="s">
        <v>1306</v>
      </c>
      <c r="BU6" s="487" t="s">
        <v>1307</v>
      </c>
      <c r="BV6" s="487" t="s">
        <v>1308</v>
      </c>
      <c r="BW6" s="487" t="s">
        <v>1309</v>
      </c>
      <c r="BX6" s="487" t="s">
        <v>1310</v>
      </c>
      <c r="BY6" s="487" t="s">
        <v>1311</v>
      </c>
      <c r="BZ6" s="487" t="s">
        <v>1355</v>
      </c>
      <c r="CA6" s="488" t="s">
        <v>1283</v>
      </c>
      <c r="CB6" s="487" t="s">
        <v>1282</v>
      </c>
      <c r="CC6" s="487" t="s">
        <v>1293</v>
      </c>
      <c r="CD6" s="487" t="s">
        <v>1302</v>
      </c>
      <c r="CE6" s="487" t="s">
        <v>1303</v>
      </c>
      <c r="CF6" s="487" t="s">
        <v>1304</v>
      </c>
      <c r="CG6" s="487" t="s">
        <v>1305</v>
      </c>
      <c r="CH6" s="487" t="s">
        <v>1306</v>
      </c>
      <c r="CI6" s="487" t="s">
        <v>1307</v>
      </c>
      <c r="CJ6" s="487" t="s">
        <v>1308</v>
      </c>
      <c r="CK6" s="487" t="s">
        <v>1309</v>
      </c>
      <c r="CL6" s="487" t="s">
        <v>1310</v>
      </c>
      <c r="CM6" s="487" t="s">
        <v>1311</v>
      </c>
      <c r="CN6" s="487" t="s">
        <v>1355</v>
      </c>
      <c r="CO6" s="488" t="s">
        <v>1283</v>
      </c>
      <c r="CP6" s="487" t="s">
        <v>1282</v>
      </c>
      <c r="CQ6" s="487" t="s">
        <v>1293</v>
      </c>
      <c r="CR6" s="487" t="s">
        <v>1302</v>
      </c>
      <c r="CS6" s="487" t="s">
        <v>1303</v>
      </c>
      <c r="CT6" s="487" t="s">
        <v>1304</v>
      </c>
      <c r="CU6" s="487" t="s">
        <v>1305</v>
      </c>
      <c r="CV6" s="487" t="s">
        <v>1306</v>
      </c>
      <c r="CW6" s="487" t="s">
        <v>1307</v>
      </c>
      <c r="CX6" s="487" t="s">
        <v>1308</v>
      </c>
      <c r="CY6" s="487" t="s">
        <v>1309</v>
      </c>
      <c r="CZ6" s="487" t="s">
        <v>1310</v>
      </c>
      <c r="DA6" s="487" t="s">
        <v>1311</v>
      </c>
      <c r="DB6" s="487" t="s">
        <v>1355</v>
      </c>
      <c r="DC6" s="488" t="s">
        <v>1283</v>
      </c>
      <c r="DD6" s="485" t="s">
        <v>1318</v>
      </c>
      <c r="DE6" s="485" t="s">
        <v>1283</v>
      </c>
      <c r="DF6" s="489" t="s">
        <v>1282</v>
      </c>
      <c r="DG6" s="489" t="s">
        <v>1293</v>
      </c>
      <c r="DH6" s="489" t="s">
        <v>1302</v>
      </c>
      <c r="DI6" s="489" t="s">
        <v>1303</v>
      </c>
      <c r="DJ6" s="489" t="s">
        <v>1304</v>
      </c>
      <c r="DK6" s="489" t="s">
        <v>1305</v>
      </c>
      <c r="DL6" s="489" t="s">
        <v>1306</v>
      </c>
      <c r="DM6" s="489" t="s">
        <v>1307</v>
      </c>
      <c r="DN6" s="489" t="s">
        <v>1308</v>
      </c>
      <c r="DO6" s="489" t="s">
        <v>1309</v>
      </c>
      <c r="DP6" s="489" t="s">
        <v>1310</v>
      </c>
      <c r="DQ6" s="489" t="s">
        <v>1311</v>
      </c>
      <c r="DR6" s="490" t="s">
        <v>1355</v>
      </c>
      <c r="DS6" s="491" t="s">
        <v>1283</v>
      </c>
      <c r="DT6" s="489" t="s">
        <v>1282</v>
      </c>
      <c r="DU6" s="489" t="s">
        <v>1293</v>
      </c>
      <c r="DV6" s="489" t="s">
        <v>1302</v>
      </c>
      <c r="DW6" s="489" t="s">
        <v>1303</v>
      </c>
      <c r="DX6" s="489" t="s">
        <v>1304</v>
      </c>
      <c r="DY6" s="489" t="s">
        <v>1305</v>
      </c>
      <c r="DZ6" s="489" t="s">
        <v>1306</v>
      </c>
      <c r="EA6" s="489" t="s">
        <v>1307</v>
      </c>
      <c r="EB6" s="489" t="s">
        <v>1308</v>
      </c>
      <c r="EC6" s="489" t="s">
        <v>1309</v>
      </c>
      <c r="ED6" s="489" t="s">
        <v>1310</v>
      </c>
      <c r="EE6" s="489" t="s">
        <v>1311</v>
      </c>
      <c r="EF6" s="490" t="s">
        <v>1355</v>
      </c>
      <c r="EG6" s="491" t="s">
        <v>1283</v>
      </c>
      <c r="EH6" s="489" t="s">
        <v>1282</v>
      </c>
      <c r="EI6" s="489" t="s">
        <v>1293</v>
      </c>
      <c r="EJ6" s="489" t="s">
        <v>1302</v>
      </c>
      <c r="EK6" s="489" t="s">
        <v>1303</v>
      </c>
      <c r="EL6" s="489" t="s">
        <v>1304</v>
      </c>
      <c r="EM6" s="489" t="s">
        <v>1305</v>
      </c>
      <c r="EN6" s="489" t="s">
        <v>1306</v>
      </c>
      <c r="EO6" s="489" t="s">
        <v>1307</v>
      </c>
      <c r="EP6" s="489" t="s">
        <v>1308</v>
      </c>
      <c r="EQ6" s="489" t="s">
        <v>1309</v>
      </c>
      <c r="ER6" s="489" t="s">
        <v>1310</v>
      </c>
      <c r="ES6" s="489" t="s">
        <v>1311</v>
      </c>
      <c r="ET6" s="490" t="s">
        <v>1355</v>
      </c>
      <c r="EU6" s="491" t="s">
        <v>1283</v>
      </c>
      <c r="EV6" s="489" t="s">
        <v>1282</v>
      </c>
      <c r="EW6" s="489" t="s">
        <v>1293</v>
      </c>
      <c r="EX6" s="489" t="s">
        <v>1302</v>
      </c>
      <c r="EY6" s="489" t="s">
        <v>1303</v>
      </c>
      <c r="EZ6" s="489" t="s">
        <v>1304</v>
      </c>
      <c r="FA6" s="489" t="s">
        <v>1305</v>
      </c>
      <c r="FB6" s="489" t="s">
        <v>1306</v>
      </c>
      <c r="FC6" s="489" t="s">
        <v>1307</v>
      </c>
      <c r="FD6" s="489" t="s">
        <v>1308</v>
      </c>
      <c r="FE6" s="489" t="s">
        <v>1309</v>
      </c>
      <c r="FF6" s="489" t="s">
        <v>1310</v>
      </c>
      <c r="FG6" s="489" t="s">
        <v>1311</v>
      </c>
      <c r="FH6" s="490" t="s">
        <v>1355</v>
      </c>
      <c r="FI6" s="491" t="s">
        <v>1283</v>
      </c>
      <c r="FJ6" s="489" t="s">
        <v>1282</v>
      </c>
      <c r="FK6" s="489" t="s">
        <v>1293</v>
      </c>
      <c r="FL6" s="489" t="s">
        <v>1302</v>
      </c>
      <c r="FM6" s="489" t="s">
        <v>1303</v>
      </c>
      <c r="FN6" s="489" t="s">
        <v>1304</v>
      </c>
      <c r="FO6" s="489" t="s">
        <v>1305</v>
      </c>
      <c r="FP6" s="489" t="s">
        <v>1306</v>
      </c>
      <c r="FQ6" s="489" t="s">
        <v>1307</v>
      </c>
      <c r="FR6" s="489" t="s">
        <v>1308</v>
      </c>
      <c r="FS6" s="489" t="s">
        <v>1309</v>
      </c>
      <c r="FT6" s="489" t="s">
        <v>1310</v>
      </c>
      <c r="FU6" s="489" t="s">
        <v>1311</v>
      </c>
      <c r="FV6" s="490" t="s">
        <v>1355</v>
      </c>
      <c r="FW6" s="491" t="s">
        <v>1283</v>
      </c>
      <c r="FX6" s="486" t="s">
        <v>1318</v>
      </c>
      <c r="FY6" s="486" t="s">
        <v>1283</v>
      </c>
      <c r="FZ6" s="487" t="s">
        <v>1282</v>
      </c>
      <c r="GA6" s="487" t="s">
        <v>1293</v>
      </c>
      <c r="GB6" s="487" t="s">
        <v>1302</v>
      </c>
      <c r="GC6" s="487" t="s">
        <v>1303</v>
      </c>
      <c r="GD6" s="487" t="s">
        <v>1304</v>
      </c>
      <c r="GE6" s="487" t="s">
        <v>1305</v>
      </c>
      <c r="GF6" s="487" t="s">
        <v>1306</v>
      </c>
      <c r="GG6" s="487" t="s">
        <v>1307</v>
      </c>
      <c r="GH6" s="487" t="s">
        <v>1308</v>
      </c>
      <c r="GI6" s="487" t="s">
        <v>1309</v>
      </c>
      <c r="GJ6" s="487" t="s">
        <v>1310</v>
      </c>
      <c r="GK6" s="487" t="s">
        <v>1311</v>
      </c>
      <c r="GL6" s="487" t="s">
        <v>1355</v>
      </c>
      <c r="GM6" s="488" t="s">
        <v>1283</v>
      </c>
      <c r="GN6" s="487" t="s">
        <v>1282</v>
      </c>
      <c r="GO6" s="487" t="s">
        <v>1293</v>
      </c>
      <c r="GP6" s="487" t="s">
        <v>1302</v>
      </c>
      <c r="GQ6" s="487" t="s">
        <v>1303</v>
      </c>
      <c r="GR6" s="487" t="s">
        <v>1304</v>
      </c>
      <c r="GS6" s="487" t="s">
        <v>1305</v>
      </c>
      <c r="GT6" s="487" t="s">
        <v>1306</v>
      </c>
      <c r="GU6" s="487" t="s">
        <v>1307</v>
      </c>
      <c r="GV6" s="487" t="s">
        <v>1308</v>
      </c>
      <c r="GW6" s="487" t="s">
        <v>1309</v>
      </c>
      <c r="GX6" s="487" t="s">
        <v>1310</v>
      </c>
      <c r="GY6" s="487" t="s">
        <v>1311</v>
      </c>
      <c r="GZ6" s="487" t="s">
        <v>1355</v>
      </c>
      <c r="HA6" s="488" t="s">
        <v>1283</v>
      </c>
      <c r="HB6" s="487" t="s">
        <v>1282</v>
      </c>
      <c r="HC6" s="487" t="s">
        <v>1293</v>
      </c>
      <c r="HD6" s="487" t="s">
        <v>1302</v>
      </c>
      <c r="HE6" s="487" t="s">
        <v>1303</v>
      </c>
      <c r="HF6" s="487" t="s">
        <v>1304</v>
      </c>
      <c r="HG6" s="487" t="s">
        <v>1305</v>
      </c>
      <c r="HH6" s="487" t="s">
        <v>1306</v>
      </c>
      <c r="HI6" s="487" t="s">
        <v>1307</v>
      </c>
      <c r="HJ6" s="487" t="s">
        <v>1308</v>
      </c>
      <c r="HK6" s="487" t="s">
        <v>1309</v>
      </c>
      <c r="HL6" s="487" t="s">
        <v>1310</v>
      </c>
      <c r="HM6" s="487" t="s">
        <v>1311</v>
      </c>
      <c r="HN6" s="487" t="s">
        <v>1355</v>
      </c>
      <c r="HO6" s="488" t="s">
        <v>1283</v>
      </c>
      <c r="HP6" s="487" t="s">
        <v>1282</v>
      </c>
      <c r="HQ6" s="487" t="s">
        <v>1293</v>
      </c>
      <c r="HR6" s="487" t="s">
        <v>1302</v>
      </c>
      <c r="HS6" s="487" t="s">
        <v>1303</v>
      </c>
      <c r="HT6" s="487" t="s">
        <v>1304</v>
      </c>
      <c r="HU6" s="487" t="s">
        <v>1305</v>
      </c>
      <c r="HV6" s="487" t="s">
        <v>1306</v>
      </c>
      <c r="HW6" s="487" t="s">
        <v>1307</v>
      </c>
      <c r="HX6" s="487" t="s">
        <v>1308</v>
      </c>
      <c r="HY6" s="487" t="s">
        <v>1309</v>
      </c>
      <c r="HZ6" s="487" t="s">
        <v>1310</v>
      </c>
      <c r="IA6" s="487" t="s">
        <v>1311</v>
      </c>
      <c r="IB6" s="487" t="s">
        <v>1355</v>
      </c>
      <c r="IC6" s="488" t="s">
        <v>1283</v>
      </c>
      <c r="ID6" s="487" t="s">
        <v>1282</v>
      </c>
      <c r="IE6" s="487" t="s">
        <v>1293</v>
      </c>
      <c r="IF6" s="487" t="s">
        <v>1302</v>
      </c>
      <c r="IG6" s="487" t="s">
        <v>1303</v>
      </c>
      <c r="IH6" s="487" t="s">
        <v>1304</v>
      </c>
      <c r="II6" s="487" t="s">
        <v>1305</v>
      </c>
      <c r="IJ6" s="487" t="s">
        <v>1306</v>
      </c>
      <c r="IK6" s="487" t="s">
        <v>1307</v>
      </c>
      <c r="IL6" s="487" t="s">
        <v>1308</v>
      </c>
      <c r="IM6" s="487" t="s">
        <v>1309</v>
      </c>
      <c r="IN6" s="487" t="s">
        <v>1310</v>
      </c>
      <c r="IO6" s="487" t="s">
        <v>1311</v>
      </c>
      <c r="IP6" s="487" t="s">
        <v>1355</v>
      </c>
      <c r="IQ6" s="488" t="s">
        <v>1283</v>
      </c>
      <c r="IR6" s="487" t="s">
        <v>1282</v>
      </c>
      <c r="IS6" s="487" t="s">
        <v>1293</v>
      </c>
      <c r="IT6" s="487" t="s">
        <v>1302</v>
      </c>
      <c r="IU6" s="487" t="s">
        <v>1303</v>
      </c>
      <c r="IV6" s="487" t="s">
        <v>1304</v>
      </c>
      <c r="IW6" s="487" t="s">
        <v>1305</v>
      </c>
      <c r="IX6" s="487" t="s">
        <v>1306</v>
      </c>
      <c r="IY6" s="487" t="s">
        <v>1307</v>
      </c>
      <c r="IZ6" s="487" t="s">
        <v>1308</v>
      </c>
      <c r="JA6" s="487" t="s">
        <v>1309</v>
      </c>
      <c r="JB6" s="487" t="s">
        <v>1310</v>
      </c>
      <c r="JC6" s="487" t="s">
        <v>1311</v>
      </c>
      <c r="JD6" s="487" t="s">
        <v>1355</v>
      </c>
      <c r="JE6" s="488" t="s">
        <v>1283</v>
      </c>
      <c r="JF6" s="487" t="s">
        <v>1282</v>
      </c>
      <c r="JG6" s="487" t="s">
        <v>1293</v>
      </c>
      <c r="JH6" s="487" t="s">
        <v>1302</v>
      </c>
      <c r="JI6" s="487" t="s">
        <v>1303</v>
      </c>
      <c r="JJ6" s="487" t="s">
        <v>1304</v>
      </c>
      <c r="JK6" s="487" t="s">
        <v>1305</v>
      </c>
      <c r="JL6" s="487" t="s">
        <v>1306</v>
      </c>
      <c r="JM6" s="487" t="s">
        <v>1307</v>
      </c>
      <c r="JN6" s="487" t="s">
        <v>1308</v>
      </c>
      <c r="JO6" s="487" t="s">
        <v>1309</v>
      </c>
      <c r="JP6" s="487" t="s">
        <v>1310</v>
      </c>
      <c r="JQ6" s="487" t="s">
        <v>1311</v>
      </c>
      <c r="JR6" s="487" t="s">
        <v>1355</v>
      </c>
      <c r="JS6" s="488" t="s">
        <v>1283</v>
      </c>
      <c r="JT6" s="487" t="s">
        <v>1282</v>
      </c>
      <c r="JU6" s="487" t="s">
        <v>1293</v>
      </c>
      <c r="JV6" s="487" t="s">
        <v>1302</v>
      </c>
      <c r="JW6" s="487" t="s">
        <v>1303</v>
      </c>
      <c r="JX6" s="487" t="s">
        <v>1304</v>
      </c>
      <c r="JY6" s="487" t="s">
        <v>1305</v>
      </c>
      <c r="JZ6" s="487" t="s">
        <v>1306</v>
      </c>
      <c r="KA6" s="487" t="s">
        <v>1307</v>
      </c>
      <c r="KB6" s="487" t="s">
        <v>1308</v>
      </c>
      <c r="KC6" s="487" t="s">
        <v>1309</v>
      </c>
      <c r="KD6" s="487" t="s">
        <v>1310</v>
      </c>
      <c r="KE6" s="487" t="s">
        <v>1311</v>
      </c>
      <c r="KF6" s="487" t="s">
        <v>1355</v>
      </c>
      <c r="KG6" s="488" t="s">
        <v>1283</v>
      </c>
      <c r="KH6" s="487" t="s">
        <v>1282</v>
      </c>
      <c r="KI6" s="487" t="s">
        <v>1293</v>
      </c>
      <c r="KJ6" s="487" t="s">
        <v>1302</v>
      </c>
      <c r="KK6" s="487" t="s">
        <v>1303</v>
      </c>
      <c r="KL6" s="487" t="s">
        <v>1304</v>
      </c>
      <c r="KM6" s="487" t="s">
        <v>1305</v>
      </c>
      <c r="KN6" s="487" t="s">
        <v>1306</v>
      </c>
      <c r="KO6" s="487" t="s">
        <v>1307</v>
      </c>
      <c r="KP6" s="487" t="s">
        <v>1308</v>
      </c>
      <c r="KQ6" s="487" t="s">
        <v>1309</v>
      </c>
      <c r="KR6" s="487" t="s">
        <v>1310</v>
      </c>
      <c r="KS6" s="487" t="s">
        <v>1311</v>
      </c>
      <c r="KT6" s="487" t="s">
        <v>1355</v>
      </c>
      <c r="KU6" s="488" t="s">
        <v>1283</v>
      </c>
    </row>
    <row r="7" spans="1:307">
      <c r="A7" s="479" t="s">
        <v>1284</v>
      </c>
      <c r="B7" s="493">
        <f>+E7-D7</f>
        <v>793732597.04921126</v>
      </c>
      <c r="C7" s="494">
        <f>C8+C10+C12+C14+C15+C17-C19+C20+C21+C22</f>
        <v>1</v>
      </c>
      <c r="D7" s="495">
        <f>2860735.76+252714.44+3151018.8+264968.16+3983111.39+253474.38+3599836.81+308718.22+2763874.39+606496+4875142.77+343819.57+6359995.13+402942.62+5277065.59+396200.02+4076636.61+375878.73+5347957.203+404399.89+6916455.11+370764.54+357566.05+4406610.88</f>
        <v>57956383.063000001</v>
      </c>
      <c r="E7" s="493">
        <f>+G7+H7+DD7+FX7</f>
        <v>851688980.11221123</v>
      </c>
      <c r="F7" s="494">
        <f t="shared" ref="F7:F22" si="0">IFERROR(+E7/$E$7,0)</f>
        <v>1</v>
      </c>
      <c r="G7" s="493">
        <v>0</v>
      </c>
      <c r="H7" s="493">
        <f>+V7+AJ7+AX7+BL7+BZ7+CN7+DB7</f>
        <v>514671786.41154248</v>
      </c>
      <c r="I7" s="496">
        <f>I8+I10+I12+I14+I15+I17-I19+I20+I21+I22</f>
        <v>1</v>
      </c>
      <c r="J7" s="493">
        <v>18947.69184</v>
      </c>
      <c r="K7" s="493">
        <v>616104.89</v>
      </c>
      <c r="L7" s="493">
        <v>702767.86</v>
      </c>
      <c r="M7" s="493">
        <v>358699.28571428568</v>
      </c>
      <c r="N7" s="493">
        <v>1244591.4627857143</v>
      </c>
      <c r="O7" s="493">
        <v>546032.82999999996</v>
      </c>
      <c r="P7" s="493">
        <v>1523229.5832</v>
      </c>
      <c r="Q7" s="493">
        <v>1327490.74</v>
      </c>
      <c r="R7" s="497">
        <v>1008508.64</v>
      </c>
      <c r="S7" s="493">
        <v>1142652.79</v>
      </c>
      <c r="T7" s="493">
        <v>1036807.18</v>
      </c>
      <c r="U7" s="493">
        <v>3407272.07</v>
      </c>
      <c r="V7" s="493">
        <f>+J7+K7+L7+M7+N7+O7+P7+Q7+R7+S7+T7+U7</f>
        <v>12933105.023540001</v>
      </c>
      <c r="W7" s="496">
        <f>W8+W10+W12+W14+W15+W17-W19+W20+W21+W22</f>
        <v>1</v>
      </c>
      <c r="X7" s="493">
        <v>26355521.200624995</v>
      </c>
      <c r="Y7" s="493">
        <v>23933217.537946425</v>
      </c>
      <c r="Z7" s="493">
        <v>23712838.838928565</v>
      </c>
      <c r="AA7" s="493">
        <v>30960579.312607139</v>
      </c>
      <c r="AB7" s="493">
        <v>20745035.527857125</v>
      </c>
      <c r="AC7" s="493">
        <v>25294191.651071399</v>
      </c>
      <c r="AD7" s="493">
        <v>31748264.08892858</v>
      </c>
      <c r="AE7" s="493">
        <v>39103935.619991422</v>
      </c>
      <c r="AF7" s="493">
        <v>37265244.421503395</v>
      </c>
      <c r="AG7" s="493">
        <v>31133426.4410052</v>
      </c>
      <c r="AH7" s="493">
        <v>33849275.293900073</v>
      </c>
      <c r="AI7" s="493">
        <v>23921349.283135653</v>
      </c>
      <c r="AJ7" s="493">
        <f>+X7+Y7+Z7+AA7+AB7+AC7+AD7+AE7+AF7+AG7+AH7+AI7</f>
        <v>348022879.21749997</v>
      </c>
      <c r="AK7" s="496">
        <f>AK8+AK10+AK12+AK14+AK15+AK17-AK19+AK20+AK21+AK22</f>
        <v>1</v>
      </c>
      <c r="AL7" s="493">
        <v>13383942.925496873</v>
      </c>
      <c r="AM7" s="493">
        <v>9456272.8084050287</v>
      </c>
      <c r="AN7" s="493">
        <v>1721383.2653061221</v>
      </c>
      <c r="AO7" s="493">
        <f>15267.86+8217194.08</f>
        <v>8232461.9400000004</v>
      </c>
      <c r="AP7" s="493">
        <v>7200939.6542788232</v>
      </c>
      <c r="AQ7" s="493">
        <v>6995759.3555659242</v>
      </c>
      <c r="AR7" s="493">
        <v>1258403.1218399992</v>
      </c>
      <c r="AS7" s="493">
        <v>15514933.325676277</v>
      </c>
      <c r="AT7" s="493">
        <v>3673315.7904651174</v>
      </c>
      <c r="AU7" s="493">
        <f>(610294.468178743*0.54)+10310533.88</f>
        <v>10640092.892816521</v>
      </c>
      <c r="AV7" s="493">
        <v>8238285.9710743884</v>
      </c>
      <c r="AW7" s="493">
        <v>3728754.628560002</v>
      </c>
      <c r="AX7" s="493">
        <f>+AL7+AM7+AN7+AO7+AP7+AQ7+AR7+AS7+AT7+AU7+AV7+AW7</f>
        <v>90044545.679485098</v>
      </c>
      <c r="AY7" s="496">
        <f>AY8+AY10+AY12+AY14+AY15+AY17-AY19+AY20+AY21+AY22</f>
        <v>1</v>
      </c>
      <c r="AZ7" s="493">
        <v>596745.26785714296</v>
      </c>
      <c r="BA7" s="493">
        <v>634745.97678571404</v>
      </c>
      <c r="BB7" s="493">
        <v>1054902.45</v>
      </c>
      <c r="BC7" s="493">
        <v>811303.64249999996</v>
      </c>
      <c r="BD7" s="493">
        <v>2059543</v>
      </c>
      <c r="BE7" s="493">
        <v>2688701.44</v>
      </c>
      <c r="BF7" s="493">
        <v>3826959.8899999997</v>
      </c>
      <c r="BG7" s="493">
        <v>2524691.8199999998</v>
      </c>
      <c r="BH7" s="493">
        <v>2562078.54</v>
      </c>
      <c r="BI7" s="493">
        <v>2394160.66</v>
      </c>
      <c r="BJ7" s="493">
        <v>5412568.1200000001</v>
      </c>
      <c r="BK7" s="493">
        <v>3583990.17</v>
      </c>
      <c r="BL7" s="493">
        <f>+AZ7+BA7+BB7+BC7+BD7+BE7+BF7+BG7+BH7+BI7+BJ7+BK7</f>
        <v>28150390.977142856</v>
      </c>
      <c r="BM7" s="496">
        <f>BM8+BM10+BM12+BM14+BM15+BM17-BM19+BM20+BM21+BM22</f>
        <v>1</v>
      </c>
      <c r="BN7" s="493">
        <v>251296.43</v>
      </c>
      <c r="BO7" s="493">
        <v>518373.08</v>
      </c>
      <c r="BP7" s="493">
        <v>664311.30000000005</v>
      </c>
      <c r="BQ7" s="493">
        <v>478689.53</v>
      </c>
      <c r="BR7" s="493">
        <v>445125.71</v>
      </c>
      <c r="BS7" s="493">
        <v>490559.67</v>
      </c>
      <c r="BT7" s="493">
        <v>677200.41</v>
      </c>
      <c r="BU7" s="493">
        <v>480411.87</v>
      </c>
      <c r="BV7" s="493">
        <v>435646.62</v>
      </c>
      <c r="BW7" s="493">
        <v>285652.65999999997</v>
      </c>
      <c r="BX7" s="493">
        <v>400820.34</v>
      </c>
      <c r="BY7" s="493">
        <v>291882.53999999998</v>
      </c>
      <c r="BZ7" s="493">
        <f>+BN7+BO7+BP7+BQ7+BR7+BS7+BT7+BU7+BV7+BW7+BX7+BY7</f>
        <v>5419970.1600000001</v>
      </c>
      <c r="CA7" s="496">
        <f>CA8+CA10+CA12+CA14+CA15+CA17-CA19+CA20+CA21+CA22</f>
        <v>0.99999999999999978</v>
      </c>
      <c r="CB7" s="493">
        <v>810270.63571428601</v>
      </c>
      <c r="CC7" s="493">
        <v>785543.53</v>
      </c>
      <c r="CD7" s="493">
        <v>1407208.82</v>
      </c>
      <c r="CE7" s="493">
        <v>927843.98</v>
      </c>
      <c r="CF7" s="493">
        <v>2538103.59</v>
      </c>
      <c r="CG7" s="493">
        <v>1206902.9078571401</v>
      </c>
      <c r="CH7" s="493">
        <v>3129004.01</v>
      </c>
      <c r="CI7" s="493">
        <v>1820245.28</v>
      </c>
      <c r="CJ7" s="497">
        <v>1591797.36</v>
      </c>
      <c r="CK7" s="493">
        <v>2249650.62</v>
      </c>
      <c r="CL7" s="493">
        <v>1167901.03</v>
      </c>
      <c r="CM7" s="493">
        <v>1734221.73</v>
      </c>
      <c r="CN7" s="493">
        <f>+CB7+CC7+CD7+CE7+CF7+CG7+CH7+CI7+CJ7+CK7+CL7+CM7</f>
        <v>19368693.493571427</v>
      </c>
      <c r="CO7" s="496">
        <f>CO8+CO10+CO12+CO14+CO15+CO17-CO19+CO20+CO21+CO22</f>
        <v>0.99999999999999989</v>
      </c>
      <c r="CP7" s="493">
        <v>568280.657660714</v>
      </c>
      <c r="CQ7" s="493">
        <v>561002.127118601</v>
      </c>
      <c r="CR7" s="493">
        <f>471642.23+432641.975375</f>
        <v>904284.2053749999</v>
      </c>
      <c r="CS7" s="493">
        <f>1020294.96+891582.27-804214+100000+19863.2375+826.88+31250.94+306276</f>
        <v>1565880.2874999999</v>
      </c>
      <c r="CT7" s="493">
        <v>747670.76532735303</v>
      </c>
      <c r="CU7" s="493">
        <v>881772.83750000002</v>
      </c>
      <c r="CV7" s="493">
        <v>1033788.56249999</v>
      </c>
      <c r="CW7" s="493">
        <v>1277203.5247500001</v>
      </c>
      <c r="CX7" s="498">
        <v>1025664.6090000002</v>
      </c>
      <c r="CY7" s="493">
        <v>881632.18499999994</v>
      </c>
      <c r="CZ7" s="493">
        <v>608258.99</v>
      </c>
      <c r="DA7" s="493">
        <v>676763.10857142869</v>
      </c>
      <c r="DB7" s="493">
        <f>+CP7+CQ7+CR7+CS7+CT7+CU7+CV7+CW7+CX7+CY7+CZ7+DA7</f>
        <v>10732201.860303087</v>
      </c>
      <c r="DC7" s="496">
        <f>DC8+DC10+DC12+DC14+DC15+DC17-DC19+DC20+DC21+DC22</f>
        <v>1</v>
      </c>
      <c r="DD7" s="493">
        <f>+DR7+FH7+EF7+ET7+FV7</f>
        <v>155480203.55441648</v>
      </c>
      <c r="DE7" s="496">
        <f>DE8+DE10+DE12+DE14+DE15+DE17-DE19+DE20+DE21+DE22</f>
        <v>0.99999999999999989</v>
      </c>
      <c r="DF7" s="493">
        <v>1053682.1103999999</v>
      </c>
      <c r="DG7" s="493">
        <v>3608636.02</v>
      </c>
      <c r="DH7" s="493">
        <v>9345319.1620000005</v>
      </c>
      <c r="DI7" s="493">
        <v>5815994.2265142854</v>
      </c>
      <c r="DJ7" s="493">
        <v>5845426.2542459443</v>
      </c>
      <c r="DK7" s="493">
        <v>3582040.3485699999</v>
      </c>
      <c r="DL7" s="493">
        <v>10271761.989535719</v>
      </c>
      <c r="DM7" s="493">
        <v>10719387.085503571</v>
      </c>
      <c r="DN7" s="493">
        <v>14510877.007993367</v>
      </c>
      <c r="DO7" s="493">
        <v>8534759.8231571428</v>
      </c>
      <c r="DP7" s="493">
        <v>12120968.616496427</v>
      </c>
      <c r="DQ7" s="493">
        <v>8602570.3499999996</v>
      </c>
      <c r="DR7" s="493">
        <f>+DF7+DG7+DH7+DI7+DJ7+DK7+DL7+DM7+DN7+DO7+DP7+DQ7</f>
        <v>94011422.99441646</v>
      </c>
      <c r="DS7" s="496">
        <f>DS8+DS10+DS12+DS14+DS15+DS17-DS19+DS20+DS21+DS22</f>
        <v>1</v>
      </c>
      <c r="DT7" s="493">
        <v>0</v>
      </c>
      <c r="DU7" s="493">
        <v>0</v>
      </c>
      <c r="DV7" s="493">
        <v>0</v>
      </c>
      <c r="DW7" s="493">
        <v>0</v>
      </c>
      <c r="DX7" s="493">
        <v>0</v>
      </c>
      <c r="DY7" s="493">
        <v>0</v>
      </c>
      <c r="DZ7" s="493">
        <v>0</v>
      </c>
      <c r="EA7" s="493">
        <v>0</v>
      </c>
      <c r="EB7" s="493">
        <v>0</v>
      </c>
      <c r="EC7" s="493">
        <v>0</v>
      </c>
      <c r="ED7" s="493">
        <v>0</v>
      </c>
      <c r="EE7" s="493">
        <v>0</v>
      </c>
      <c r="EF7" s="493">
        <f>+DT7+DU7+DV7+DW7+DX7+DY7+DZ7+EA7+EB7+EC7+ED7+EE7</f>
        <v>0</v>
      </c>
      <c r="EG7" s="496">
        <f>EG8+EG10+EG12+EG14+EG15+EG17-EG19+EG20+EG21+EG22</f>
        <v>0</v>
      </c>
      <c r="EH7" s="493">
        <v>425310.29</v>
      </c>
      <c r="EI7" s="493">
        <v>361873.95</v>
      </c>
      <c r="EJ7" s="493">
        <v>558843.11</v>
      </c>
      <c r="EK7" s="493">
        <v>509610.87</v>
      </c>
      <c r="EL7" s="493">
        <v>143075.30000000002</v>
      </c>
      <c r="EM7" s="493">
        <v>759938.38</v>
      </c>
      <c r="EN7" s="493">
        <v>308189.38</v>
      </c>
      <c r="EO7" s="493">
        <v>562511.99</v>
      </c>
      <c r="EP7" s="493">
        <v>217677.96000000002</v>
      </c>
      <c r="EQ7" s="493">
        <v>604932.93000000005</v>
      </c>
      <c r="ER7" s="493"/>
      <c r="ES7" s="493"/>
      <c r="ET7" s="493">
        <f>+EH7+EI7+EJ7+EK7+EL7+EM7+EN7+EO7+EP7+EQ7+ER7+ES7</f>
        <v>4451964.16</v>
      </c>
      <c r="EU7" s="496">
        <f>EU8+EU10+EU12+EU14+EU15+EU17-EU19+EU20+EU21+EU22</f>
        <v>1</v>
      </c>
      <c r="EV7" s="493">
        <v>469406.13</v>
      </c>
      <c r="EW7" s="493">
        <v>658628.12</v>
      </c>
      <c r="EX7" s="493">
        <f>292096.9+152931.25</f>
        <v>445028.15</v>
      </c>
      <c r="EY7" s="493">
        <v>225002.81</v>
      </c>
      <c r="EZ7" s="493">
        <v>307379.40000000002</v>
      </c>
      <c r="FA7" s="493">
        <v>507479.58</v>
      </c>
      <c r="FB7" s="493">
        <v>592977.28</v>
      </c>
      <c r="FC7" s="493">
        <v>267476.94</v>
      </c>
      <c r="FD7" s="493">
        <v>223533.71</v>
      </c>
      <c r="FE7" s="493">
        <v>428377.06</v>
      </c>
      <c r="FF7" s="493">
        <v>576969.66</v>
      </c>
      <c r="FG7" s="498">
        <v>590176.46</v>
      </c>
      <c r="FH7" s="493">
        <f>+EV7+EW7+EX7+EY7+EZ7+FA7+FB7+FC7+FD7+FE7+FF7+FG7</f>
        <v>5292435.3</v>
      </c>
      <c r="FI7" s="496">
        <f>FI8+FI10+FI12+FI14+FI15+FI17-FI19+FI20+FI21+FI22</f>
        <v>1</v>
      </c>
      <c r="FJ7" s="493">
        <v>3291685.2700000009</v>
      </c>
      <c r="FK7" s="493">
        <v>1799226.6600000008</v>
      </c>
      <c r="FL7" s="493">
        <v>8203704.8200000003</v>
      </c>
      <c r="FM7" s="493">
        <v>4272171.34</v>
      </c>
      <c r="FN7" s="493">
        <v>6588611.9299999997</v>
      </c>
      <c r="FO7" s="493">
        <v>4221111.5399999991</v>
      </c>
      <c r="FP7" s="493">
        <v>3660495.01</v>
      </c>
      <c r="FQ7" s="493">
        <v>4655033.24</v>
      </c>
      <c r="FR7" s="493">
        <v>3542210.09</v>
      </c>
      <c r="FS7" s="493">
        <v>2736562.06</v>
      </c>
      <c r="FT7" s="493">
        <v>4093478.9400000004</v>
      </c>
      <c r="FU7" s="493">
        <v>4660090.2</v>
      </c>
      <c r="FV7" s="493">
        <f>+FJ7+FK7+FL7+FM7+FN7+FO7+FP7+FQ7+FR7+FS7+FT7+FU7</f>
        <v>51724381.100000009</v>
      </c>
      <c r="FW7" s="496">
        <f>FW8+FW10+FW12+FW14+FW15+FW17-FW19+FW20+FW21+FW22</f>
        <v>0.99999998066675766</v>
      </c>
      <c r="FX7" s="493">
        <f>+GL7+GZ7+HN7+IB7+IP7+JD7+JR7+KF7+KT7</f>
        <v>181536990.14625221</v>
      </c>
      <c r="FY7" s="496">
        <f>FY8+FY10+FY12+FY14+FY15+FY17-FY19+FY20+FY21+FY22</f>
        <v>1</v>
      </c>
      <c r="FZ7" s="493">
        <v>951810.09267857147</v>
      </c>
      <c r="GA7" s="493">
        <v>1086564.4484900001</v>
      </c>
      <c r="GB7" s="493">
        <v>1222370.58699</v>
      </c>
      <c r="GC7" s="493">
        <v>950268.35600000015</v>
      </c>
      <c r="GD7" s="493">
        <v>1261091.0671985713</v>
      </c>
      <c r="GE7" s="493">
        <v>1129615.0899999999</v>
      </c>
      <c r="GF7" s="493">
        <v>1494727.9437324074</v>
      </c>
      <c r="GG7" s="493">
        <v>1475391.1400000001</v>
      </c>
      <c r="GH7" s="493">
        <v>1507369.22</v>
      </c>
      <c r="GI7" s="493">
        <v>2017868.25</v>
      </c>
      <c r="GJ7" s="493">
        <v>2634930.5533333328</v>
      </c>
      <c r="GK7" s="493">
        <f>3286083.70333333+1823000</f>
        <v>5109083.7033333294</v>
      </c>
      <c r="GL7" s="493">
        <f>+FZ7+GA7+GB7+GC7+GD7+GE7+GF7+GG7+GH7+GI7+GJ7+GK7</f>
        <v>20841090.451756213</v>
      </c>
      <c r="GM7" s="496">
        <f>GM8+GM10+GM12+GM14+GM15+GM17-GM19+GM20+GM21+GM22</f>
        <v>0.99999999999999989</v>
      </c>
      <c r="GN7" s="493">
        <v>2934906.0021431441</v>
      </c>
      <c r="GO7" s="493">
        <v>2730860.82</v>
      </c>
      <c r="GP7" s="493">
        <v>2556142.0900003337</v>
      </c>
      <c r="GQ7" s="493">
        <v>2732541.0600003027</v>
      </c>
      <c r="GR7" s="493">
        <v>2942212.5282141515</v>
      </c>
      <c r="GS7" s="493">
        <v>3324511.4109000005</v>
      </c>
      <c r="GT7" s="493">
        <v>3394520.8000000003</v>
      </c>
      <c r="GU7" s="493">
        <v>3518230.5614284733</v>
      </c>
      <c r="GV7" s="493">
        <v>3527506.0800000005</v>
      </c>
      <c r="GW7" s="493">
        <v>3608000.2257142868</v>
      </c>
      <c r="GX7" s="493">
        <v>3513985.3399999994</v>
      </c>
      <c r="GY7" s="493">
        <f>3657005.25785714-45000</f>
        <v>3612005.2578571402</v>
      </c>
      <c r="GZ7" s="493">
        <f>+GN7+GO7+GP7+GQ7+GR7+GS7+GT7+GU7+GV7+GW7+GX7+GY7</f>
        <v>38395422.176257834</v>
      </c>
      <c r="HA7" s="496">
        <f>HA8+HA10+HA12+HA14+HA15+HA17-HA19+HA20+HA21+HA22</f>
        <v>1</v>
      </c>
      <c r="HB7" s="493">
        <v>1170632.3000000408</v>
      </c>
      <c r="HC7" s="493">
        <v>1164430.77</v>
      </c>
      <c r="HD7" s="493">
        <v>1107632.8585714584</v>
      </c>
      <c r="HE7" s="493">
        <v>1208136.5200000312</v>
      </c>
      <c r="HF7" s="493">
        <v>1214765.5342857288</v>
      </c>
      <c r="HG7" s="493">
        <v>1226155.1999999995</v>
      </c>
      <c r="HH7" s="493">
        <v>1257709.7999999998</v>
      </c>
      <c r="HI7" s="493">
        <v>1272376.8242857144</v>
      </c>
      <c r="HJ7" s="493">
        <v>1209004.9400000302</v>
      </c>
      <c r="HK7" s="493">
        <v>1267123.650000032</v>
      </c>
      <c r="HL7" s="493">
        <v>1271868.1100000439</v>
      </c>
      <c r="HM7" s="493">
        <v>1317465.3200000601</v>
      </c>
      <c r="HN7" s="493">
        <f>+HB7+HC7+HD7+HE7+HF7+HG7+HH7+HI7+HJ7+HK7+HL7+HM7</f>
        <v>14687301.82714314</v>
      </c>
      <c r="HO7" s="496">
        <f>HO8+HO10+HO12+HO14+HO15+HO17-HO19+HO20+HO21+HO22</f>
        <v>1</v>
      </c>
      <c r="HP7" s="493">
        <v>325036.66964285716</v>
      </c>
      <c r="HQ7" s="493">
        <v>331669.65000000002</v>
      </c>
      <c r="HR7" s="493">
        <v>272086.99276785715</v>
      </c>
      <c r="HS7" s="493">
        <v>297552.75999999995</v>
      </c>
      <c r="HT7" s="493">
        <v>357518.65250000003</v>
      </c>
      <c r="HU7" s="493">
        <v>352738.18</v>
      </c>
      <c r="HV7" s="493">
        <v>329344.18</v>
      </c>
      <c r="HW7" s="493">
        <v>342846.38</v>
      </c>
      <c r="HX7" s="493">
        <v>361709.42999999993</v>
      </c>
      <c r="HY7" s="493">
        <v>363037.47</v>
      </c>
      <c r="HZ7" s="493">
        <v>372465.48</v>
      </c>
      <c r="IA7" s="493">
        <v>349706.86</v>
      </c>
      <c r="IB7" s="493">
        <f>+HP7+HQ7+HR7+HS7+HT7+HU7+HV7+HW7+HX7+HY7+HZ7+IA7</f>
        <v>4055712.7049107142</v>
      </c>
      <c r="IC7" s="496">
        <f>IC8+IC10+IC12+IC14+IC15+IC17-IC19+IC20+IC21+IC22</f>
        <v>1</v>
      </c>
      <c r="ID7" s="493">
        <v>504288.01321428578</v>
      </c>
      <c r="IE7" s="493">
        <v>495309.67</v>
      </c>
      <c r="IF7" s="493">
        <v>483930.56642857147</v>
      </c>
      <c r="IG7" s="493">
        <v>488372.08612903231</v>
      </c>
      <c r="IH7" s="493">
        <v>490234.07387096767</v>
      </c>
      <c r="II7" s="493">
        <v>484281.37000000005</v>
      </c>
      <c r="IJ7" s="493">
        <v>478905.04</v>
      </c>
      <c r="IK7" s="493">
        <v>484195.77</v>
      </c>
      <c r="IL7" s="493">
        <v>482946.24</v>
      </c>
      <c r="IM7" s="493">
        <v>535175.5</v>
      </c>
      <c r="IN7" s="493">
        <v>579113.18000000005</v>
      </c>
      <c r="IO7" s="493">
        <v>494447.56</v>
      </c>
      <c r="IP7" s="493">
        <f>+ID7+IE7+IF7+IG7+IH7+II7+IJ7+IK7+IL7+IM7+IN7+IO7</f>
        <v>6001199.0696428567</v>
      </c>
      <c r="IQ7" s="496">
        <f>IQ8+IQ10+IQ12+IQ14+IQ15+IQ17-IQ19+IQ20+IQ21+IQ22</f>
        <v>1</v>
      </c>
      <c r="IR7" s="493">
        <v>351971.5</v>
      </c>
      <c r="IS7" s="493">
        <v>349462.32</v>
      </c>
      <c r="IT7" s="493">
        <v>321182.27</v>
      </c>
      <c r="IU7" s="493">
        <v>322634.48</v>
      </c>
      <c r="IV7" s="493">
        <v>322756.03000000003</v>
      </c>
      <c r="IW7" s="493">
        <v>303111.84000000003</v>
      </c>
      <c r="IX7" s="493">
        <v>357156.54000000004</v>
      </c>
      <c r="IY7" s="493">
        <v>350924.71</v>
      </c>
      <c r="IZ7" s="493">
        <v>346122.9</v>
      </c>
      <c r="JA7" s="493">
        <v>341918.99</v>
      </c>
      <c r="JB7" s="493">
        <v>337772.46</v>
      </c>
      <c r="JC7" s="493">
        <f>340378.13+27000</f>
        <v>367378.13</v>
      </c>
      <c r="JD7" s="493">
        <f>+IR7+IS7+IT7+IU7+IV7+IW7+IX7+IY7+IZ7+JA7+JB7+JC7</f>
        <v>4072392.17</v>
      </c>
      <c r="JE7" s="496">
        <f>JE8+JE10+JE12+JE14+JE15+JE17-JE19+JE20+JE21+JE22</f>
        <v>1</v>
      </c>
      <c r="JF7" s="493">
        <v>479002.54999999993</v>
      </c>
      <c r="JG7" s="493">
        <v>329681.23</v>
      </c>
      <c r="JH7" s="493">
        <v>396781.6</v>
      </c>
      <c r="JI7" s="493">
        <v>386637.2</v>
      </c>
      <c r="JJ7" s="493">
        <v>398176.45999999996</v>
      </c>
      <c r="JK7" s="493">
        <v>364428.1100000001</v>
      </c>
      <c r="JL7" s="493">
        <v>567766.91000000015</v>
      </c>
      <c r="JM7" s="493">
        <v>404979.47999999992</v>
      </c>
      <c r="JN7" s="493">
        <v>402881.80000000005</v>
      </c>
      <c r="JO7" s="493">
        <v>423506.94000000006</v>
      </c>
      <c r="JP7" s="493">
        <v>801332.9500000003</v>
      </c>
      <c r="JQ7" s="493">
        <v>1193043.6600000001</v>
      </c>
      <c r="JR7" s="493">
        <f>+JF7+JG7+JH7+JI7+JJ7+JK7+JL7+JM7+JN7+JO7+JP7+JQ7</f>
        <v>6148218.8900000006</v>
      </c>
      <c r="JS7" s="496">
        <f>JS8+JS10+JS12+JS14+JS15+JS17-JS19+JS20+JS21+JS22</f>
        <v>0.99999999999999989</v>
      </c>
      <c r="JT7" s="493">
        <v>1012049.5542142856</v>
      </c>
      <c r="JU7" s="493">
        <v>1260145.25</v>
      </c>
      <c r="JV7" s="493">
        <v>1396795.3841785709</v>
      </c>
      <c r="JW7" s="493">
        <v>1402239.1601071428</v>
      </c>
      <c r="JX7" s="493">
        <v>1492077.92</v>
      </c>
      <c r="JY7" s="493">
        <v>1499557.2974999999</v>
      </c>
      <c r="JZ7" s="493">
        <v>1572436.7048271887</v>
      </c>
      <c r="KA7" s="493">
        <v>1579733.95</v>
      </c>
      <c r="KB7" s="493">
        <v>1605539.2900000007</v>
      </c>
      <c r="KC7" s="493">
        <v>1681154.6835714285</v>
      </c>
      <c r="KD7" s="493">
        <v>1686035.0564285712</v>
      </c>
      <c r="KE7" s="493">
        <v>1778422.0999999999</v>
      </c>
      <c r="KF7" s="493">
        <f>+JT7+JU7+JV7+JW7+JX7+JY7+JZ7+KA7+KB7+KC7+KD7+KE7</f>
        <v>17966186.350827191</v>
      </c>
      <c r="KG7" s="496">
        <f>KG8+KG10+KG12+KG14+KG15+KG17-KG19+KG20+KG21+KG22</f>
        <v>0.99999999999999989</v>
      </c>
      <c r="KH7" s="493">
        <v>0</v>
      </c>
      <c r="KI7" s="493">
        <v>0</v>
      </c>
      <c r="KJ7" s="493">
        <v>0</v>
      </c>
      <c r="KK7" s="493">
        <v>0</v>
      </c>
      <c r="KL7" s="493">
        <v>0</v>
      </c>
      <c r="KM7" s="493">
        <v>0</v>
      </c>
      <c r="KN7" s="493">
        <v>18623309.685714286</v>
      </c>
      <c r="KO7" s="493">
        <v>23105886.439999998</v>
      </c>
      <c r="KP7" s="493">
        <v>12106627.52</v>
      </c>
      <c r="KQ7" s="493">
        <v>7101355.7800000003</v>
      </c>
      <c r="KR7" s="493">
        <v>8432287.0800000001</v>
      </c>
      <c r="KS7" s="493"/>
      <c r="KT7" s="493">
        <f>+KH7+KI7+KJ7+KK7+KL7+KM7+KN7+KO7+KP7+KQ7+KR7+KS7</f>
        <v>69369466.505714282</v>
      </c>
      <c r="KU7" s="496">
        <f>KU8+KU10+KU12+KU14+KU15+KU17-KU19+KU20+KU21+KU22</f>
        <v>1</v>
      </c>
    </row>
    <row r="8" spans="1:307">
      <c r="A8" s="479" t="s">
        <v>1285</v>
      </c>
      <c r="B8" s="483">
        <f>+E8-D8</f>
        <v>568976623.3645277</v>
      </c>
      <c r="C8" s="499">
        <f t="shared" ref="C8:C20" si="1">+B8/$B$7</f>
        <v>0.71683665944898978</v>
      </c>
      <c r="D8" s="483">
        <f>2699371.39+252714.44+2956730.61+264968.16+3650301.63+253474.38+3437133.79+308718.22+2718323+606496+4784197.1+343819.57+5907119.04+5021214.86+3890931.48+375878.73+5082884.9625+404399.89+6286553.65+4209368.48</f>
        <v>53454599.382499993</v>
      </c>
      <c r="E8" s="483">
        <f>+G8+H8+DD8+FX8</f>
        <v>622431222.74702775</v>
      </c>
      <c r="F8" s="499">
        <f t="shared" si="0"/>
        <v>0.73081986180568115</v>
      </c>
      <c r="G8" s="483">
        <v>0</v>
      </c>
      <c r="H8" s="483">
        <f>+V8+AJ8+AX8+BL8+BZ8+CN8+DB8</f>
        <v>415439873.02148569</v>
      </c>
      <c r="I8" s="500">
        <f>IFERROR(+H8/H7,0)</f>
        <v>0.80719379610463271</v>
      </c>
      <c r="J8" s="483">
        <v>292380.43675937597</v>
      </c>
      <c r="K8" s="483">
        <f>312011.3-17559.96</f>
        <v>294451.33999999997</v>
      </c>
      <c r="L8" s="483">
        <f>206590.051896659+177955.35</f>
        <v>384545.40189665899</v>
      </c>
      <c r="M8" s="483">
        <f>10338.5+173541.78455704</f>
        <v>183880.28455703999</v>
      </c>
      <c r="N8" s="483">
        <f>15584.41+207776.8</f>
        <v>223361.21</v>
      </c>
      <c r="O8" s="483">
        <f>48241.94+192547.07</f>
        <v>240789.01</v>
      </c>
      <c r="P8" s="483">
        <v>897802.42</v>
      </c>
      <c r="Q8" s="483">
        <v>298278.28000000003</v>
      </c>
      <c r="R8" s="501">
        <v>358749.54999999987</v>
      </c>
      <c r="S8" s="483">
        <v>299184.05000000005</v>
      </c>
      <c r="T8" s="483">
        <v>335253.61999999994</v>
      </c>
      <c r="U8" s="483">
        <v>2202760.5749999997</v>
      </c>
      <c r="V8" s="483">
        <f>+J8+K8+L8+M8+N8+O8+P8+Q8+R8+S8+T8+U8</f>
        <v>6011436.1782130748</v>
      </c>
      <c r="W8" s="500">
        <f>IFERROR(+V8/V7,0)</f>
        <v>0.46480997156301196</v>
      </c>
      <c r="X8" s="483">
        <v>22487306.59</v>
      </c>
      <c r="Y8" s="483">
        <v>19973084.663858309</v>
      </c>
      <c r="Z8" s="483">
        <v>20548200.189999938</v>
      </c>
      <c r="AA8" s="483">
        <v>25266843.449999951</v>
      </c>
      <c r="AB8" s="483">
        <v>18227801.06589298</v>
      </c>
      <c r="AC8" s="483">
        <v>22507563.220357239</v>
      </c>
      <c r="AD8" s="483">
        <v>25193971.979107022</v>
      </c>
      <c r="AE8" s="483">
        <v>32442620.060000032</v>
      </c>
      <c r="AF8" s="483">
        <v>31926173.254642934</v>
      </c>
      <c r="AG8" s="483">
        <v>23572991.63866055</v>
      </c>
      <c r="AH8" s="483">
        <v>24650145.357053578</v>
      </c>
      <c r="AI8" s="483">
        <v>20043205.52000007</v>
      </c>
      <c r="AJ8" s="483">
        <f>+X8+Y8+Z8+AA8+AB8+AC8+AD8+AE8+AF8+AG8+AH8+AI8</f>
        <v>286839906.98957264</v>
      </c>
      <c r="AK8" s="562">
        <f>IFERROR(+AJ8/AJ7,0)</f>
        <v>0.82419841946744399</v>
      </c>
      <c r="AL8" s="483">
        <v>13114057.662000004</v>
      </c>
      <c r="AM8" s="483">
        <v>9271092.9000000004</v>
      </c>
      <c r="AN8" s="483">
        <v>1686955.5999999996</v>
      </c>
      <c r="AO8" s="483">
        <v>7985946.1200000001</v>
      </c>
      <c r="AP8" s="483">
        <v>7039326.4299999969</v>
      </c>
      <c r="AQ8" s="483">
        <v>6779859.2499999981</v>
      </c>
      <c r="AR8" s="483">
        <v>1219382.8699999994</v>
      </c>
      <c r="AS8" s="483">
        <f>11214234.35+4551159.33-951483.3391</f>
        <v>14813910.3409</v>
      </c>
      <c r="AT8" s="483">
        <v>3552967.6800000011</v>
      </c>
      <c r="AU8" s="483">
        <v>10310533.880000001</v>
      </c>
      <c r="AV8" s="483">
        <v>7974660.8200000077</v>
      </c>
      <c r="AW8" s="483">
        <v>3613134.3300000019</v>
      </c>
      <c r="AX8" s="483">
        <f>+AL8+AM8+AN8+AO8+AP8+AQ8+AR8+AS8+AT8+AU8+AV8+AW8</f>
        <v>87361827.882900015</v>
      </c>
      <c r="AY8" s="500">
        <f>IFERROR(+AX8/AX7,0)</f>
        <v>0.97020677070064565</v>
      </c>
      <c r="AZ8" s="483">
        <v>484958.46080000018</v>
      </c>
      <c r="BA8" s="483">
        <v>549176.8000000004</v>
      </c>
      <c r="BB8" s="483">
        <f>858133.73-16837</f>
        <v>841296.73</v>
      </c>
      <c r="BC8" s="483">
        <v>700290.04999999981</v>
      </c>
      <c r="BD8" s="483">
        <v>1066103.06</v>
      </c>
      <c r="BE8" s="483">
        <v>2592611.9900000002</v>
      </c>
      <c r="BF8" s="483">
        <v>1665221.62</v>
      </c>
      <c r="BG8" s="483">
        <v>2248854.8299999926</v>
      </c>
      <c r="BH8" s="483">
        <v>2752152.7799999854</v>
      </c>
      <c r="BI8" s="483">
        <v>2080355.3399999908</v>
      </c>
      <c r="BJ8" s="483">
        <v>2210883.7499999953</v>
      </c>
      <c r="BK8" s="483">
        <v>2593199.2600000091</v>
      </c>
      <c r="BL8" s="483">
        <f>+AZ8+BA8+BB8+BC8+BD8+BE8+BF8+BG8+BH8+BI8+BJ8+BK8</f>
        <v>19785104.670799974</v>
      </c>
      <c r="BM8" s="500">
        <f>IFERROR(+BL8/BL7,0)</f>
        <v>0.70283587488588684</v>
      </c>
      <c r="BN8" s="483">
        <v>0</v>
      </c>
      <c r="BO8" s="483">
        <v>0</v>
      </c>
      <c r="BP8" s="483">
        <v>0</v>
      </c>
      <c r="BQ8" s="483">
        <v>0</v>
      </c>
      <c r="BR8" s="483">
        <v>0</v>
      </c>
      <c r="BS8" s="483">
        <v>0</v>
      </c>
      <c r="BT8" s="483">
        <v>0</v>
      </c>
      <c r="BU8" s="483">
        <v>0</v>
      </c>
      <c r="BV8" s="483">
        <v>0</v>
      </c>
      <c r="BW8" s="483">
        <v>92.26</v>
      </c>
      <c r="BX8" s="483">
        <v>13666.01</v>
      </c>
      <c r="BY8" s="483">
        <v>1025.05</v>
      </c>
      <c r="BZ8" s="483">
        <f>+BN8+BO8+BP8+BQ8+BR8+BS8+BT8+BU8+BV8+BW8+BX8+BY8</f>
        <v>14783.32</v>
      </c>
      <c r="CA8" s="500">
        <f>IFERROR(+BZ8/BZ7,0)</f>
        <v>2.7275648322019541E-3</v>
      </c>
      <c r="CB8" s="483">
        <v>475589.7700000006</v>
      </c>
      <c r="CC8" s="483">
        <v>501998.90000000061</v>
      </c>
      <c r="CD8" s="483">
        <v>1006361.0300000005</v>
      </c>
      <c r="CE8" s="483">
        <v>861575.11</v>
      </c>
      <c r="CF8" s="483">
        <v>709400.32000000018</v>
      </c>
      <c r="CG8" s="483">
        <f>3234006.41-2476947.21</f>
        <v>757059.20000000019</v>
      </c>
      <c r="CH8" s="483">
        <v>768874.2</v>
      </c>
      <c r="CI8" s="483">
        <f>694697.259999998+93254.69</f>
        <v>787951.94999999809</v>
      </c>
      <c r="CJ8" s="501">
        <v>543299.79999999993</v>
      </c>
      <c r="CK8" s="483">
        <v>412637.44999999966</v>
      </c>
      <c r="CL8" s="483">
        <v>512599.32999999996</v>
      </c>
      <c r="CM8" s="483">
        <v>852747.76</v>
      </c>
      <c r="CN8" s="483">
        <f>+CB8+CC8+CD8+CE8+CF8+CG8+CH8+CI8+CJ8+CK8+CL8+CM8</f>
        <v>8190094.8199999994</v>
      </c>
      <c r="CO8" s="500">
        <f>IFERROR(+CN8/CN7,0)</f>
        <v>0.4228522085249754</v>
      </c>
      <c r="CP8" s="483">
        <v>331289.54000000039</v>
      </c>
      <c r="CQ8" s="483">
        <v>449028.65999999992</v>
      </c>
      <c r="CR8" s="483">
        <v>688384.43999999936</v>
      </c>
      <c r="CS8" s="483">
        <v>1276769.0199999998</v>
      </c>
      <c r="CT8" s="483">
        <v>428175.51</v>
      </c>
      <c r="CU8" s="483">
        <v>665775.57999999868</v>
      </c>
      <c r="CV8" s="483">
        <v>822312.68</v>
      </c>
      <c r="CW8" s="483">
        <v>368245.56000000029</v>
      </c>
      <c r="CX8" s="502">
        <v>682647.52999999991</v>
      </c>
      <c r="CY8" s="483">
        <v>655360.47000000055</v>
      </c>
      <c r="CZ8" s="483">
        <v>375876.27000000019</v>
      </c>
      <c r="DA8" s="483">
        <v>492853.9</v>
      </c>
      <c r="DB8" s="483">
        <f>+CP8+CQ8+CR8+CS8+CT8+CU8+CV8+CW8+CX8+CY8+CZ8+DA8</f>
        <v>7236719.1600000001</v>
      </c>
      <c r="DC8" s="500">
        <f>IFERROR(+DB8/DB7,0)</f>
        <v>0.67429957563206222</v>
      </c>
      <c r="DD8" s="483">
        <f>+DR8+FH8+EF8+ET8+FV8</f>
        <v>133151505.84086986</v>
      </c>
      <c r="DE8" s="500">
        <f>IFERROR(+DD8/DD7,0)</f>
        <v>0.8563888057573078</v>
      </c>
      <c r="DF8" s="483">
        <v>963364.66666666686</v>
      </c>
      <c r="DG8" s="483">
        <v>3320699.01</v>
      </c>
      <c r="DH8" s="483">
        <v>8545287.4400000013</v>
      </c>
      <c r="DI8" s="483">
        <v>5298237.0734000001</v>
      </c>
      <c r="DJ8" s="483">
        <v>5443049.9679199997</v>
      </c>
      <c r="DK8" s="483">
        <v>3305797.71</v>
      </c>
      <c r="DL8" s="483">
        <v>9243508.8599999994</v>
      </c>
      <c r="DM8" s="483">
        <v>9718003.4166000001</v>
      </c>
      <c r="DN8" s="483">
        <v>13529265.450542858</v>
      </c>
      <c r="DO8" s="483">
        <v>7879034.6447999999</v>
      </c>
      <c r="DP8" s="483">
        <v>11086304.219199998</v>
      </c>
      <c r="DQ8" s="483">
        <v>7735282.71</v>
      </c>
      <c r="DR8" s="483">
        <f>+DF8+DG8+DH8+DI8+DJ8+DK8+DL8+DM8+DN8+DO8+DP8+DQ8</f>
        <v>86067835.169129521</v>
      </c>
      <c r="DS8" s="500">
        <f>IFERROR(+DR8/DR7,0)</f>
        <v>0.91550401459449537</v>
      </c>
      <c r="DT8" s="483">
        <v>0</v>
      </c>
      <c r="DU8" s="483">
        <v>0</v>
      </c>
      <c r="DV8" s="483">
        <v>0</v>
      </c>
      <c r="DW8" s="483">
        <v>0</v>
      </c>
      <c r="DX8" s="483">
        <v>0</v>
      </c>
      <c r="DY8" s="483">
        <v>0</v>
      </c>
      <c r="DZ8" s="483">
        <v>0</v>
      </c>
      <c r="EA8" s="483">
        <v>0</v>
      </c>
      <c r="EB8" s="483">
        <v>0</v>
      </c>
      <c r="EC8" s="483">
        <v>0</v>
      </c>
      <c r="ED8" s="483">
        <v>0</v>
      </c>
      <c r="EE8" s="483">
        <v>0</v>
      </c>
      <c r="EF8" s="483">
        <f>+DT8+DU8+DV8+DW8+DX8+DY8+DZ8+EA8+EB8+EC8+ED8+EE8</f>
        <v>0</v>
      </c>
      <c r="EG8" s="500">
        <f>IFERROR(+EF8/EF7,0)</f>
        <v>0</v>
      </c>
      <c r="EH8" s="483">
        <v>298935.01</v>
      </c>
      <c r="EI8" s="483">
        <v>242027.57</v>
      </c>
      <c r="EJ8" s="483">
        <v>362665.7</v>
      </c>
      <c r="EK8" s="483">
        <v>361254.66</v>
      </c>
      <c r="EL8" s="483">
        <v>119882.1</v>
      </c>
      <c r="EM8" s="483">
        <v>528853.57999999996</v>
      </c>
      <c r="EN8" s="483">
        <v>230002.08000000002</v>
      </c>
      <c r="EO8" s="483">
        <v>368939.56999999995</v>
      </c>
      <c r="EP8" s="483">
        <v>154269.79999999999</v>
      </c>
      <c r="EQ8" s="483">
        <v>428471.82</v>
      </c>
      <c r="ER8" s="483"/>
      <c r="ES8" s="483"/>
      <c r="ET8" s="483">
        <f>+EH8+EI8+EJ8+EK8+EL8+EM8+EN8+EO8+EP8+EQ8+ER8+ES8</f>
        <v>3095301.8899999997</v>
      </c>
      <c r="EU8" s="500">
        <f>IFERROR(+ET8/ET7,0)</f>
        <v>0.69526657869590747</v>
      </c>
      <c r="EV8" s="483">
        <v>225937.0799999999</v>
      </c>
      <c r="EW8" s="483">
        <v>354155.93000000028</v>
      </c>
      <c r="EX8" s="483">
        <v>272548.05999999994</v>
      </c>
      <c r="EY8" s="483">
        <f>169740.06+13220</f>
        <v>182960.06</v>
      </c>
      <c r="EZ8" s="483">
        <v>240211.71000000002</v>
      </c>
      <c r="FA8" s="483">
        <v>305846.18999999994</v>
      </c>
      <c r="FB8" s="483">
        <v>399700.60000000003</v>
      </c>
      <c r="FC8" s="483">
        <v>128654.24535714286</v>
      </c>
      <c r="FD8" s="483">
        <v>114549.77999999981</v>
      </c>
      <c r="FE8" s="483">
        <v>224397.36000000002</v>
      </c>
      <c r="FF8" s="483">
        <v>173756.68999999994</v>
      </c>
      <c r="FG8" s="502">
        <v>474894.51999999944</v>
      </c>
      <c r="FH8" s="483">
        <f>+EV8+EW8+EX8+EY8+EZ8+FA8+FB8+FC8+FD8+FE8+FF8+FG8</f>
        <v>3097612.2253571423</v>
      </c>
      <c r="FI8" s="500">
        <f>IFERROR(+FH8/FH7,0)</f>
        <v>0.58529052312782026</v>
      </c>
      <c r="FJ8" s="483">
        <v>2358596.279999997</v>
      </c>
      <c r="FK8" s="483">
        <v>1307504.1100000008</v>
      </c>
      <c r="FL8" s="483">
        <v>7300593.6200000113</v>
      </c>
      <c r="FM8" s="483">
        <v>3171199.180000002</v>
      </c>
      <c r="FN8" s="483">
        <v>5540802.9300000016</v>
      </c>
      <c r="FO8" s="483">
        <v>3139526.9660079852</v>
      </c>
      <c r="FP8" s="483">
        <v>3004605.3305633999</v>
      </c>
      <c r="FQ8" s="483">
        <v>4171250.2498117988</v>
      </c>
      <c r="FR8" s="483">
        <v>2652081.9300000002</v>
      </c>
      <c r="FS8" s="483">
        <v>1568593.0999999999</v>
      </c>
      <c r="FT8" s="483">
        <v>3042118.7499999972</v>
      </c>
      <c r="FU8" s="483">
        <v>3633884.1099999994</v>
      </c>
      <c r="FV8" s="483">
        <f>+FJ8+FK8+FL8+FM8+FN8+FO8+FP8+FQ8+FR8+FS8+FT8+FU8</f>
        <v>40890756.556383193</v>
      </c>
      <c r="FW8" s="500">
        <f>IFERROR(+FV8/FV7,0)</f>
        <v>0.79055091016609935</v>
      </c>
      <c r="FX8" s="483">
        <f>+GL8+GZ8+HN8+IB8+IP8+JD8+JR8+KF8+KT8</f>
        <v>73839843.884672165</v>
      </c>
      <c r="FY8" s="500">
        <f>IFERROR(+FX8/FX7,0)</f>
        <v>0.40674819950019186</v>
      </c>
      <c r="FZ8" s="483">
        <v>0</v>
      </c>
      <c r="GA8" s="483">
        <v>0</v>
      </c>
      <c r="GB8" s="483">
        <v>0</v>
      </c>
      <c r="GC8" s="483">
        <v>0</v>
      </c>
      <c r="GD8" s="483">
        <v>0</v>
      </c>
      <c r="GE8" s="483">
        <v>0</v>
      </c>
      <c r="GF8" s="483">
        <v>0</v>
      </c>
      <c r="GG8" s="483">
        <v>0</v>
      </c>
      <c r="GH8" s="483">
        <v>0</v>
      </c>
      <c r="GI8" s="483">
        <v>0</v>
      </c>
      <c r="GJ8" s="483">
        <v>0</v>
      </c>
      <c r="GK8" s="483">
        <v>0</v>
      </c>
      <c r="GL8" s="483">
        <f>+FZ8+GA8+GB8+GC8+GD8+GE8+GF8+GG8+GH8+GI8+GJ8+GK8</f>
        <v>0</v>
      </c>
      <c r="GM8" s="500">
        <f>IFERROR(+GL8/GL7,0)</f>
        <v>0</v>
      </c>
      <c r="GN8" s="483">
        <v>246282.65999999997</v>
      </c>
      <c r="GO8" s="483">
        <v>225799.44</v>
      </c>
      <c r="GP8" s="483">
        <v>177610.21000000002</v>
      </c>
      <c r="GQ8" s="483">
        <v>188247.53852629513</v>
      </c>
      <c r="GR8" s="483">
        <v>224447.80698865856</v>
      </c>
      <c r="GS8" s="483">
        <v>218575.01942622822</v>
      </c>
      <c r="GT8" s="483">
        <v>261198.90285714285</v>
      </c>
      <c r="GU8" s="483">
        <v>244787.68999999994</v>
      </c>
      <c r="GV8" s="483">
        <v>220581.25535714283</v>
      </c>
      <c r="GW8" s="483">
        <v>237704.99247695066</v>
      </c>
      <c r="GX8" s="483">
        <v>247295.6678268672</v>
      </c>
      <c r="GY8" s="483">
        <v>228187.28214285715</v>
      </c>
      <c r="GZ8" s="483">
        <f>+GN8+GO8+GP8+GQ8+GR8+GS8+GT8+GU8+GV8+GW8+GX8+GY8</f>
        <v>2720718.4656021423</v>
      </c>
      <c r="HA8" s="500">
        <f>IFERROR(+GZ8/GZ7,0)</f>
        <v>7.0860490948958077E-2</v>
      </c>
      <c r="HB8" s="483">
        <v>136354.41999999998</v>
      </c>
      <c r="HC8" s="483">
        <v>107158.72</v>
      </c>
      <c r="HD8" s="483">
        <v>119951.97000000002</v>
      </c>
      <c r="HE8" s="483">
        <v>119048.51785714284</v>
      </c>
      <c r="HF8" s="483">
        <v>141518.44781147997</v>
      </c>
      <c r="HG8" s="483">
        <v>138362.8239207576</v>
      </c>
      <c r="HH8" s="483">
        <v>152054.5190869848</v>
      </c>
      <c r="HI8" s="483">
        <v>152087.34999999998</v>
      </c>
      <c r="HJ8" s="483">
        <v>140083.40107142855</v>
      </c>
      <c r="HK8" s="483">
        <v>129373.46749999997</v>
      </c>
      <c r="HL8" s="483">
        <v>147445.64714285711</v>
      </c>
      <c r="HM8" s="483">
        <v>106391.27321428571</v>
      </c>
      <c r="HN8" s="483">
        <f>+HB8+HC8+HD8+HE8+HF8+HG8+HH8+HI8+HJ8+HK8+HL8+HM8</f>
        <v>1589830.5576049367</v>
      </c>
      <c r="HO8" s="500">
        <f>IFERROR(+HN8/HN7,0)</f>
        <v>0.10824524315737973</v>
      </c>
      <c r="HP8" s="483">
        <v>0</v>
      </c>
      <c r="HQ8" s="483">
        <v>0</v>
      </c>
      <c r="HR8" s="483">
        <v>0</v>
      </c>
      <c r="HS8" s="483">
        <v>0</v>
      </c>
      <c r="HT8" s="483">
        <v>43717.928571428565</v>
      </c>
      <c r="HU8" s="483">
        <v>18781.651785714286</v>
      </c>
      <c r="HV8" s="483">
        <v>17912.874999999996</v>
      </c>
      <c r="HW8" s="483">
        <v>21035.068571428568</v>
      </c>
      <c r="HX8" s="483">
        <v>17912.5</v>
      </c>
      <c r="HY8" s="483">
        <v>17912.5</v>
      </c>
      <c r="HZ8" s="483">
        <v>17912.5</v>
      </c>
      <c r="IA8" s="483">
        <v>17912.5</v>
      </c>
      <c r="IB8" s="483">
        <f>+HP8+HQ8+HR8+HS8+HT8+HU8+HV8+HW8+HX8+HY8+HZ8+IA8</f>
        <v>173097.52392857143</v>
      </c>
      <c r="IC8" s="500">
        <f>IFERROR(+IB8/IB7,0)</f>
        <v>4.2679927431492501E-2</v>
      </c>
      <c r="ID8" s="483">
        <v>127276</v>
      </c>
      <c r="IE8" s="483">
        <v>127591.54</v>
      </c>
      <c r="IF8" s="483">
        <v>126385.94</v>
      </c>
      <c r="IG8" s="483">
        <v>126415.57</v>
      </c>
      <c r="IH8" s="483">
        <v>125877.095</v>
      </c>
      <c r="II8" s="483">
        <v>127236.56</v>
      </c>
      <c r="IJ8" s="483">
        <v>126490.80252373758</v>
      </c>
      <c r="IK8" s="483">
        <v>128012.18875</v>
      </c>
      <c r="IL8" s="483">
        <v>134034.11464285714</v>
      </c>
      <c r="IM8" s="483">
        <v>134029.84107142859</v>
      </c>
      <c r="IN8" s="483">
        <v>136080.92285714284</v>
      </c>
      <c r="IO8" s="483">
        <v>114903.30500000001</v>
      </c>
      <c r="IP8" s="483">
        <f>+ID8+IE8+IF8+IG8+IH8+II8+IJ8+IK8+IL8+IM8+IN8+IO8</f>
        <v>1534333.8798451659</v>
      </c>
      <c r="IQ8" s="500">
        <f>IFERROR(+IP8/IP7,0)</f>
        <v>0.25567121870804349</v>
      </c>
      <c r="IR8" s="483">
        <v>0</v>
      </c>
      <c r="IS8" s="483">
        <v>0</v>
      </c>
      <c r="IT8" s="483">
        <v>0</v>
      </c>
      <c r="IU8" s="483">
        <v>0</v>
      </c>
      <c r="IV8" s="483">
        <v>0</v>
      </c>
      <c r="IW8" s="483">
        <v>0</v>
      </c>
      <c r="IX8" s="483">
        <v>0</v>
      </c>
      <c r="IY8" s="483">
        <v>0</v>
      </c>
      <c r="IZ8" s="483">
        <v>0</v>
      </c>
      <c r="JA8" s="483">
        <v>0</v>
      </c>
      <c r="JB8" s="483">
        <v>0</v>
      </c>
      <c r="JC8" s="483">
        <v>0</v>
      </c>
      <c r="JD8" s="483">
        <f>+IR8+IS8+IT8+IU8+IV8+IW8+IX8+IY8+IZ8+JA8+JB8+JC8</f>
        <v>0</v>
      </c>
      <c r="JE8" s="500">
        <f>IFERROR(+JD8/JD7,0)</f>
        <v>0</v>
      </c>
      <c r="JF8" s="483">
        <v>239362.36</v>
      </c>
      <c r="JG8" s="483">
        <v>166772.37</v>
      </c>
      <c r="JH8" s="483">
        <v>214293.97</v>
      </c>
      <c r="JI8" s="483">
        <v>187159.45000000004</v>
      </c>
      <c r="JJ8" s="483">
        <v>188029.59999999998</v>
      </c>
      <c r="JK8" s="483">
        <v>191070.12999999998</v>
      </c>
      <c r="JL8" s="483">
        <v>395243.14999999997</v>
      </c>
      <c r="JM8" s="483">
        <v>187878.17</v>
      </c>
      <c r="JN8" s="483">
        <v>186140.31</v>
      </c>
      <c r="JO8" s="483">
        <v>195857.47</v>
      </c>
      <c r="JP8" s="483">
        <v>561145.55000000005</v>
      </c>
      <c r="JQ8" s="483">
        <v>531953.36999999988</v>
      </c>
      <c r="JR8" s="483">
        <f>+JF8+JG8+JH8+JI8+JJ8+JK8+JL8+JM8+JN8+JO8+JP8+JQ8</f>
        <v>3244905.9000000004</v>
      </c>
      <c r="JS8" s="500">
        <f>IFERROR(+JR8/JR7,0)</f>
        <v>0.52777982665480538</v>
      </c>
      <c r="JT8" s="483">
        <v>85941.81</v>
      </c>
      <c r="JU8" s="483">
        <v>126393.47</v>
      </c>
      <c r="JV8" s="483">
        <v>148933.21</v>
      </c>
      <c r="JW8" s="483">
        <v>178282.95867829223</v>
      </c>
      <c r="JX8" s="483">
        <v>184099.05</v>
      </c>
      <c r="JY8" s="483">
        <v>159502.41787115924</v>
      </c>
      <c r="JZ8" s="483">
        <v>208089.462128841</v>
      </c>
      <c r="KA8" s="483">
        <v>185890.79428571425</v>
      </c>
      <c r="KB8" s="483">
        <v>194428.10964285716</v>
      </c>
      <c r="KC8" s="483">
        <v>201903.87464285715</v>
      </c>
      <c r="KD8" s="483">
        <v>201583.51571428572</v>
      </c>
      <c r="KE8" s="483">
        <v>210236.59714285712</v>
      </c>
      <c r="KF8" s="483">
        <f>+JT8+JU8+JV8+JW8+JX8+JY8+JZ8+KA8+KB8+KC8+KD8+KE8</f>
        <v>2085285.2701068637</v>
      </c>
      <c r="KG8" s="500">
        <f>IFERROR(+KF8/KF7,0)</f>
        <v>0.11606721812783902</v>
      </c>
      <c r="KH8" s="483">
        <v>0</v>
      </c>
      <c r="KI8" s="483">
        <v>0</v>
      </c>
      <c r="KJ8" s="483">
        <v>0</v>
      </c>
      <c r="KK8" s="483">
        <v>0</v>
      </c>
      <c r="KL8" s="483">
        <v>0</v>
      </c>
      <c r="KM8" s="483">
        <v>0</v>
      </c>
      <c r="KN8" s="483">
        <v>16902706.115121968</v>
      </c>
      <c r="KO8" s="483">
        <v>21645878</v>
      </c>
      <c r="KP8" s="483">
        <v>11061236.312462518</v>
      </c>
      <c r="KQ8" s="483">
        <v>6069624.96</v>
      </c>
      <c r="KR8" s="483">
        <v>6812226.9000000004</v>
      </c>
      <c r="KS8" s="483"/>
      <c r="KT8" s="483">
        <f>+KH8+KI8+KJ8+KK8+KL8+KM8+KN8+KO8+KP8+KQ8+KR8+KS8</f>
        <v>62491672.287584484</v>
      </c>
      <c r="KU8" s="500">
        <f>IFERROR(+KT8/KT7,0)</f>
        <v>0.9008527156892111</v>
      </c>
    </row>
    <row r="9" spans="1:307" s="505" customFormat="1">
      <c r="A9" s="503" t="s">
        <v>1277</v>
      </c>
      <c r="B9" s="504">
        <f>+B7-B8</f>
        <v>224755973.68468356</v>
      </c>
      <c r="C9" s="494">
        <f t="shared" si="1"/>
        <v>0.28316334055101022</v>
      </c>
      <c r="D9" s="504">
        <f>+D7-D8</f>
        <v>4501783.6805000082</v>
      </c>
      <c r="E9" s="504">
        <f>+E7-E8</f>
        <v>229257757.36518347</v>
      </c>
      <c r="F9" s="494">
        <f t="shared" si="0"/>
        <v>0.2691801381943188</v>
      </c>
      <c r="G9" s="493">
        <f>+G7-G8</f>
        <v>0</v>
      </c>
      <c r="H9" s="493">
        <f>+H7-H8</f>
        <v>99231913.390056789</v>
      </c>
      <c r="I9" s="496">
        <f>IFERROR(+H9/H7,0)</f>
        <v>0.19280620389536729</v>
      </c>
      <c r="J9" s="493">
        <f>+J7-J8</f>
        <v>-273432.74491937598</v>
      </c>
      <c r="K9" s="493">
        <f>+K7-K8</f>
        <v>321653.55000000005</v>
      </c>
      <c r="L9" s="493">
        <f>+L7-L8</f>
        <v>318222.45810334099</v>
      </c>
      <c r="M9" s="493">
        <f t="shared" ref="M9:U9" si="2">+M7-M8</f>
        <v>174819.00115724569</v>
      </c>
      <c r="N9" s="493">
        <f t="shared" si="2"/>
        <v>1021230.2527857143</v>
      </c>
      <c r="O9" s="493">
        <f t="shared" si="2"/>
        <v>305243.81999999995</v>
      </c>
      <c r="P9" s="493">
        <f t="shared" si="2"/>
        <v>625427.16319999995</v>
      </c>
      <c r="Q9" s="493">
        <f t="shared" si="2"/>
        <v>1029212.46</v>
      </c>
      <c r="R9" s="497">
        <f t="shared" si="2"/>
        <v>649759.09000000008</v>
      </c>
      <c r="S9" s="493">
        <f t="shared" si="2"/>
        <v>843468.74</v>
      </c>
      <c r="T9" s="493">
        <f t="shared" si="2"/>
        <v>701553.56</v>
      </c>
      <c r="U9" s="493">
        <f t="shared" si="2"/>
        <v>1204511.4950000001</v>
      </c>
      <c r="V9" s="493">
        <f>+V7-V8</f>
        <v>6921668.8453269266</v>
      </c>
      <c r="W9" s="496">
        <f>IFERROR(+V9/V7,0)</f>
        <v>0.53519002843698804</v>
      </c>
      <c r="X9" s="493">
        <f t="shared" ref="X9:AJ9" si="3">+X7-X8</f>
        <v>3868214.6106249951</v>
      </c>
      <c r="Y9" s="493">
        <f t="shared" si="3"/>
        <v>3960132.874088116</v>
      </c>
      <c r="Z9" s="493">
        <f t="shared" si="3"/>
        <v>3164638.6489286274</v>
      </c>
      <c r="AA9" s="493">
        <f t="shared" si="3"/>
        <v>5693735.8626071885</v>
      </c>
      <c r="AB9" s="493">
        <f t="shared" si="3"/>
        <v>2517234.4619641453</v>
      </c>
      <c r="AC9" s="493">
        <f t="shared" si="3"/>
        <v>2786628.4307141602</v>
      </c>
      <c r="AD9" s="493">
        <f t="shared" si="3"/>
        <v>6554292.109821558</v>
      </c>
      <c r="AE9" s="493">
        <f t="shared" si="3"/>
        <v>6661315.5599913895</v>
      </c>
      <c r="AF9" s="493">
        <f t="shared" si="3"/>
        <v>5339071.1668604612</v>
      </c>
      <c r="AG9" s="493">
        <f t="shared" si="3"/>
        <v>7560434.80234465</v>
      </c>
      <c r="AH9" s="493">
        <f t="shared" si="3"/>
        <v>9199129.9368464947</v>
      </c>
      <c r="AI9" s="493">
        <f t="shared" si="3"/>
        <v>3878143.7631355822</v>
      </c>
      <c r="AJ9" s="493">
        <f t="shared" si="3"/>
        <v>61182972.227927327</v>
      </c>
      <c r="AK9" s="563">
        <f>IFERROR(+AJ9/AJ7,0)</f>
        <v>0.17580158053255598</v>
      </c>
      <c r="AL9" s="493">
        <f t="shared" ref="AL9:AX9" si="4">+AL7-AL8</f>
        <v>269885.26349686831</v>
      </c>
      <c r="AM9" s="493">
        <f t="shared" si="4"/>
        <v>185179.90840502828</v>
      </c>
      <c r="AN9" s="493">
        <f t="shared" si="4"/>
        <v>34427.665306122508</v>
      </c>
      <c r="AO9" s="493">
        <f t="shared" si="4"/>
        <v>246515.8200000003</v>
      </c>
      <c r="AP9" s="493">
        <f t="shared" si="4"/>
        <v>161613.22427882627</v>
      </c>
      <c r="AQ9" s="493">
        <f t="shared" si="4"/>
        <v>215900.10556592606</v>
      </c>
      <c r="AR9" s="493">
        <f t="shared" si="4"/>
        <v>39020.251839999808</v>
      </c>
      <c r="AS9" s="493">
        <f t="shared" si="4"/>
        <v>701022.9847762771</v>
      </c>
      <c r="AT9" s="493">
        <f t="shared" si="4"/>
        <v>120348.11046511633</v>
      </c>
      <c r="AU9" s="493">
        <f t="shared" si="4"/>
        <v>329559.01281652041</v>
      </c>
      <c r="AV9" s="493">
        <f t="shared" si="4"/>
        <v>263625.15107438061</v>
      </c>
      <c r="AW9" s="493">
        <f t="shared" si="4"/>
        <v>115620.29856000002</v>
      </c>
      <c r="AX9" s="493">
        <f t="shared" si="4"/>
        <v>2682717.796585083</v>
      </c>
      <c r="AY9" s="496">
        <f>IFERROR(+AX9/AX7,0)</f>
        <v>2.979322929935431E-2</v>
      </c>
      <c r="AZ9" s="493">
        <f t="shared" ref="AZ9:BK9" si="5">+AZ7-AZ8</f>
        <v>111786.80705714278</v>
      </c>
      <c r="BA9" s="493">
        <f t="shared" si="5"/>
        <v>85569.176785713644</v>
      </c>
      <c r="BB9" s="493">
        <f t="shared" si="5"/>
        <v>213605.71999999997</v>
      </c>
      <c r="BC9" s="493">
        <f t="shared" si="5"/>
        <v>111013.59250000014</v>
      </c>
      <c r="BD9" s="493">
        <f t="shared" si="5"/>
        <v>993439.94</v>
      </c>
      <c r="BE9" s="493">
        <f t="shared" si="5"/>
        <v>96089.449999999721</v>
      </c>
      <c r="BF9" s="493">
        <f t="shared" si="5"/>
        <v>2161738.2699999996</v>
      </c>
      <c r="BG9" s="493">
        <f t="shared" si="5"/>
        <v>275836.99000000721</v>
      </c>
      <c r="BH9" s="493">
        <f t="shared" si="5"/>
        <v>-190074.23999998532</v>
      </c>
      <c r="BI9" s="493">
        <f t="shared" si="5"/>
        <v>313805.32000000938</v>
      </c>
      <c r="BJ9" s="493">
        <f t="shared" si="5"/>
        <v>3201684.3700000048</v>
      </c>
      <c r="BK9" s="493">
        <f t="shared" si="5"/>
        <v>990790.90999999084</v>
      </c>
      <c r="BL9" s="493">
        <f>+BL7-BL8</f>
        <v>8365286.3063428812</v>
      </c>
      <c r="BM9" s="496">
        <f>IFERROR(+BL9/BL7,0)</f>
        <v>0.29716412511411316</v>
      </c>
      <c r="BN9" s="493">
        <f t="shared" ref="BN9:BZ9" si="6">+BN7-BN8</f>
        <v>251296.43</v>
      </c>
      <c r="BO9" s="493">
        <f t="shared" si="6"/>
        <v>518373.08</v>
      </c>
      <c r="BP9" s="493">
        <f t="shared" si="6"/>
        <v>664311.30000000005</v>
      </c>
      <c r="BQ9" s="493">
        <f t="shared" si="6"/>
        <v>478689.53</v>
      </c>
      <c r="BR9" s="493">
        <f t="shared" si="6"/>
        <v>445125.71</v>
      </c>
      <c r="BS9" s="493">
        <f t="shared" si="6"/>
        <v>490559.67</v>
      </c>
      <c r="BT9" s="493">
        <f t="shared" si="6"/>
        <v>677200.41</v>
      </c>
      <c r="BU9" s="493">
        <f t="shared" si="6"/>
        <v>480411.87</v>
      </c>
      <c r="BV9" s="493">
        <f t="shared" si="6"/>
        <v>435646.62</v>
      </c>
      <c r="BW9" s="493">
        <f t="shared" si="6"/>
        <v>285560.39999999997</v>
      </c>
      <c r="BX9" s="493">
        <f t="shared" si="6"/>
        <v>387154.33</v>
      </c>
      <c r="BY9" s="493">
        <f t="shared" si="6"/>
        <v>290857.49</v>
      </c>
      <c r="BZ9" s="493">
        <f t="shared" si="6"/>
        <v>5405186.8399999999</v>
      </c>
      <c r="CA9" s="496">
        <f>IFERROR(+BZ9/BZ7,0)</f>
        <v>0.99727243516779795</v>
      </c>
      <c r="CB9" s="493">
        <f t="shared" ref="CB9:CN9" si="7">+CB7-CB8</f>
        <v>334680.86571428541</v>
      </c>
      <c r="CC9" s="493">
        <f t="shared" si="7"/>
        <v>283544.62999999942</v>
      </c>
      <c r="CD9" s="493">
        <f t="shared" si="7"/>
        <v>400847.78999999957</v>
      </c>
      <c r="CE9" s="493">
        <f t="shared" si="7"/>
        <v>66268.87</v>
      </c>
      <c r="CF9" s="493">
        <f t="shared" si="7"/>
        <v>1828703.2699999996</v>
      </c>
      <c r="CG9" s="493">
        <f t="shared" si="7"/>
        <v>449843.70785713987</v>
      </c>
      <c r="CH9" s="493">
        <f t="shared" si="7"/>
        <v>2360129.8099999996</v>
      </c>
      <c r="CI9" s="493">
        <f t="shared" si="7"/>
        <v>1032293.3300000019</v>
      </c>
      <c r="CJ9" s="497">
        <f t="shared" si="7"/>
        <v>1048497.5600000002</v>
      </c>
      <c r="CK9" s="493">
        <f t="shared" si="7"/>
        <v>1837013.1700000004</v>
      </c>
      <c r="CL9" s="493">
        <f t="shared" si="7"/>
        <v>655301.70000000007</v>
      </c>
      <c r="CM9" s="493">
        <f t="shared" si="7"/>
        <v>881473.97</v>
      </c>
      <c r="CN9" s="493">
        <f t="shared" si="7"/>
        <v>11178598.673571426</v>
      </c>
      <c r="CO9" s="496">
        <f>IFERROR(+CN9/CN7,0)</f>
        <v>0.5771477914750246</v>
      </c>
      <c r="CP9" s="493">
        <f t="shared" ref="CP9:DA9" si="8">+CP7-CP8</f>
        <v>236991.11766071361</v>
      </c>
      <c r="CQ9" s="493">
        <f t="shared" si="8"/>
        <v>111973.46711860108</v>
      </c>
      <c r="CR9" s="493">
        <f t="shared" si="8"/>
        <v>215899.76537500054</v>
      </c>
      <c r="CS9" s="493">
        <f t="shared" si="8"/>
        <v>289111.26750000007</v>
      </c>
      <c r="CT9" s="493">
        <f t="shared" si="8"/>
        <v>319495.25532735302</v>
      </c>
      <c r="CU9" s="493">
        <f t="shared" si="8"/>
        <v>215997.25750000135</v>
      </c>
      <c r="CV9" s="493">
        <f t="shared" si="8"/>
        <v>211475.88249998994</v>
      </c>
      <c r="CW9" s="493">
        <f t="shared" si="8"/>
        <v>908957.96474999981</v>
      </c>
      <c r="CX9" s="498">
        <f t="shared" si="8"/>
        <v>343017.07900000026</v>
      </c>
      <c r="CY9" s="493">
        <f t="shared" si="8"/>
        <v>226271.71499999939</v>
      </c>
      <c r="CZ9" s="493">
        <f t="shared" si="8"/>
        <v>232382.7199999998</v>
      </c>
      <c r="DA9" s="493">
        <f t="shared" si="8"/>
        <v>183909.20857142867</v>
      </c>
      <c r="DB9" s="493">
        <f>+DB7-DB8</f>
        <v>3495482.700303087</v>
      </c>
      <c r="DC9" s="496">
        <f>IFERROR(+DB9/DB7,0)</f>
        <v>0.32570042436793778</v>
      </c>
      <c r="DD9" s="493">
        <f>+DD7-DD8</f>
        <v>22328697.713546619</v>
      </c>
      <c r="DE9" s="496">
        <f>IFERROR(+DD9/DD7,0)</f>
        <v>0.14361119424269214</v>
      </c>
      <c r="DF9" s="493">
        <f t="shared" ref="DF9:DR9" si="9">+DF7-DF8</f>
        <v>90317.443733333028</v>
      </c>
      <c r="DG9" s="493">
        <f t="shared" si="9"/>
        <v>287937.01000000024</v>
      </c>
      <c r="DH9" s="493">
        <f t="shared" si="9"/>
        <v>800031.72199999914</v>
      </c>
      <c r="DI9" s="493">
        <f t="shared" si="9"/>
        <v>517757.15311428532</v>
      </c>
      <c r="DJ9" s="493">
        <f t="shared" si="9"/>
        <v>402376.28632594459</v>
      </c>
      <c r="DK9" s="493">
        <f t="shared" si="9"/>
        <v>276242.63856999995</v>
      </c>
      <c r="DL9" s="493">
        <f t="shared" si="9"/>
        <v>1028253.1295357198</v>
      </c>
      <c r="DM9" s="493">
        <f t="shared" si="9"/>
        <v>1001383.6689035706</v>
      </c>
      <c r="DN9" s="493">
        <f t="shared" si="9"/>
        <v>981611.5574505087</v>
      </c>
      <c r="DO9" s="493">
        <f t="shared" si="9"/>
        <v>655725.17835714296</v>
      </c>
      <c r="DP9" s="493">
        <f t="shared" si="9"/>
        <v>1034664.3972964287</v>
      </c>
      <c r="DQ9" s="493">
        <f t="shared" si="9"/>
        <v>867287.63999999966</v>
      </c>
      <c r="DR9" s="493">
        <f t="shared" si="9"/>
        <v>7943587.8252869397</v>
      </c>
      <c r="DS9" s="496">
        <f>IFERROR(+DR9/DR7,0)</f>
        <v>8.4495985405504667E-2</v>
      </c>
      <c r="DT9" s="493">
        <f t="shared" ref="DT9:EF9" si="10">+DT7-DT8</f>
        <v>0</v>
      </c>
      <c r="DU9" s="493">
        <f t="shared" si="10"/>
        <v>0</v>
      </c>
      <c r="DV9" s="493">
        <f t="shared" si="10"/>
        <v>0</v>
      </c>
      <c r="DW9" s="493">
        <f t="shared" si="10"/>
        <v>0</v>
      </c>
      <c r="DX9" s="493">
        <f t="shared" si="10"/>
        <v>0</v>
      </c>
      <c r="DY9" s="493">
        <f t="shared" si="10"/>
        <v>0</v>
      </c>
      <c r="DZ9" s="493">
        <f t="shared" si="10"/>
        <v>0</v>
      </c>
      <c r="EA9" s="493">
        <f t="shared" si="10"/>
        <v>0</v>
      </c>
      <c r="EB9" s="493">
        <f t="shared" si="10"/>
        <v>0</v>
      </c>
      <c r="EC9" s="493">
        <f t="shared" si="10"/>
        <v>0</v>
      </c>
      <c r="ED9" s="493">
        <f t="shared" si="10"/>
        <v>0</v>
      </c>
      <c r="EE9" s="493">
        <f t="shared" si="10"/>
        <v>0</v>
      </c>
      <c r="EF9" s="493">
        <f t="shared" si="10"/>
        <v>0</v>
      </c>
      <c r="EG9" s="496">
        <f>IFERROR(+EF9/EF7,0)</f>
        <v>0</v>
      </c>
      <c r="EH9" s="493">
        <f t="shared" ref="EH9:ET9" si="11">+EH7-EH8</f>
        <v>126375.27999999997</v>
      </c>
      <c r="EI9" s="493">
        <f t="shared" si="11"/>
        <v>119846.38</v>
      </c>
      <c r="EJ9" s="493">
        <f t="shared" si="11"/>
        <v>196177.40999999997</v>
      </c>
      <c r="EK9" s="493">
        <f t="shared" si="11"/>
        <v>148356.21000000002</v>
      </c>
      <c r="EL9" s="493">
        <f t="shared" si="11"/>
        <v>23193.200000000012</v>
      </c>
      <c r="EM9" s="493">
        <f t="shared" si="11"/>
        <v>231084.80000000005</v>
      </c>
      <c r="EN9" s="493">
        <f t="shared" si="11"/>
        <v>78187.299999999988</v>
      </c>
      <c r="EO9" s="493">
        <f t="shared" si="11"/>
        <v>193572.42000000004</v>
      </c>
      <c r="EP9" s="493">
        <f t="shared" si="11"/>
        <v>63408.160000000033</v>
      </c>
      <c r="EQ9" s="493">
        <f t="shared" si="11"/>
        <v>176461.11000000004</v>
      </c>
      <c r="ER9" s="493">
        <f t="shared" si="11"/>
        <v>0</v>
      </c>
      <c r="ES9" s="493">
        <f t="shared" si="11"/>
        <v>0</v>
      </c>
      <c r="ET9" s="493">
        <f t="shared" si="11"/>
        <v>1356662.2700000005</v>
      </c>
      <c r="EU9" s="496">
        <f>IFERROR(+ET9/ET7,0)</f>
        <v>0.30473342130409253</v>
      </c>
      <c r="EV9" s="493">
        <f t="shared" ref="EV9:FG9" si="12">+EV7-EV8</f>
        <v>243469.0500000001</v>
      </c>
      <c r="EW9" s="493">
        <f t="shared" si="12"/>
        <v>304472.18999999971</v>
      </c>
      <c r="EX9" s="493">
        <f t="shared" si="12"/>
        <v>172480.09000000008</v>
      </c>
      <c r="EY9" s="493">
        <f t="shared" si="12"/>
        <v>42042.75</v>
      </c>
      <c r="EZ9" s="493">
        <f t="shared" si="12"/>
        <v>67167.69</v>
      </c>
      <c r="FA9" s="493">
        <f t="shared" si="12"/>
        <v>201633.39000000007</v>
      </c>
      <c r="FB9" s="493">
        <f t="shared" si="12"/>
        <v>193276.68</v>
      </c>
      <c r="FC9" s="493">
        <f t="shared" si="12"/>
        <v>138822.69464285712</v>
      </c>
      <c r="FD9" s="493">
        <f t="shared" si="12"/>
        <v>108983.93000000018</v>
      </c>
      <c r="FE9" s="493">
        <f t="shared" si="12"/>
        <v>203979.69999999998</v>
      </c>
      <c r="FF9" s="493">
        <f t="shared" si="12"/>
        <v>403212.97000000009</v>
      </c>
      <c r="FG9" s="498">
        <f t="shared" si="12"/>
        <v>115281.94000000053</v>
      </c>
      <c r="FH9" s="493">
        <f>+FH7-FH8</f>
        <v>2194823.0746428575</v>
      </c>
      <c r="FI9" s="496">
        <f>IFERROR(+FH9/FH7,0)</f>
        <v>0.41470947687217974</v>
      </c>
      <c r="FJ9" s="493">
        <f t="shared" ref="FJ9:FV9" si="13">+FJ7-FJ8</f>
        <v>933088.99000000395</v>
      </c>
      <c r="FK9" s="493">
        <f t="shared" si="13"/>
        <v>491722.55000000005</v>
      </c>
      <c r="FL9" s="493">
        <f t="shared" si="13"/>
        <v>903111.19999998901</v>
      </c>
      <c r="FM9" s="493">
        <f t="shared" si="13"/>
        <v>1100972.1599999978</v>
      </c>
      <c r="FN9" s="493">
        <f t="shared" si="13"/>
        <v>1047808.9999999981</v>
      </c>
      <c r="FO9" s="493">
        <f t="shared" si="13"/>
        <v>1081584.5739920139</v>
      </c>
      <c r="FP9" s="493">
        <f t="shared" si="13"/>
        <v>655889.67943659984</v>
      </c>
      <c r="FQ9" s="493">
        <f t="shared" si="13"/>
        <v>483782.99018820142</v>
      </c>
      <c r="FR9" s="493">
        <f t="shared" si="13"/>
        <v>890128.15999999968</v>
      </c>
      <c r="FS9" s="493">
        <f t="shared" si="13"/>
        <v>1167968.9600000002</v>
      </c>
      <c r="FT9" s="493">
        <f t="shared" si="13"/>
        <v>1051360.1900000032</v>
      </c>
      <c r="FU9" s="493">
        <f t="shared" si="13"/>
        <v>1026206.0900000008</v>
      </c>
      <c r="FV9" s="493">
        <f t="shared" si="13"/>
        <v>10833624.543616816</v>
      </c>
      <c r="FW9" s="496">
        <f>IFERROR(+FV9/FV7,0)</f>
        <v>0.20944908983390068</v>
      </c>
      <c r="FX9" s="493">
        <f>+FX7-FX8</f>
        <v>107697146.26158005</v>
      </c>
      <c r="FY9" s="496">
        <f>IFERROR(+FX9/FX7,0)</f>
        <v>0.59325180049980808</v>
      </c>
      <c r="FZ9" s="493">
        <f t="shared" ref="FZ9:GL9" si="14">+FZ7-FZ8</f>
        <v>951810.09267857147</v>
      </c>
      <c r="GA9" s="493">
        <f t="shared" si="14"/>
        <v>1086564.4484900001</v>
      </c>
      <c r="GB9" s="493">
        <f t="shared" si="14"/>
        <v>1222370.58699</v>
      </c>
      <c r="GC9" s="493">
        <f t="shared" si="14"/>
        <v>950268.35600000015</v>
      </c>
      <c r="GD9" s="493">
        <f t="shared" si="14"/>
        <v>1261091.0671985713</v>
      </c>
      <c r="GE9" s="493">
        <f t="shared" si="14"/>
        <v>1129615.0899999999</v>
      </c>
      <c r="GF9" s="493">
        <f t="shared" si="14"/>
        <v>1494727.9437324074</v>
      </c>
      <c r="GG9" s="493">
        <f t="shared" si="14"/>
        <v>1475391.1400000001</v>
      </c>
      <c r="GH9" s="493">
        <f t="shared" si="14"/>
        <v>1507369.22</v>
      </c>
      <c r="GI9" s="493">
        <f t="shared" si="14"/>
        <v>2017868.25</v>
      </c>
      <c r="GJ9" s="493">
        <f t="shared" si="14"/>
        <v>2634930.5533333328</v>
      </c>
      <c r="GK9" s="493">
        <f t="shared" si="14"/>
        <v>5109083.7033333294</v>
      </c>
      <c r="GL9" s="493">
        <f t="shared" si="14"/>
        <v>20841090.451756213</v>
      </c>
      <c r="GM9" s="496">
        <f>IFERROR(+GL9/GL7,0)</f>
        <v>1</v>
      </c>
      <c r="GN9" s="493">
        <f t="shared" ref="GN9:GZ9" si="15">+GN7-GN8</f>
        <v>2688623.342143144</v>
      </c>
      <c r="GO9" s="493">
        <f t="shared" si="15"/>
        <v>2505061.38</v>
      </c>
      <c r="GP9" s="493">
        <f t="shared" si="15"/>
        <v>2378531.8800003338</v>
      </c>
      <c r="GQ9" s="493">
        <f t="shared" si="15"/>
        <v>2544293.5214740075</v>
      </c>
      <c r="GR9" s="493">
        <f t="shared" si="15"/>
        <v>2717764.7212254931</v>
      </c>
      <c r="GS9" s="493">
        <f t="shared" si="15"/>
        <v>3105936.3914737725</v>
      </c>
      <c r="GT9" s="493">
        <f t="shared" si="15"/>
        <v>3133321.8971428573</v>
      </c>
      <c r="GU9" s="493">
        <f t="shared" si="15"/>
        <v>3273442.8714284734</v>
      </c>
      <c r="GV9" s="493">
        <f t="shared" si="15"/>
        <v>3306924.8246428575</v>
      </c>
      <c r="GW9" s="493">
        <f t="shared" si="15"/>
        <v>3370295.2332373359</v>
      </c>
      <c r="GX9" s="493">
        <f t="shared" si="15"/>
        <v>3266689.6721731322</v>
      </c>
      <c r="GY9" s="493">
        <f t="shared" si="15"/>
        <v>3383817.9757142831</v>
      </c>
      <c r="GZ9" s="493">
        <f t="shared" si="15"/>
        <v>35674703.710655689</v>
      </c>
      <c r="HA9" s="496">
        <f>IFERROR(+GZ9/GZ7,0)</f>
        <v>0.92913950905104181</v>
      </c>
      <c r="HB9" s="493">
        <f t="shared" ref="HB9:HN9" si="16">+HB7-HB8</f>
        <v>1034277.8800000409</v>
      </c>
      <c r="HC9" s="493">
        <f t="shared" si="16"/>
        <v>1057272.05</v>
      </c>
      <c r="HD9" s="493">
        <f t="shared" si="16"/>
        <v>987680.8885714584</v>
      </c>
      <c r="HE9" s="493">
        <f t="shared" si="16"/>
        <v>1089088.0021428885</v>
      </c>
      <c r="HF9" s="493">
        <f t="shared" si="16"/>
        <v>1073247.0864742489</v>
      </c>
      <c r="HG9" s="493">
        <f t="shared" si="16"/>
        <v>1087792.376079242</v>
      </c>
      <c r="HH9" s="493">
        <f t="shared" si="16"/>
        <v>1105655.2809130149</v>
      </c>
      <c r="HI9" s="493">
        <f t="shared" si="16"/>
        <v>1120289.4742857143</v>
      </c>
      <c r="HJ9" s="493">
        <f t="shared" si="16"/>
        <v>1068921.5389286017</v>
      </c>
      <c r="HK9" s="493">
        <f t="shared" si="16"/>
        <v>1137750.182500032</v>
      </c>
      <c r="HL9" s="493">
        <f t="shared" si="16"/>
        <v>1124422.4628571868</v>
      </c>
      <c r="HM9" s="493">
        <f t="shared" si="16"/>
        <v>1211074.0467857744</v>
      </c>
      <c r="HN9" s="493">
        <f t="shared" si="16"/>
        <v>13097471.269538203</v>
      </c>
      <c r="HO9" s="496">
        <f>IFERROR(+HN9/HN7,0)</f>
        <v>0.89175475684262029</v>
      </c>
      <c r="HP9" s="493">
        <f t="shared" ref="HP9:IB9" si="17">+HP7-HP8</f>
        <v>325036.66964285716</v>
      </c>
      <c r="HQ9" s="493">
        <f t="shared" si="17"/>
        <v>331669.65000000002</v>
      </c>
      <c r="HR9" s="493">
        <f t="shared" si="17"/>
        <v>272086.99276785715</v>
      </c>
      <c r="HS9" s="493">
        <f t="shared" si="17"/>
        <v>297552.75999999995</v>
      </c>
      <c r="HT9" s="493">
        <f t="shared" si="17"/>
        <v>313800.72392857145</v>
      </c>
      <c r="HU9" s="493">
        <f t="shared" si="17"/>
        <v>333956.52821428573</v>
      </c>
      <c r="HV9" s="493">
        <f t="shared" si="17"/>
        <v>311431.30499999999</v>
      </c>
      <c r="HW9" s="493">
        <f t="shared" si="17"/>
        <v>321811.31142857141</v>
      </c>
      <c r="HX9" s="493">
        <f t="shared" si="17"/>
        <v>343796.92999999993</v>
      </c>
      <c r="HY9" s="493">
        <f t="shared" si="17"/>
        <v>345124.97</v>
      </c>
      <c r="HZ9" s="493">
        <f t="shared" si="17"/>
        <v>354552.98</v>
      </c>
      <c r="IA9" s="493">
        <f t="shared" si="17"/>
        <v>331794.36</v>
      </c>
      <c r="IB9" s="493">
        <f t="shared" si="17"/>
        <v>3882615.1809821427</v>
      </c>
      <c r="IC9" s="496">
        <f>IFERROR(+IB9/IB7,0)</f>
        <v>0.95732007256850749</v>
      </c>
      <c r="ID9" s="493">
        <f t="shared" ref="ID9:IP9" si="18">+ID7-ID8</f>
        <v>377012.01321428578</v>
      </c>
      <c r="IE9" s="493">
        <f t="shared" si="18"/>
        <v>367718.13</v>
      </c>
      <c r="IF9" s="493">
        <f t="shared" si="18"/>
        <v>357544.62642857147</v>
      </c>
      <c r="IG9" s="493">
        <f t="shared" si="18"/>
        <v>361956.5161290323</v>
      </c>
      <c r="IH9" s="493">
        <f t="shared" si="18"/>
        <v>364356.97887096764</v>
      </c>
      <c r="II9" s="493">
        <f t="shared" si="18"/>
        <v>357044.81000000006</v>
      </c>
      <c r="IJ9" s="493">
        <f t="shared" si="18"/>
        <v>352414.23747626238</v>
      </c>
      <c r="IK9" s="493">
        <f t="shared" si="18"/>
        <v>356183.58125000005</v>
      </c>
      <c r="IL9" s="493">
        <f t="shared" si="18"/>
        <v>348912.12535714288</v>
      </c>
      <c r="IM9" s="493">
        <f t="shared" si="18"/>
        <v>401145.65892857139</v>
      </c>
      <c r="IN9" s="493">
        <f t="shared" si="18"/>
        <v>443032.25714285718</v>
      </c>
      <c r="IO9" s="493">
        <f t="shared" si="18"/>
        <v>379544.255</v>
      </c>
      <c r="IP9" s="493">
        <f t="shared" si="18"/>
        <v>4466865.1897976911</v>
      </c>
      <c r="IQ9" s="496">
        <f>IFERROR(+IP9/IP7,0)</f>
        <v>0.74432878129195656</v>
      </c>
      <c r="IR9" s="493">
        <f t="shared" ref="IR9:JD9" si="19">+IR7-IR8</f>
        <v>351971.5</v>
      </c>
      <c r="IS9" s="493">
        <f t="shared" si="19"/>
        <v>349462.32</v>
      </c>
      <c r="IT9" s="493">
        <f t="shared" si="19"/>
        <v>321182.27</v>
      </c>
      <c r="IU9" s="493">
        <f t="shared" si="19"/>
        <v>322634.48</v>
      </c>
      <c r="IV9" s="493">
        <f t="shared" si="19"/>
        <v>322756.03000000003</v>
      </c>
      <c r="IW9" s="493">
        <f t="shared" si="19"/>
        <v>303111.84000000003</v>
      </c>
      <c r="IX9" s="493">
        <f t="shared" si="19"/>
        <v>357156.54000000004</v>
      </c>
      <c r="IY9" s="493">
        <f t="shared" si="19"/>
        <v>350924.71</v>
      </c>
      <c r="IZ9" s="493">
        <f t="shared" si="19"/>
        <v>346122.9</v>
      </c>
      <c r="JA9" s="493">
        <f t="shared" si="19"/>
        <v>341918.99</v>
      </c>
      <c r="JB9" s="493">
        <f t="shared" si="19"/>
        <v>337772.46</v>
      </c>
      <c r="JC9" s="493">
        <f t="shared" si="19"/>
        <v>367378.13</v>
      </c>
      <c r="JD9" s="493">
        <f t="shared" si="19"/>
        <v>4072392.17</v>
      </c>
      <c r="JE9" s="496">
        <f>IFERROR(+JD9/JD7,0)</f>
        <v>1</v>
      </c>
      <c r="JF9" s="493">
        <f t="shared" ref="JF9:JR9" si="20">+JF7-JF8</f>
        <v>239640.18999999994</v>
      </c>
      <c r="JG9" s="493">
        <f t="shared" si="20"/>
        <v>162908.85999999999</v>
      </c>
      <c r="JH9" s="493">
        <f t="shared" si="20"/>
        <v>182487.62999999998</v>
      </c>
      <c r="JI9" s="493">
        <f t="shared" si="20"/>
        <v>199477.74999999997</v>
      </c>
      <c r="JJ9" s="493">
        <f t="shared" si="20"/>
        <v>210146.86</v>
      </c>
      <c r="JK9" s="493">
        <f t="shared" si="20"/>
        <v>173357.98000000013</v>
      </c>
      <c r="JL9" s="493">
        <f t="shared" si="20"/>
        <v>172523.76000000018</v>
      </c>
      <c r="JM9" s="493">
        <f t="shared" si="20"/>
        <v>217101.30999999991</v>
      </c>
      <c r="JN9" s="493">
        <f t="shared" si="20"/>
        <v>216741.49000000005</v>
      </c>
      <c r="JO9" s="493">
        <f t="shared" si="20"/>
        <v>227649.47000000006</v>
      </c>
      <c r="JP9" s="493">
        <f t="shared" si="20"/>
        <v>240187.40000000026</v>
      </c>
      <c r="JQ9" s="493">
        <f t="shared" si="20"/>
        <v>661090.29000000027</v>
      </c>
      <c r="JR9" s="493">
        <f t="shared" si="20"/>
        <v>2903312.99</v>
      </c>
      <c r="JS9" s="496">
        <f>IFERROR(+JR9/JR7,0)</f>
        <v>0.47222017334519462</v>
      </c>
      <c r="JT9" s="493">
        <f t="shared" ref="JT9:KF9" si="21">+JT7-JT8</f>
        <v>926107.74421428563</v>
      </c>
      <c r="JU9" s="493">
        <f t="shared" si="21"/>
        <v>1133751.78</v>
      </c>
      <c r="JV9" s="493">
        <f t="shared" si="21"/>
        <v>1247862.174178571</v>
      </c>
      <c r="JW9" s="493">
        <f t="shared" si="21"/>
        <v>1223956.2014288506</v>
      </c>
      <c r="JX9" s="493">
        <f t="shared" si="21"/>
        <v>1307978.8699999999</v>
      </c>
      <c r="JY9" s="493">
        <f t="shared" si="21"/>
        <v>1340054.8796288406</v>
      </c>
      <c r="JZ9" s="493">
        <f t="shared" si="21"/>
        <v>1364347.2426983477</v>
      </c>
      <c r="KA9" s="493">
        <f t="shared" si="21"/>
        <v>1393843.1557142858</v>
      </c>
      <c r="KB9" s="493">
        <f t="shared" si="21"/>
        <v>1411111.1803571435</v>
      </c>
      <c r="KC9" s="493">
        <f t="shared" si="21"/>
        <v>1479250.8089285714</v>
      </c>
      <c r="KD9" s="493">
        <f t="shared" si="21"/>
        <v>1484451.5407142856</v>
      </c>
      <c r="KE9" s="493">
        <f t="shared" si="21"/>
        <v>1568185.5028571428</v>
      </c>
      <c r="KF9" s="493">
        <f t="shared" si="21"/>
        <v>15880901.080720328</v>
      </c>
      <c r="KG9" s="496">
        <f>IFERROR(+KF9/KF7,0)</f>
        <v>0.88393278187216096</v>
      </c>
      <c r="KH9" s="493">
        <f t="shared" ref="KH9:KT9" si="22">+KH7-KH8</f>
        <v>0</v>
      </c>
      <c r="KI9" s="493">
        <f t="shared" si="22"/>
        <v>0</v>
      </c>
      <c r="KJ9" s="493">
        <f t="shared" si="22"/>
        <v>0</v>
      </c>
      <c r="KK9" s="493">
        <f t="shared" si="22"/>
        <v>0</v>
      </c>
      <c r="KL9" s="493">
        <f t="shared" si="22"/>
        <v>0</v>
      </c>
      <c r="KM9" s="493">
        <f t="shared" si="22"/>
        <v>0</v>
      </c>
      <c r="KN9" s="493">
        <f t="shared" si="22"/>
        <v>1720603.5705923177</v>
      </c>
      <c r="KO9" s="493">
        <f t="shared" si="22"/>
        <v>1460008.4399999976</v>
      </c>
      <c r="KP9" s="493">
        <f t="shared" si="22"/>
        <v>1045391.2075374816</v>
      </c>
      <c r="KQ9" s="493">
        <f t="shared" si="22"/>
        <v>1031730.8200000003</v>
      </c>
      <c r="KR9" s="493">
        <f t="shared" si="22"/>
        <v>1620060.1799999997</v>
      </c>
      <c r="KS9" s="493">
        <f t="shared" si="22"/>
        <v>0</v>
      </c>
      <c r="KT9" s="493">
        <f t="shared" si="22"/>
        <v>6877794.2181297988</v>
      </c>
      <c r="KU9" s="496">
        <f>IFERROR(+KT9/KT7,0)</f>
        <v>9.9147284310788855E-2</v>
      </c>
    </row>
    <row r="10" spans="1:307">
      <c r="A10" s="479" t="s">
        <v>1286</v>
      </c>
      <c r="B10" s="483">
        <f>+E10-D10</f>
        <v>51937472.328102626</v>
      </c>
      <c r="C10" s="499">
        <f t="shared" si="1"/>
        <v>6.5434470653197213E-2</v>
      </c>
      <c r="D10" s="506">
        <f>161364.37+194288.19+332809.76+162703.02+45551.39+90945.67+452876.09+402942.62+255850.73+396200.02+185705.13+265072.24+629901.46+370764.54+357566.05+197242.4</f>
        <v>4501783.6800000006</v>
      </c>
      <c r="E10" s="483">
        <f>+G10+H10+DD10+FX10</f>
        <v>56439256.008102626</v>
      </c>
      <c r="F10" s="499">
        <f t="shared" si="0"/>
        <v>6.6267448946758331E-2</v>
      </c>
      <c r="G10" s="483"/>
      <c r="H10" s="483">
        <f>+V10+AJ10+AX10+BL10+BZ10+CN10+DB10</f>
        <v>13484194.152482521</v>
      </c>
      <c r="I10" s="500">
        <f>IFERROR(+H10/H7,0)</f>
        <v>2.6199598479059182E-2</v>
      </c>
      <c r="J10" s="483">
        <f>102353.648081695-3653.3818125</f>
        <v>98700.26626919501</v>
      </c>
      <c r="K10" s="483">
        <v>187474.38539797015</v>
      </c>
      <c r="L10" s="483">
        <v>159953.36301405571</v>
      </c>
      <c r="M10" s="483">
        <f>108706+138061.20606796</f>
        <v>246767.20606796001</v>
      </c>
      <c r="N10" s="483">
        <f>115410+116717.52</f>
        <v>232127.52000000002</v>
      </c>
      <c r="O10" s="483">
        <f>160006.51+125022.39+31030.91-O12-61178</f>
        <v>145121.36751835194</v>
      </c>
      <c r="P10" s="483">
        <v>252257.07</v>
      </c>
      <c r="Q10" s="483">
        <v>181584.25</v>
      </c>
      <c r="R10" s="501">
        <v>209908.35</v>
      </c>
      <c r="S10" s="483">
        <f>350761.83-S12</f>
        <v>241083.67</v>
      </c>
      <c r="T10" s="483">
        <v>258232.88999999996</v>
      </c>
      <c r="U10" s="483">
        <v>602984.87124719494</v>
      </c>
      <c r="V10" s="483">
        <f>+J10+K10+L10+M10+N10+O10+P10+Q10+R10+S10+T10+U10</f>
        <v>2816195.2095147278</v>
      </c>
      <c r="W10" s="500">
        <f>IFERROR(+V10/V7,0)</f>
        <v>0.21775089619923996</v>
      </c>
      <c r="X10" s="483">
        <f>320851.33-205261.93-30000</f>
        <v>85589.400000000023</v>
      </c>
      <c r="Y10" s="483">
        <v>111669.01107142863</v>
      </c>
      <c r="Z10" s="483">
        <v>101889.09598214284</v>
      </c>
      <c r="AA10" s="483">
        <v>127502.48883928572</v>
      </c>
      <c r="AB10" s="483">
        <v>98750.531696428574</v>
      </c>
      <c r="AC10" s="483">
        <v>117377.98044642857</v>
      </c>
      <c r="AD10" s="483">
        <v>127622.55666666669</v>
      </c>
      <c r="AE10" s="483">
        <v>119386.66187500001</v>
      </c>
      <c r="AF10" s="483">
        <v>116214.63991071428</v>
      </c>
      <c r="AG10" s="483">
        <v>143974.07991071432</v>
      </c>
      <c r="AH10" s="483">
        <v>150207.98991071427</v>
      </c>
      <c r="AI10" s="483">
        <v>1647589.2924107143</v>
      </c>
      <c r="AJ10" s="483">
        <f>+X10+Y10+Z10+AA10+AB10+AC10+AD10+AE10+AF10+AG10+AH10+AI10</f>
        <v>2947773.7287202384</v>
      </c>
      <c r="AK10" s="562">
        <f>IFERROR(+AJ10/AJ7,0)</f>
        <v>8.4700573001064133E-3</v>
      </c>
      <c r="AL10" s="483">
        <v>0</v>
      </c>
      <c r="AM10" s="483">
        <v>0</v>
      </c>
      <c r="AN10" s="483">
        <v>0</v>
      </c>
      <c r="AO10" s="483">
        <v>0</v>
      </c>
      <c r="AP10" s="483">
        <v>0</v>
      </c>
      <c r="AQ10" s="483">
        <v>0</v>
      </c>
      <c r="AR10" s="483">
        <v>0</v>
      </c>
      <c r="AS10" s="483">
        <v>0</v>
      </c>
      <c r="AT10" s="483">
        <v>0</v>
      </c>
      <c r="AU10" s="483">
        <v>0</v>
      </c>
      <c r="AV10" s="483">
        <v>0</v>
      </c>
      <c r="AW10" s="483"/>
      <c r="AX10" s="483">
        <f>+AL10+AM10+AN10+AO10+AP10+AQ10+AR10+AS10+AT10+AU10+AV10+AW10</f>
        <v>0</v>
      </c>
      <c r="AY10" s="500">
        <f>IFERROR(+AX10/AX7,0)</f>
        <v>0</v>
      </c>
      <c r="AZ10" s="483">
        <v>74847.014642857132</v>
      </c>
      <c r="BA10" s="483">
        <f>87621.44-27123.79</f>
        <v>60497.65</v>
      </c>
      <c r="BB10" s="483">
        <f>35920.68+35773.81</f>
        <v>71694.489999999991</v>
      </c>
      <c r="BC10" s="483">
        <v>61360.424200000001</v>
      </c>
      <c r="BD10" s="483">
        <v>77807</v>
      </c>
      <c r="BE10" s="483">
        <f>62510.73+104793.53-BE12</f>
        <v>76067.795724962227</v>
      </c>
      <c r="BF10" s="483">
        <v>102470.47943262132</v>
      </c>
      <c r="BG10" s="483">
        <v>66773.569999999992</v>
      </c>
      <c r="BH10" s="483">
        <v>66238.959999999977</v>
      </c>
      <c r="BI10" s="483">
        <f>152118.16-BI12</f>
        <v>56222.16</v>
      </c>
      <c r="BJ10" s="483">
        <v>78905.56</v>
      </c>
      <c r="BK10" s="483">
        <v>230693.31</v>
      </c>
      <c r="BL10" s="483">
        <f>+AZ10+BA10+BB10+BC10+BD10+BE10+BF10+BG10+BH10+BI10+BJ10+BK10</f>
        <v>1023578.4140004406</v>
      </c>
      <c r="BM10" s="500">
        <f>IFERROR(+BL10/BL7,0)</f>
        <v>3.6361072740749886E-2</v>
      </c>
      <c r="BN10" s="483">
        <v>39592.220000000008</v>
      </c>
      <c r="BO10" s="483">
        <f>64903.25-3245.77</f>
        <v>61657.48</v>
      </c>
      <c r="BP10" s="483">
        <v>69715.88</v>
      </c>
      <c r="BQ10" s="483">
        <v>47434</v>
      </c>
      <c r="BR10" s="483">
        <f>81572.12</f>
        <v>81572.12</v>
      </c>
      <c r="BS10" s="483">
        <f>7469.44+104863.61-BS12</f>
        <v>92160.914897817551</v>
      </c>
      <c r="BT10" s="483">
        <v>83869.039999999994</v>
      </c>
      <c r="BU10" s="483">
        <v>86988.4</v>
      </c>
      <c r="BV10" s="483">
        <v>82113.179999999993</v>
      </c>
      <c r="BW10" s="483">
        <f>230895.43-BW12-BW17</f>
        <v>47099.109999999986</v>
      </c>
      <c r="BX10" s="483">
        <v>75440.100000000006</v>
      </c>
      <c r="BY10" s="483">
        <f>294038.87-BY12-BY17</f>
        <v>118794.70000000001</v>
      </c>
      <c r="BZ10" s="483">
        <f>+BN10+BO10+BP10+BQ10+BR10+BS10+BT10+BU10+BV10+BW10+BX10+BY10</f>
        <v>886437.1448978174</v>
      </c>
      <c r="CA10" s="500">
        <f>IFERROR(+BZ10/BZ7,0)</f>
        <v>0.16355018915783429</v>
      </c>
      <c r="CB10" s="483">
        <v>104471.51285714284</v>
      </c>
      <c r="CC10" s="483">
        <f>195922.33-3245.77-25062.85+2020</f>
        <v>169633.71</v>
      </c>
      <c r="CD10" s="483">
        <v>236199.64</v>
      </c>
      <c r="CE10" s="483">
        <f>169765+50698.7716071429-3245.77</f>
        <v>217218.00160714291</v>
      </c>
      <c r="CF10" s="483">
        <f>153897.37+51628.25-3246</f>
        <v>202279.62</v>
      </c>
      <c r="CG10" s="483">
        <v>279966</v>
      </c>
      <c r="CH10" s="483">
        <v>363539.09999999992</v>
      </c>
      <c r="CI10" s="483">
        <f>560430.465594246-93254.69</f>
        <v>467175.77559424605</v>
      </c>
      <c r="CJ10" s="501">
        <f>990555.19-CJ12-CJ17</f>
        <v>525024.79</v>
      </c>
      <c r="CK10" s="483">
        <v>618164.37</v>
      </c>
      <c r="CL10" s="483">
        <v>574779.98</v>
      </c>
      <c r="CM10" s="483">
        <v>753013.44</v>
      </c>
      <c r="CN10" s="483">
        <f>+CB10+CC10+CD10+CE10+CF10+CG10+CH10+CI10+CJ10+CK10+CL10+CM10</f>
        <v>4511465.9400585322</v>
      </c>
      <c r="CO10" s="500">
        <f>IFERROR(+CN10/CN7,0)</f>
        <v>0.23292567160278063</v>
      </c>
      <c r="CP10" s="483">
        <v>101109.41999999998</v>
      </c>
      <c r="CQ10" s="483">
        <f>91855.9-23052.55</f>
        <v>68803.349999999991</v>
      </c>
      <c r="CR10" s="483">
        <v>113063.78999999988</v>
      </c>
      <c r="CS10" s="483">
        <v>115980</v>
      </c>
      <c r="CT10" s="483">
        <v>90186.12</v>
      </c>
      <c r="CU10" s="483">
        <v>96650</v>
      </c>
      <c r="CV10" s="483">
        <v>144368.32529076398</v>
      </c>
      <c r="CW10" s="483">
        <v>113110.23000000003</v>
      </c>
      <c r="CX10" s="502">
        <f>192273.75-CX12</f>
        <v>95039.75</v>
      </c>
      <c r="CY10" s="502">
        <f>204109.38-CY12</f>
        <v>105420.38</v>
      </c>
      <c r="CZ10" s="483">
        <v>110019.38</v>
      </c>
      <c r="DA10" s="483">
        <v>144992.97</v>
      </c>
      <c r="DB10" s="483">
        <f>+CP10+CQ10+CR10+CS10+CT10+CU10+CV10+CW10+CX10+CY10+CZ10+DA10</f>
        <v>1298743.7152907636</v>
      </c>
      <c r="DC10" s="500">
        <f>IFERROR(+DB10/DB7,0)</f>
        <v>0.12101372413564405</v>
      </c>
      <c r="DD10" s="483">
        <f>+DR10+FH10+EF10+ET10+FV10</f>
        <v>10881327.425914044</v>
      </c>
      <c r="DE10" s="500">
        <f>IFERROR(+DD10/DD7,0)</f>
        <v>6.9985291870972438E-2</v>
      </c>
      <c r="DF10" s="483">
        <v>76499.999999999985</v>
      </c>
      <c r="DG10" s="483">
        <v>75749.999999999985</v>
      </c>
      <c r="DH10" s="483">
        <v>88695.37</v>
      </c>
      <c r="DI10" s="483">
        <v>93606.83</v>
      </c>
      <c r="DJ10" s="483">
        <v>92520.279999999984</v>
      </c>
      <c r="DK10" s="483">
        <f>106620.81-117195.56</f>
        <v>-10574.75</v>
      </c>
      <c r="DL10" s="483">
        <v>91018.869553571421</v>
      </c>
      <c r="DM10" s="483">
        <v>113019.93955357141</v>
      </c>
      <c r="DN10" s="483">
        <v>115591.74955357141</v>
      </c>
      <c r="DO10" s="483">
        <v>115591.74955357141</v>
      </c>
      <c r="DP10" s="483">
        <v>115591.74955357141</v>
      </c>
      <c r="DQ10" s="483">
        <v>183731.66</v>
      </c>
      <c r="DR10" s="483">
        <f>+DF10+DG10+DH10+DI10+DJ10+DK10+DL10+DM10+DN10+DO10+DP10+DQ10</f>
        <v>1151043.447767857</v>
      </c>
      <c r="DS10" s="500">
        <f>IFERROR(+DR10/DR7,0)</f>
        <v>1.224365519747765E-2</v>
      </c>
      <c r="DT10" s="483">
        <v>44444.23</v>
      </c>
      <c r="DU10" s="483">
        <f>38634.22-737.34+106.79</f>
        <v>38003.670000000006</v>
      </c>
      <c r="DV10" s="483">
        <v>8301.19</v>
      </c>
      <c r="DW10" s="483">
        <v>8171.91</v>
      </c>
      <c r="DX10" s="483">
        <f>8171.91+2600</f>
        <v>10771.91</v>
      </c>
      <c r="DY10" s="483">
        <v>9788</v>
      </c>
      <c r="DZ10" s="483">
        <v>9383.84</v>
      </c>
      <c r="EA10" s="483">
        <v>12986.380000000001</v>
      </c>
      <c r="EB10" s="483">
        <v>9383.0999999999985</v>
      </c>
      <c r="EC10" s="483">
        <v>23198.199999999997</v>
      </c>
      <c r="ED10" s="483">
        <f>9580.1491520001-4092.44</f>
        <v>5487.7091520000995</v>
      </c>
      <c r="EE10" s="483">
        <f>9383.1+60000+(1500/1.12)</f>
        <v>70722.385714285716</v>
      </c>
      <c r="EF10" s="483">
        <f>+DT10+DU10+DV10+DW10+DX10+DY10+DZ10+EA10+EB10+EC10+ED10+EE10</f>
        <v>250642.52486628582</v>
      </c>
      <c r="EG10" s="500">
        <f>IFERROR(+EF10/EF7,0)</f>
        <v>0</v>
      </c>
      <c r="EH10" s="483">
        <v>104374.32</v>
      </c>
      <c r="EI10" s="483">
        <v>130524.82</v>
      </c>
      <c r="EJ10" s="483">
        <v>139821.95491390306</v>
      </c>
      <c r="EK10" s="483">
        <f>138785.13-15444</f>
        <v>123341.13</v>
      </c>
      <c r="EL10" s="483">
        <v>129505.96999999997</v>
      </c>
      <c r="EM10" s="483">
        <v>136634.48999999993</v>
      </c>
      <c r="EN10" s="483">
        <v>146599.10999999999</v>
      </c>
      <c r="EO10" s="483">
        <v>138834.06999999998</v>
      </c>
      <c r="EP10" s="483">
        <v>137883.68000000002</v>
      </c>
      <c r="EQ10" s="483">
        <v>138774.46999999997</v>
      </c>
      <c r="ER10" s="483"/>
      <c r="ES10" s="483"/>
      <c r="ET10" s="483">
        <f>+EH10+EI10+EJ10+EK10+EL10+EM10+EN10+EO10+EP10+EQ10+ER10+ES10</f>
        <v>1326294.0149139029</v>
      </c>
      <c r="EU10" s="500">
        <f>IFERROR(+ET10/ET7,0)</f>
        <v>0.2979121051401058</v>
      </c>
      <c r="EV10" s="483">
        <v>69789.72</v>
      </c>
      <c r="EW10" s="483">
        <v>113962.34</v>
      </c>
      <c r="EX10" s="483">
        <v>70849.09</v>
      </c>
      <c r="EY10" s="483">
        <f>111122.213395923-13220</f>
        <v>97902.213395922998</v>
      </c>
      <c r="EZ10" s="483">
        <v>41098</v>
      </c>
      <c r="FA10" s="483">
        <v>70188</v>
      </c>
      <c r="FB10" s="483">
        <v>73757.98000000001</v>
      </c>
      <c r="FC10" s="483">
        <v>89784.66</v>
      </c>
      <c r="FD10" s="483">
        <f>137177.41-FD12-FD17</f>
        <v>74879.710000000021</v>
      </c>
      <c r="FE10" s="502">
        <v>70027.62</v>
      </c>
      <c r="FF10" s="483">
        <v>72476.919999999984</v>
      </c>
      <c r="FG10" s="502">
        <v>101202.5913532738</v>
      </c>
      <c r="FH10" s="483">
        <f>+EV10+EW10+EX10+EY10+EZ10+FA10+FB10+FC10+FD10+FE10+FF10+FG10</f>
        <v>945918.84474919701</v>
      </c>
      <c r="FI10" s="500">
        <f>IFERROR(+FH10/FH7,0)</f>
        <v>0.17873035590046743</v>
      </c>
      <c r="FJ10" s="483">
        <v>546936.86</v>
      </c>
      <c r="FK10" s="483">
        <v>668899.32000000007</v>
      </c>
      <c r="FL10" s="483">
        <v>599393.03</v>
      </c>
      <c r="FM10" s="483">
        <v>584779.72000000032</v>
      </c>
      <c r="FN10" s="483">
        <v>569620</v>
      </c>
      <c r="FO10" s="483">
        <v>414156.88399199955</v>
      </c>
      <c r="FP10" s="483">
        <v>572444.81943659997</v>
      </c>
      <c r="FQ10" s="483">
        <v>551988.58018820011</v>
      </c>
      <c r="FR10" s="483">
        <v>646678.7899999998</v>
      </c>
      <c r="FS10" s="483">
        <v>727211.09</v>
      </c>
      <c r="FT10" s="483">
        <v>600796.03</v>
      </c>
      <c r="FU10" s="483">
        <v>724523.47000000032</v>
      </c>
      <c r="FV10" s="483">
        <f>+FJ10+FK10+FL10+FM10+FN10+FO10+FP10+FQ10+FR10+FS10+FT10+FU10</f>
        <v>7207428.5936168013</v>
      </c>
      <c r="FW10" s="500">
        <f>IFERROR(+FV10/FV7,0)</f>
        <v>0.13934296438815774</v>
      </c>
      <c r="FX10" s="483">
        <f>+GL10+GZ10+HN10+IB10+IP10+JD10+JR10+KF10+KT10</f>
        <v>32073734.429706056</v>
      </c>
      <c r="FY10" s="500">
        <f>IFERROR(+FX10/FX7,0)</f>
        <v>0.17667878267600665</v>
      </c>
      <c r="FZ10" s="483">
        <v>131811.22999999998</v>
      </c>
      <c r="GA10" s="483">
        <v>188059.21999999997</v>
      </c>
      <c r="GB10" s="483">
        <v>151661.55035714293</v>
      </c>
      <c r="GC10" s="483">
        <v>355713.64714285708</v>
      </c>
      <c r="GD10" s="483">
        <v>144706.37714285706</v>
      </c>
      <c r="GE10" s="483">
        <v>136949.08999999994</v>
      </c>
      <c r="GF10" s="483">
        <v>128703.79000000004</v>
      </c>
      <c r="GG10" s="483">
        <v>140966.84999999995</v>
      </c>
      <c r="GH10" s="483">
        <v>254266.49</v>
      </c>
      <c r="GI10" s="483">
        <v>187961</v>
      </c>
      <c r="GJ10" s="483">
        <v>384250.87000000005</v>
      </c>
      <c r="GK10" s="483">
        <v>154901.2200000002</v>
      </c>
      <c r="GL10" s="483">
        <f>+FZ10+GA10+GB10+GC10+GD10+GE10+GF10+GG10+GH10+GI10+GJ10+GK10</f>
        <v>2359951.3346428568</v>
      </c>
      <c r="GM10" s="500">
        <f>IFERROR(+GL10/GL7,0)</f>
        <v>0.11323550176540745</v>
      </c>
      <c r="GN10" s="483">
        <v>790382.52249999985</v>
      </c>
      <c r="GO10" s="483">
        <v>743778.11</v>
      </c>
      <c r="GP10" s="483">
        <v>977647.00666666613</v>
      </c>
      <c r="GQ10" s="483">
        <v>806196.63278322853</v>
      </c>
      <c r="GR10" s="483">
        <v>902647.64396372205</v>
      </c>
      <c r="GS10" s="483">
        <v>955510.92157377023</v>
      </c>
      <c r="GT10" s="483">
        <v>854370.60714285693</v>
      </c>
      <c r="GU10" s="483">
        <v>867111.14000000013</v>
      </c>
      <c r="GV10" s="483">
        <v>854297.40357946418</v>
      </c>
      <c r="GW10" s="483">
        <v>898706.02180876362</v>
      </c>
      <c r="GX10" s="483">
        <v>906313.21145884728</v>
      </c>
      <c r="GY10" s="483">
        <f>854181.280660961+38000</f>
        <v>892181.28066096106</v>
      </c>
      <c r="GZ10" s="483">
        <f>+GN10+GO10+GP10+GQ10+GR10+GS10+GT10+GU10+GV10+GW10+GX10+GY10</f>
        <v>10449142.502138281</v>
      </c>
      <c r="HA10" s="500">
        <f>IFERROR(+GZ10/GZ7,0)</f>
        <v>0.27214552959387972</v>
      </c>
      <c r="HB10" s="483">
        <v>349609.0500000001</v>
      </c>
      <c r="HC10" s="483">
        <v>358820.62</v>
      </c>
      <c r="HD10" s="483">
        <v>430020.57</v>
      </c>
      <c r="HE10" s="483">
        <v>423531.68999999983</v>
      </c>
      <c r="HF10" s="483">
        <v>398887.0982599486</v>
      </c>
      <c r="HG10" s="483">
        <v>396117.11407924269</v>
      </c>
      <c r="HH10" s="483">
        <v>379372.74662730115</v>
      </c>
      <c r="HI10" s="483">
        <v>340656.57699999999</v>
      </c>
      <c r="HJ10" s="483">
        <v>398178.34678571427</v>
      </c>
      <c r="HK10" s="483">
        <v>406634.15535714268</v>
      </c>
      <c r="HL10" s="483">
        <v>398444.3707142857</v>
      </c>
      <c r="HM10" s="483">
        <f>366534.163372699+35000</f>
        <v>401534.163372699</v>
      </c>
      <c r="HN10" s="483">
        <f>+HB10+HC10+HD10+HE10+HF10+HG10+HH10+HI10+HJ10+HK10+HL10+HM10</f>
        <v>4681806.5021963343</v>
      </c>
      <c r="HO10" s="500">
        <f>IFERROR(+HN10/HN7,0)</f>
        <v>0.31876559474961119</v>
      </c>
      <c r="HP10" s="483">
        <v>95799.299999999959</v>
      </c>
      <c r="HQ10" s="483">
        <v>88957.92</v>
      </c>
      <c r="HR10" s="483">
        <v>133855.04999999999</v>
      </c>
      <c r="HS10" s="483">
        <v>128546.10999999999</v>
      </c>
      <c r="HT10" s="483">
        <v>114692.01785714291</v>
      </c>
      <c r="HU10" s="483">
        <v>118115.03192857145</v>
      </c>
      <c r="HV10" s="483">
        <v>112552.2825</v>
      </c>
      <c r="HW10" s="483">
        <v>145983.13999999998</v>
      </c>
      <c r="HX10" s="483">
        <v>101209.204</v>
      </c>
      <c r="HY10" s="483">
        <v>143141.59357142865</v>
      </c>
      <c r="HZ10" s="483">
        <v>100475.371</v>
      </c>
      <c r="IA10" s="483">
        <v>41391.983214285727</v>
      </c>
      <c r="IB10" s="483">
        <f>+HP10+HQ10+HR10+HS10+HT10+HU10+HV10+HW10+HX10+HY10+HZ10+IA10</f>
        <v>1324719.0040714287</v>
      </c>
      <c r="IC10" s="500">
        <f>IFERROR(+IB10/IB7,0)</f>
        <v>0.32663038544802253</v>
      </c>
      <c r="ID10" s="483">
        <v>90533.53</v>
      </c>
      <c r="IE10" s="483">
        <v>79747.070000000007</v>
      </c>
      <c r="IF10" s="483">
        <v>112817.98</v>
      </c>
      <c r="IG10" s="483">
        <v>96749.81</v>
      </c>
      <c r="IH10" s="483">
        <v>100668.85375000001</v>
      </c>
      <c r="II10" s="483">
        <v>99696.065785714323</v>
      </c>
      <c r="IJ10" s="483">
        <v>84843.629976262411</v>
      </c>
      <c r="IK10" s="483">
        <v>106874.97029999994</v>
      </c>
      <c r="IL10" s="483">
        <v>91017.183142857131</v>
      </c>
      <c r="IM10" s="483">
        <v>129502.8339285714</v>
      </c>
      <c r="IN10" s="483">
        <v>103216.27223802332</v>
      </c>
      <c r="IO10" s="483">
        <v>107963.59232857134</v>
      </c>
      <c r="IP10" s="483">
        <f>+ID10+IE10+IF10+IG10+IH10+II10+IJ10+IK10+IL10+IM10+IN10+IO10</f>
        <v>1203631.7914499999</v>
      </c>
      <c r="IQ10" s="500">
        <f>IFERROR(+IP10/IP7,0)</f>
        <v>0.20056521663122073</v>
      </c>
      <c r="IR10" s="483">
        <v>239556.16000000003</v>
      </c>
      <c r="IS10" s="483">
        <v>251685.72</v>
      </c>
      <c r="IT10" s="483">
        <v>287982.35999999993</v>
      </c>
      <c r="IU10" s="483">
        <v>289403.11</v>
      </c>
      <c r="IV10" s="483">
        <v>285519.92000000004</v>
      </c>
      <c r="IW10" s="483">
        <v>308692.97000000003</v>
      </c>
      <c r="IX10" s="483">
        <v>294561.98</v>
      </c>
      <c r="IY10" s="483">
        <v>290101.71999999997</v>
      </c>
      <c r="IZ10" s="483">
        <v>264069.62</v>
      </c>
      <c r="JA10" s="483">
        <v>287255.39</v>
      </c>
      <c r="JB10" s="483">
        <v>547064.08000000007</v>
      </c>
      <c r="JC10" s="483">
        <f>281862.16-23000</f>
        <v>258862.15999999997</v>
      </c>
      <c r="JD10" s="483">
        <f>+IR10+IS10+IT10+IU10+IV10+IW10+IX10+IY10+IZ10+JA10+JB10+JC10</f>
        <v>3604755.1900000004</v>
      </c>
      <c r="JE10" s="500">
        <f>IFERROR(+JD10/JD7,0)</f>
        <v>0.88516897182817256</v>
      </c>
      <c r="JF10" s="483">
        <v>222876.56000000003</v>
      </c>
      <c r="JG10" s="483">
        <v>151082.26</v>
      </c>
      <c r="JH10" s="483">
        <v>205034.6</v>
      </c>
      <c r="JI10" s="483">
        <v>144731.65857142856</v>
      </c>
      <c r="JJ10" s="483">
        <v>129143.05428571429</v>
      </c>
      <c r="JK10" s="483">
        <v>146186.41999999998</v>
      </c>
      <c r="JL10" s="483">
        <v>152091.48000000004</v>
      </c>
      <c r="JM10" s="483">
        <v>142702.17821428567</v>
      </c>
      <c r="JN10" s="483">
        <v>213386.31999999998</v>
      </c>
      <c r="JO10" s="483">
        <v>126043.19999999997</v>
      </c>
      <c r="JP10" s="483">
        <v>192800.01</v>
      </c>
      <c r="JQ10" s="483">
        <f>207512.15-75000</f>
        <v>132512.15</v>
      </c>
      <c r="JR10" s="483">
        <f>+JF10+JG10+JH10+JI10+JJ10+JK10+JL10+JM10+JN10+JO10+JP10+JQ10</f>
        <v>1958589.8910714285</v>
      </c>
      <c r="JS10" s="500">
        <f>IFERROR(+JR10/JR7,0)</f>
        <v>0.3185621602147331</v>
      </c>
      <c r="JT10" s="483">
        <v>380696.4917940477</v>
      </c>
      <c r="JU10" s="483">
        <v>466217.82</v>
      </c>
      <c r="JV10" s="483">
        <v>481815.97489047633</v>
      </c>
      <c r="JW10" s="483">
        <v>414353.38140146958</v>
      </c>
      <c r="JX10" s="483">
        <v>477375.91696428572</v>
      </c>
      <c r="JY10" s="483">
        <v>474968.64799999999</v>
      </c>
      <c r="JZ10" s="483">
        <v>482873.57191877824</v>
      </c>
      <c r="KA10" s="483">
        <v>440588.63261904742</v>
      </c>
      <c r="KB10" s="483">
        <v>386095.37642857136</v>
      </c>
      <c r="KC10" s="483">
        <v>505461.05035714281</v>
      </c>
      <c r="KD10" s="483">
        <v>465876.38928571437</v>
      </c>
      <c r="KE10" s="483">
        <f>501978.316904762-85000</f>
        <v>416978.316904762</v>
      </c>
      <c r="KF10" s="483">
        <f>+JT10+JU10+JV10+JW10+JX10+JY10+JZ10+KA10+KB10+KC10+KD10+KE10</f>
        <v>5393301.5705642952</v>
      </c>
      <c r="KG10" s="500">
        <f>IFERROR(+KF10/KF7,0)</f>
        <v>0.30019178612805492</v>
      </c>
      <c r="KH10" s="483">
        <v>0</v>
      </c>
      <c r="KI10" s="483">
        <v>0</v>
      </c>
      <c r="KJ10" s="483">
        <v>0</v>
      </c>
      <c r="KK10" s="483">
        <v>0</v>
      </c>
      <c r="KL10" s="483">
        <v>0</v>
      </c>
      <c r="KM10" s="483">
        <v>0</v>
      </c>
      <c r="KN10" s="483">
        <v>118075.20535714366</v>
      </c>
      <c r="KO10" s="483">
        <v>301241.17821428564</v>
      </c>
      <c r="KP10" s="483">
        <v>236385.59999999951</v>
      </c>
      <c r="KQ10" s="483">
        <v>226655.15178571426</v>
      </c>
      <c r="KR10" s="483">
        <v>215479.50821428571</v>
      </c>
      <c r="KS10" s="483"/>
      <c r="KT10" s="483">
        <f>+KH10+KI10+KJ10+KK10+KL10+KM10+KN10+KO10+KP10+KQ10+KR10+KS10</f>
        <v>1097836.643571429</v>
      </c>
      <c r="KU10" s="500">
        <f>IFERROR(+KT10/KT7,0)</f>
        <v>1.5825934649230655E-2</v>
      </c>
    </row>
    <row r="11" spans="1:307">
      <c r="A11" s="503" t="s">
        <v>1287</v>
      </c>
      <c r="B11" s="493">
        <f>+B9-B10</f>
        <v>172818501.35658094</v>
      </c>
      <c r="C11" s="494">
        <f t="shared" si="1"/>
        <v>0.21772886989781298</v>
      </c>
      <c r="D11" s="493">
        <f>+D9-D10</f>
        <v>5.0000753253698349E-4</v>
      </c>
      <c r="E11" s="493">
        <f>+E9-E10</f>
        <v>172818501.35708085</v>
      </c>
      <c r="F11" s="494">
        <f t="shared" si="0"/>
        <v>0.20291268924756051</v>
      </c>
      <c r="G11" s="493">
        <f>+G9-G10</f>
        <v>0</v>
      </c>
      <c r="H11" s="493">
        <f>+H9-H10</f>
        <v>85747719.237574264</v>
      </c>
      <c r="I11" s="496">
        <f>IFERROR(+H11/H7,0)</f>
        <v>0.16660660541630812</v>
      </c>
      <c r="J11" s="493">
        <f>+J9-J10</f>
        <v>-372133.01118857099</v>
      </c>
      <c r="K11" s="493">
        <f t="shared" ref="K11:U11" si="23">+K9-K10</f>
        <v>134179.16460202989</v>
      </c>
      <c r="L11" s="493">
        <f t="shared" si="23"/>
        <v>158269.09508928529</v>
      </c>
      <c r="M11" s="493">
        <f t="shared" si="23"/>
        <v>-71948.204910714325</v>
      </c>
      <c r="N11" s="493">
        <f t="shared" si="23"/>
        <v>789102.73278571432</v>
      </c>
      <c r="O11" s="493">
        <f t="shared" si="23"/>
        <v>160122.45248164801</v>
      </c>
      <c r="P11" s="493">
        <f t="shared" si="23"/>
        <v>373170.09319999994</v>
      </c>
      <c r="Q11" s="493">
        <f t="shared" si="23"/>
        <v>847628.21</v>
      </c>
      <c r="R11" s="497">
        <f t="shared" si="23"/>
        <v>439850.74000000011</v>
      </c>
      <c r="S11" s="493">
        <f t="shared" si="23"/>
        <v>602385.06999999995</v>
      </c>
      <c r="T11" s="493">
        <f t="shared" si="23"/>
        <v>443320.6700000001</v>
      </c>
      <c r="U11" s="493">
        <f t="shared" si="23"/>
        <v>601526.62375280517</v>
      </c>
      <c r="V11" s="493">
        <f>+V9-V10</f>
        <v>4105473.6358121987</v>
      </c>
      <c r="W11" s="496">
        <f>IFERROR(+V11/V7,0)</f>
        <v>0.31743913223774811</v>
      </c>
      <c r="X11" s="493">
        <f t="shared" ref="X11:AJ11" si="24">+X9-X10</f>
        <v>3782625.2106249952</v>
      </c>
      <c r="Y11" s="493">
        <f t="shared" si="24"/>
        <v>3848463.8630166873</v>
      </c>
      <c r="Z11" s="493">
        <f t="shared" si="24"/>
        <v>3062749.5529464846</v>
      </c>
      <c r="AA11" s="493">
        <f t="shared" si="24"/>
        <v>5566233.3737679031</v>
      </c>
      <c r="AB11" s="493">
        <f t="shared" si="24"/>
        <v>2418483.9302677168</v>
      </c>
      <c r="AC11" s="493">
        <f t="shared" si="24"/>
        <v>2669250.4502677317</v>
      </c>
      <c r="AD11" s="493">
        <f t="shared" si="24"/>
        <v>6426669.5531548914</v>
      </c>
      <c r="AE11" s="493">
        <f t="shared" si="24"/>
        <v>6541928.8981163893</v>
      </c>
      <c r="AF11" s="493">
        <f t="shared" si="24"/>
        <v>5222856.5269497465</v>
      </c>
      <c r="AG11" s="493">
        <f t="shared" si="24"/>
        <v>7416460.7224339359</v>
      </c>
      <c r="AH11" s="493">
        <f t="shared" si="24"/>
        <v>9048921.9469357803</v>
      </c>
      <c r="AI11" s="493">
        <f t="shared" si="24"/>
        <v>2230554.4707248677</v>
      </c>
      <c r="AJ11" s="493">
        <f t="shared" si="24"/>
        <v>58235198.499207087</v>
      </c>
      <c r="AK11" s="563">
        <f>IFERROR(+AJ11/AJ7,0)</f>
        <v>0.16733152323244957</v>
      </c>
      <c r="AL11" s="493">
        <f t="shared" ref="AL11:AX11" si="25">+AL9-AL10</f>
        <v>269885.26349686831</v>
      </c>
      <c r="AM11" s="493">
        <f t="shared" si="25"/>
        <v>185179.90840502828</v>
      </c>
      <c r="AN11" s="493">
        <f t="shared" si="25"/>
        <v>34427.665306122508</v>
      </c>
      <c r="AO11" s="493">
        <f t="shared" si="25"/>
        <v>246515.8200000003</v>
      </c>
      <c r="AP11" s="493">
        <f t="shared" si="25"/>
        <v>161613.22427882627</v>
      </c>
      <c r="AQ11" s="493">
        <f t="shared" si="25"/>
        <v>215900.10556592606</v>
      </c>
      <c r="AR11" s="493">
        <f t="shared" si="25"/>
        <v>39020.251839999808</v>
      </c>
      <c r="AS11" s="493">
        <f t="shared" si="25"/>
        <v>701022.9847762771</v>
      </c>
      <c r="AT11" s="493">
        <f t="shared" si="25"/>
        <v>120348.11046511633</v>
      </c>
      <c r="AU11" s="493">
        <f t="shared" si="25"/>
        <v>329559.01281652041</v>
      </c>
      <c r="AV11" s="493">
        <f t="shared" si="25"/>
        <v>263625.15107438061</v>
      </c>
      <c r="AW11" s="493">
        <f t="shared" si="25"/>
        <v>115620.29856000002</v>
      </c>
      <c r="AX11" s="493">
        <f t="shared" si="25"/>
        <v>2682717.796585083</v>
      </c>
      <c r="AY11" s="496">
        <f>IFERROR(+AX11/AX7,0)</f>
        <v>2.979322929935431E-2</v>
      </c>
      <c r="AZ11" s="493">
        <f t="shared" ref="AZ11:BK11" si="26">+AZ9-AZ10</f>
        <v>36939.79241428565</v>
      </c>
      <c r="BA11" s="493">
        <f t="shared" si="26"/>
        <v>25071.526785713642</v>
      </c>
      <c r="BB11" s="493">
        <f t="shared" si="26"/>
        <v>141911.22999999998</v>
      </c>
      <c r="BC11" s="493">
        <f t="shared" si="26"/>
        <v>49653.168300000143</v>
      </c>
      <c r="BD11" s="493">
        <f t="shared" si="26"/>
        <v>915632.94</v>
      </c>
      <c r="BE11" s="493">
        <f t="shared" si="26"/>
        <v>20021.654275037494</v>
      </c>
      <c r="BF11" s="493">
        <f t="shared" si="26"/>
        <v>2059267.7905673783</v>
      </c>
      <c r="BG11" s="493">
        <f t="shared" si="26"/>
        <v>209063.4200000072</v>
      </c>
      <c r="BH11" s="493">
        <f t="shared" si="26"/>
        <v>-256313.19999998529</v>
      </c>
      <c r="BI11" s="493">
        <f t="shared" si="26"/>
        <v>257583.16000000937</v>
      </c>
      <c r="BJ11" s="493">
        <f t="shared" si="26"/>
        <v>3122778.8100000047</v>
      </c>
      <c r="BK11" s="493">
        <f t="shared" si="26"/>
        <v>760097.59999999078</v>
      </c>
      <c r="BL11" s="493">
        <f>+BL9-BL10</f>
        <v>7341707.8923424408</v>
      </c>
      <c r="BM11" s="496">
        <f>IFERROR(+BL11/BL7,0)</f>
        <v>0.26080305237336326</v>
      </c>
      <c r="BN11" s="493">
        <f t="shared" ref="BN11:BY11" si="27">+BN9-BN10</f>
        <v>211704.21</v>
      </c>
      <c r="BO11" s="493">
        <f t="shared" si="27"/>
        <v>456715.60000000003</v>
      </c>
      <c r="BP11" s="493">
        <f t="shared" si="27"/>
        <v>594595.42000000004</v>
      </c>
      <c r="BQ11" s="493">
        <f t="shared" si="27"/>
        <v>431255.53</v>
      </c>
      <c r="BR11" s="493">
        <f t="shared" si="27"/>
        <v>363553.59</v>
      </c>
      <c r="BS11" s="493">
        <f t="shared" si="27"/>
        <v>398398.75510218245</v>
      </c>
      <c r="BT11" s="493">
        <f t="shared" si="27"/>
        <v>593331.37</v>
      </c>
      <c r="BU11" s="493">
        <f t="shared" si="27"/>
        <v>393423.47</v>
      </c>
      <c r="BV11" s="493">
        <f t="shared" si="27"/>
        <v>353533.44</v>
      </c>
      <c r="BW11" s="493">
        <f t="shared" si="27"/>
        <v>238461.28999999998</v>
      </c>
      <c r="BX11" s="493">
        <f t="shared" si="27"/>
        <v>311714.23</v>
      </c>
      <c r="BY11" s="493">
        <f t="shared" si="27"/>
        <v>172062.78999999998</v>
      </c>
      <c r="BZ11" s="493">
        <f>+BZ9-BZ10</f>
        <v>4518749.6951021822</v>
      </c>
      <c r="CA11" s="496">
        <f>IFERROR(+BZ11/BZ7,0)</f>
        <v>0.8337222460099637</v>
      </c>
      <c r="CB11" s="493">
        <f t="shared" ref="CB11:CN11" si="28">+CB9-CB10</f>
        <v>230209.35285714257</v>
      </c>
      <c r="CC11" s="493">
        <f t="shared" si="28"/>
        <v>113910.91999999943</v>
      </c>
      <c r="CD11" s="493">
        <f t="shared" si="28"/>
        <v>164648.14999999956</v>
      </c>
      <c r="CE11" s="493">
        <f t="shared" si="28"/>
        <v>-150949.13160714292</v>
      </c>
      <c r="CF11" s="493">
        <f t="shared" si="28"/>
        <v>1626423.6499999994</v>
      </c>
      <c r="CG11" s="493">
        <f t="shared" si="28"/>
        <v>169877.70785713987</v>
      </c>
      <c r="CH11" s="493">
        <f t="shared" si="28"/>
        <v>1996590.7099999997</v>
      </c>
      <c r="CI11" s="493">
        <f t="shared" si="28"/>
        <v>565117.55440575583</v>
      </c>
      <c r="CJ11" s="497">
        <f t="shared" si="28"/>
        <v>523472.77000000014</v>
      </c>
      <c r="CK11" s="493">
        <f t="shared" si="28"/>
        <v>1218848.8000000003</v>
      </c>
      <c r="CL11" s="493">
        <f t="shared" si="28"/>
        <v>80521.720000000088</v>
      </c>
      <c r="CM11" s="493">
        <f t="shared" si="28"/>
        <v>128460.53000000003</v>
      </c>
      <c r="CN11" s="493">
        <f t="shared" si="28"/>
        <v>6667132.7335128943</v>
      </c>
      <c r="CO11" s="496">
        <f>IFERROR(+CN11/CN7,0)</f>
        <v>0.34422211987224388</v>
      </c>
      <c r="CP11" s="493">
        <f t="shared" ref="CP11:DA11" si="29">+CP9-CP10</f>
        <v>135881.69766071363</v>
      </c>
      <c r="CQ11" s="493">
        <f t="shared" si="29"/>
        <v>43170.117118601091</v>
      </c>
      <c r="CR11" s="493">
        <f t="shared" si="29"/>
        <v>102835.97537500066</v>
      </c>
      <c r="CS11" s="493">
        <f t="shared" si="29"/>
        <v>173131.26750000007</v>
      </c>
      <c r="CT11" s="493">
        <f t="shared" si="29"/>
        <v>229309.13532735303</v>
      </c>
      <c r="CU11" s="493">
        <f t="shared" si="29"/>
        <v>119347.25750000135</v>
      </c>
      <c r="CV11" s="493">
        <f t="shared" si="29"/>
        <v>67107.557209225954</v>
      </c>
      <c r="CW11" s="493">
        <f t="shared" si="29"/>
        <v>795847.73474999983</v>
      </c>
      <c r="CX11" s="498">
        <f t="shared" si="29"/>
        <v>247977.32900000026</v>
      </c>
      <c r="CY11" s="493">
        <f t="shared" si="29"/>
        <v>120851.33499999938</v>
      </c>
      <c r="CZ11" s="493">
        <f t="shared" si="29"/>
        <v>122363.33999999979</v>
      </c>
      <c r="DA11" s="493">
        <f t="shared" si="29"/>
        <v>38916.238571428665</v>
      </c>
      <c r="DB11" s="493">
        <f>+DB9-DB10</f>
        <v>2196738.9850123236</v>
      </c>
      <c r="DC11" s="496">
        <f>IFERROR(+DB11/DB7,0)</f>
        <v>0.20468670023229377</v>
      </c>
      <c r="DD11" s="493">
        <f>+DD9-DD10</f>
        <v>11447370.287632575</v>
      </c>
      <c r="DE11" s="496">
        <f>IFERROR(+DD11/DD7,0)</f>
        <v>7.3625902371719704E-2</v>
      </c>
      <c r="DF11" s="493">
        <f t="shared" ref="DF11:DR11" si="30">+DF9-DF10</f>
        <v>13817.443733333042</v>
      </c>
      <c r="DG11" s="493">
        <f t="shared" si="30"/>
        <v>212187.01000000024</v>
      </c>
      <c r="DH11" s="493">
        <f t="shared" si="30"/>
        <v>711336.35199999914</v>
      </c>
      <c r="DI11" s="493">
        <f t="shared" si="30"/>
        <v>424150.3231142853</v>
      </c>
      <c r="DJ11" s="493">
        <f t="shared" si="30"/>
        <v>309856.00632594462</v>
      </c>
      <c r="DK11" s="493">
        <f t="shared" si="30"/>
        <v>286817.38856999995</v>
      </c>
      <c r="DL11" s="493">
        <f t="shared" si="30"/>
        <v>937234.2599821483</v>
      </c>
      <c r="DM11" s="493">
        <f t="shared" si="30"/>
        <v>888363.72934999922</v>
      </c>
      <c r="DN11" s="493">
        <f t="shared" si="30"/>
        <v>866019.80789693724</v>
      </c>
      <c r="DO11" s="493">
        <f t="shared" si="30"/>
        <v>540133.4288035715</v>
      </c>
      <c r="DP11" s="493">
        <f t="shared" si="30"/>
        <v>919072.64774285723</v>
      </c>
      <c r="DQ11" s="493">
        <f t="shared" si="30"/>
        <v>683555.97999999963</v>
      </c>
      <c r="DR11" s="493">
        <f t="shared" si="30"/>
        <v>6792544.3775190823</v>
      </c>
      <c r="DS11" s="496">
        <f>IFERROR(+DR11/DR7,0)</f>
        <v>7.2252330208027016E-2</v>
      </c>
      <c r="DT11" s="493">
        <f t="shared" ref="DT11:EF11" si="31">+DT9-DT10</f>
        <v>-44444.23</v>
      </c>
      <c r="DU11" s="493">
        <f t="shared" si="31"/>
        <v>-38003.670000000006</v>
      </c>
      <c r="DV11" s="493">
        <f t="shared" si="31"/>
        <v>-8301.19</v>
      </c>
      <c r="DW11" s="493">
        <f t="shared" si="31"/>
        <v>-8171.91</v>
      </c>
      <c r="DX11" s="493">
        <f t="shared" si="31"/>
        <v>-10771.91</v>
      </c>
      <c r="DY11" s="493">
        <f t="shared" si="31"/>
        <v>-9788</v>
      </c>
      <c r="DZ11" s="493">
        <f t="shared" si="31"/>
        <v>-9383.84</v>
      </c>
      <c r="EA11" s="493">
        <f t="shared" si="31"/>
        <v>-12986.380000000001</v>
      </c>
      <c r="EB11" s="493">
        <f t="shared" si="31"/>
        <v>-9383.0999999999985</v>
      </c>
      <c r="EC11" s="493">
        <f t="shared" si="31"/>
        <v>-23198.199999999997</v>
      </c>
      <c r="ED11" s="493">
        <f t="shared" si="31"/>
        <v>-5487.7091520000995</v>
      </c>
      <c r="EE11" s="493">
        <f t="shared" si="31"/>
        <v>-70722.385714285716</v>
      </c>
      <c r="EF11" s="493">
        <f t="shared" si="31"/>
        <v>-250642.52486628582</v>
      </c>
      <c r="EG11" s="496">
        <f>IFERROR(+EF11/EF7,0)</f>
        <v>0</v>
      </c>
      <c r="EH11" s="493">
        <f t="shared" ref="EH11:ET11" si="32">+EH9-EH10</f>
        <v>22000.959999999963</v>
      </c>
      <c r="EI11" s="493">
        <f t="shared" si="32"/>
        <v>-10678.440000000002</v>
      </c>
      <c r="EJ11" s="493">
        <f t="shared" si="32"/>
        <v>56355.455086096918</v>
      </c>
      <c r="EK11" s="493">
        <f t="shared" si="32"/>
        <v>25015.080000000016</v>
      </c>
      <c r="EL11" s="493">
        <f t="shared" si="32"/>
        <v>-106312.76999999996</v>
      </c>
      <c r="EM11" s="493">
        <f t="shared" si="32"/>
        <v>94450.310000000114</v>
      </c>
      <c r="EN11" s="493">
        <f t="shared" si="32"/>
        <v>-68411.81</v>
      </c>
      <c r="EO11" s="493">
        <f t="shared" si="32"/>
        <v>54738.350000000064</v>
      </c>
      <c r="EP11" s="493">
        <f t="shared" si="32"/>
        <v>-74475.51999999999</v>
      </c>
      <c r="EQ11" s="493">
        <f t="shared" si="32"/>
        <v>37686.640000000072</v>
      </c>
      <c r="ER11" s="493">
        <f t="shared" si="32"/>
        <v>0</v>
      </c>
      <c r="ES11" s="493">
        <f t="shared" si="32"/>
        <v>0</v>
      </c>
      <c r="ET11" s="493">
        <f t="shared" si="32"/>
        <v>30368.255086097633</v>
      </c>
      <c r="EU11" s="496">
        <f>IFERROR(+ET11/ET7,0)</f>
        <v>6.8213161639867365E-3</v>
      </c>
      <c r="EV11" s="493">
        <f t="shared" ref="EV11:FG11" si="33">+EV9-EV10</f>
        <v>173679.3300000001</v>
      </c>
      <c r="EW11" s="493">
        <f t="shared" si="33"/>
        <v>190509.84999999971</v>
      </c>
      <c r="EX11" s="493">
        <f t="shared" si="33"/>
        <v>101631.00000000009</v>
      </c>
      <c r="EY11" s="493">
        <f t="shared" si="33"/>
        <v>-55859.463395922998</v>
      </c>
      <c r="EZ11" s="493">
        <f t="shared" si="33"/>
        <v>26069.690000000002</v>
      </c>
      <c r="FA11" s="493">
        <f t="shared" si="33"/>
        <v>131445.39000000007</v>
      </c>
      <c r="FB11" s="493">
        <f t="shared" si="33"/>
        <v>119518.69999999998</v>
      </c>
      <c r="FC11" s="493">
        <f t="shared" si="33"/>
        <v>49038.034642857121</v>
      </c>
      <c r="FD11" s="493">
        <f t="shared" si="33"/>
        <v>34104.220000000161</v>
      </c>
      <c r="FE11" s="493">
        <f t="shared" si="33"/>
        <v>133952.07999999999</v>
      </c>
      <c r="FF11" s="493">
        <f t="shared" si="33"/>
        <v>330736.0500000001</v>
      </c>
      <c r="FG11" s="498">
        <f t="shared" si="33"/>
        <v>14079.348646726721</v>
      </c>
      <c r="FH11" s="493">
        <f>+FH9-FH10</f>
        <v>1248904.2298936606</v>
      </c>
      <c r="FI11" s="496">
        <f>IFERROR(+FH11/FH7,0)</f>
        <v>0.23597912097171234</v>
      </c>
      <c r="FJ11" s="493">
        <f t="shared" ref="FJ11:FV11" si="34">+FJ9-FJ10</f>
        <v>386152.13000000396</v>
      </c>
      <c r="FK11" s="493">
        <f t="shared" si="34"/>
        <v>-177176.77000000002</v>
      </c>
      <c r="FL11" s="493">
        <f t="shared" si="34"/>
        <v>303718.16999998898</v>
      </c>
      <c r="FM11" s="493">
        <f t="shared" si="34"/>
        <v>516192.4399999975</v>
      </c>
      <c r="FN11" s="493">
        <f t="shared" si="34"/>
        <v>478188.99999999814</v>
      </c>
      <c r="FO11" s="493">
        <f t="shared" si="34"/>
        <v>667427.69000001438</v>
      </c>
      <c r="FP11" s="493">
        <f t="shared" si="34"/>
        <v>83444.85999999987</v>
      </c>
      <c r="FQ11" s="493">
        <f t="shared" si="34"/>
        <v>-68205.589999998687</v>
      </c>
      <c r="FR11" s="493">
        <f t="shared" si="34"/>
        <v>243449.36999999988</v>
      </c>
      <c r="FS11" s="493">
        <f t="shared" si="34"/>
        <v>440757.87000000023</v>
      </c>
      <c r="FT11" s="493">
        <f t="shared" si="34"/>
        <v>450564.16000000318</v>
      </c>
      <c r="FU11" s="493">
        <f t="shared" si="34"/>
        <v>301682.62000000046</v>
      </c>
      <c r="FV11" s="493">
        <f t="shared" si="34"/>
        <v>3626195.9500000151</v>
      </c>
      <c r="FW11" s="496">
        <f>IFERROR(+FV11/FV7,0)</f>
        <v>7.010612544574292E-2</v>
      </c>
      <c r="FX11" s="493">
        <f>+FX9-FX10</f>
        <v>75623411.831873998</v>
      </c>
      <c r="FY11" s="496">
        <f>IFERROR(+FX11/FX7,0)</f>
        <v>0.41657301782380146</v>
      </c>
      <c r="FZ11" s="493">
        <f t="shared" ref="FZ11:GL11" si="35">+FZ9-FZ10</f>
        <v>819998.86267857149</v>
      </c>
      <c r="GA11" s="493">
        <f t="shared" si="35"/>
        <v>898505.22849000013</v>
      </c>
      <c r="GB11" s="493">
        <f t="shared" si="35"/>
        <v>1070709.0366328571</v>
      </c>
      <c r="GC11" s="493">
        <f t="shared" si="35"/>
        <v>594554.70885714306</v>
      </c>
      <c r="GD11" s="493">
        <f t="shared" si="35"/>
        <v>1116384.6900557142</v>
      </c>
      <c r="GE11" s="493">
        <f t="shared" si="35"/>
        <v>992665.99999999988</v>
      </c>
      <c r="GF11" s="493">
        <f t="shared" si="35"/>
        <v>1366024.1537324074</v>
      </c>
      <c r="GG11" s="493">
        <f t="shared" si="35"/>
        <v>1334424.2900000003</v>
      </c>
      <c r="GH11" s="493">
        <f t="shared" si="35"/>
        <v>1253102.73</v>
      </c>
      <c r="GI11" s="493">
        <f t="shared" si="35"/>
        <v>1829907.25</v>
      </c>
      <c r="GJ11" s="493">
        <f t="shared" si="35"/>
        <v>2250679.6833333327</v>
      </c>
      <c r="GK11" s="493">
        <f t="shared" si="35"/>
        <v>4954182.4833333287</v>
      </c>
      <c r="GL11" s="493">
        <f t="shared" si="35"/>
        <v>18481139.117113356</v>
      </c>
      <c r="GM11" s="496">
        <f>IFERROR(+GL11/GL7,0)</f>
        <v>0.88676449823459258</v>
      </c>
      <c r="GN11" s="493">
        <f t="shared" ref="GN11:GZ11" si="36">+GN9-GN10</f>
        <v>1898240.819643144</v>
      </c>
      <c r="GO11" s="493">
        <f t="shared" si="36"/>
        <v>1761283.27</v>
      </c>
      <c r="GP11" s="493">
        <f t="shared" si="36"/>
        <v>1400884.8733336676</v>
      </c>
      <c r="GQ11" s="493">
        <f t="shared" si="36"/>
        <v>1738096.888690779</v>
      </c>
      <c r="GR11" s="493">
        <f t="shared" si="36"/>
        <v>1815117.0772617711</v>
      </c>
      <c r="GS11" s="493">
        <f t="shared" si="36"/>
        <v>2150425.4699000022</v>
      </c>
      <c r="GT11" s="493">
        <f t="shared" si="36"/>
        <v>2278951.2900000005</v>
      </c>
      <c r="GU11" s="493">
        <f t="shared" si="36"/>
        <v>2406331.7314284733</v>
      </c>
      <c r="GV11" s="493">
        <f t="shared" si="36"/>
        <v>2452627.4210633934</v>
      </c>
      <c r="GW11" s="493">
        <f t="shared" si="36"/>
        <v>2471589.2114285724</v>
      </c>
      <c r="GX11" s="493">
        <f t="shared" si="36"/>
        <v>2360376.4607142848</v>
      </c>
      <c r="GY11" s="493">
        <f t="shared" si="36"/>
        <v>2491636.6950533222</v>
      </c>
      <c r="GZ11" s="493">
        <f t="shared" si="36"/>
        <v>25225561.20851741</v>
      </c>
      <c r="HA11" s="496">
        <f>IFERROR(+GZ11/GZ7,0)</f>
        <v>0.6569939794571622</v>
      </c>
      <c r="HB11" s="493">
        <f t="shared" ref="HB11:HN11" si="37">+HB9-HB10</f>
        <v>684668.83000004082</v>
      </c>
      <c r="HC11" s="493">
        <f t="shared" si="37"/>
        <v>698451.43</v>
      </c>
      <c r="HD11" s="493">
        <f t="shared" si="37"/>
        <v>557660.31857145834</v>
      </c>
      <c r="HE11" s="493">
        <f t="shared" si="37"/>
        <v>665556.31214288867</v>
      </c>
      <c r="HF11" s="493">
        <f t="shared" si="37"/>
        <v>674359.98821430025</v>
      </c>
      <c r="HG11" s="493">
        <f t="shared" si="37"/>
        <v>691675.26199999929</v>
      </c>
      <c r="HH11" s="493">
        <f t="shared" si="37"/>
        <v>726282.53428571369</v>
      </c>
      <c r="HI11" s="493">
        <f t="shared" si="37"/>
        <v>779632.89728571428</v>
      </c>
      <c r="HJ11" s="493">
        <f t="shared" si="37"/>
        <v>670743.19214288739</v>
      </c>
      <c r="HK11" s="493">
        <f t="shared" si="37"/>
        <v>731116.02714288933</v>
      </c>
      <c r="HL11" s="493">
        <f t="shared" si="37"/>
        <v>725978.09214290115</v>
      </c>
      <c r="HM11" s="493">
        <f t="shared" si="37"/>
        <v>809539.88341307547</v>
      </c>
      <c r="HN11" s="493">
        <f t="shared" si="37"/>
        <v>8415664.767341869</v>
      </c>
      <c r="HO11" s="496">
        <f>IFERROR(+HN11/HN7,0)</f>
        <v>0.5729891620930091</v>
      </c>
      <c r="HP11" s="493">
        <f t="shared" ref="HP11:IB11" si="38">+HP9-HP10</f>
        <v>229237.3696428572</v>
      </c>
      <c r="HQ11" s="493">
        <f t="shared" si="38"/>
        <v>242711.73000000004</v>
      </c>
      <c r="HR11" s="493">
        <f t="shared" si="38"/>
        <v>138231.94276785717</v>
      </c>
      <c r="HS11" s="493">
        <f t="shared" si="38"/>
        <v>169006.64999999997</v>
      </c>
      <c r="HT11" s="493">
        <f t="shared" si="38"/>
        <v>199108.70607142855</v>
      </c>
      <c r="HU11" s="493">
        <f t="shared" si="38"/>
        <v>215841.49628571427</v>
      </c>
      <c r="HV11" s="493">
        <f t="shared" si="38"/>
        <v>198879.02249999999</v>
      </c>
      <c r="HW11" s="493">
        <f t="shared" si="38"/>
        <v>175828.17142857143</v>
      </c>
      <c r="HX11" s="493">
        <f t="shared" si="38"/>
        <v>242587.72599999994</v>
      </c>
      <c r="HY11" s="493">
        <f t="shared" si="38"/>
        <v>201983.37642857133</v>
      </c>
      <c r="HZ11" s="493">
        <f t="shared" si="38"/>
        <v>254077.609</v>
      </c>
      <c r="IA11" s="493">
        <f t="shared" si="38"/>
        <v>290402.37678571424</v>
      </c>
      <c r="IB11" s="493">
        <f t="shared" si="38"/>
        <v>2557896.1769107142</v>
      </c>
      <c r="IC11" s="496">
        <f>IFERROR(+IB11/IB7,0)</f>
        <v>0.63068968712048501</v>
      </c>
      <c r="ID11" s="493">
        <f t="shared" ref="ID11:IP11" si="39">+ID9-ID10</f>
        <v>286478.48321428581</v>
      </c>
      <c r="IE11" s="493">
        <f t="shared" si="39"/>
        <v>287971.06</v>
      </c>
      <c r="IF11" s="493">
        <f t="shared" si="39"/>
        <v>244726.64642857149</v>
      </c>
      <c r="IG11" s="493">
        <f t="shared" si="39"/>
        <v>265206.7061290323</v>
      </c>
      <c r="IH11" s="493">
        <f t="shared" si="39"/>
        <v>263688.12512096763</v>
      </c>
      <c r="II11" s="493">
        <f t="shared" si="39"/>
        <v>257348.74421428575</v>
      </c>
      <c r="IJ11" s="493">
        <f t="shared" si="39"/>
        <v>267570.60749999998</v>
      </c>
      <c r="IK11" s="493">
        <f t="shared" si="39"/>
        <v>249308.61095000012</v>
      </c>
      <c r="IL11" s="493">
        <f t="shared" si="39"/>
        <v>257894.94221428575</v>
      </c>
      <c r="IM11" s="493">
        <f t="shared" si="39"/>
        <v>271642.82499999995</v>
      </c>
      <c r="IN11" s="493">
        <f t="shared" si="39"/>
        <v>339815.98490483384</v>
      </c>
      <c r="IO11" s="493">
        <f t="shared" si="39"/>
        <v>271580.66267142864</v>
      </c>
      <c r="IP11" s="493">
        <f t="shared" si="39"/>
        <v>3263233.3983476912</v>
      </c>
      <c r="IQ11" s="496">
        <f>IFERROR(+IP11/IP7,0)</f>
        <v>0.54376356466073583</v>
      </c>
      <c r="IR11" s="493">
        <f t="shared" ref="IR11:JD11" si="40">+IR9-IR10</f>
        <v>112415.33999999997</v>
      </c>
      <c r="IS11" s="493">
        <f t="shared" si="40"/>
        <v>97776.6</v>
      </c>
      <c r="IT11" s="493">
        <f t="shared" si="40"/>
        <v>33199.910000000091</v>
      </c>
      <c r="IU11" s="493">
        <f t="shared" si="40"/>
        <v>33231.369999999995</v>
      </c>
      <c r="IV11" s="493">
        <f t="shared" si="40"/>
        <v>37236.109999999986</v>
      </c>
      <c r="IW11" s="493">
        <f t="shared" si="40"/>
        <v>-5581.1300000000047</v>
      </c>
      <c r="IX11" s="493">
        <f t="shared" si="40"/>
        <v>62594.560000000056</v>
      </c>
      <c r="IY11" s="493">
        <f t="shared" si="40"/>
        <v>60822.990000000049</v>
      </c>
      <c r="IZ11" s="493">
        <f t="shared" si="40"/>
        <v>82053.280000000028</v>
      </c>
      <c r="JA11" s="493">
        <f t="shared" si="40"/>
        <v>54663.599999999977</v>
      </c>
      <c r="JB11" s="493">
        <f t="shared" si="40"/>
        <v>-209291.62000000005</v>
      </c>
      <c r="JC11" s="493">
        <f t="shared" si="40"/>
        <v>108515.97000000003</v>
      </c>
      <c r="JD11" s="493">
        <f t="shared" si="40"/>
        <v>467636.97999999952</v>
      </c>
      <c r="JE11" s="496">
        <f>IFERROR(+JD11/JD7,0)</f>
        <v>0.11483102817182746</v>
      </c>
      <c r="JF11" s="493">
        <f t="shared" ref="JF11:JR11" si="41">+JF9-JF10</f>
        <v>16763.629999999917</v>
      </c>
      <c r="JG11" s="493">
        <f t="shared" si="41"/>
        <v>11826.599999999977</v>
      </c>
      <c r="JH11" s="493">
        <f t="shared" si="41"/>
        <v>-22546.97000000003</v>
      </c>
      <c r="JI11" s="493">
        <f t="shared" si="41"/>
        <v>54746.09142857141</v>
      </c>
      <c r="JJ11" s="493">
        <f t="shared" si="41"/>
        <v>81003.8057142857</v>
      </c>
      <c r="JK11" s="493">
        <f t="shared" si="41"/>
        <v>27171.560000000143</v>
      </c>
      <c r="JL11" s="493">
        <f t="shared" si="41"/>
        <v>20432.280000000144</v>
      </c>
      <c r="JM11" s="493">
        <f t="shared" si="41"/>
        <v>74399.131785714242</v>
      </c>
      <c r="JN11" s="493">
        <f t="shared" si="41"/>
        <v>3355.170000000071</v>
      </c>
      <c r="JO11" s="493">
        <f t="shared" si="41"/>
        <v>101606.27000000009</v>
      </c>
      <c r="JP11" s="493">
        <f t="shared" si="41"/>
        <v>47387.390000000247</v>
      </c>
      <c r="JQ11" s="493">
        <f t="shared" si="41"/>
        <v>528578.14000000025</v>
      </c>
      <c r="JR11" s="493">
        <f t="shared" si="41"/>
        <v>944723.09892857168</v>
      </c>
      <c r="JS11" s="496">
        <f>IFERROR(+JR11/JR7,0)</f>
        <v>0.15365801313046151</v>
      </c>
      <c r="JT11" s="493">
        <f t="shared" ref="JT11:KF11" si="42">+JT9-JT10</f>
        <v>545411.25242023799</v>
      </c>
      <c r="JU11" s="493">
        <f t="shared" si="42"/>
        <v>667533.96</v>
      </c>
      <c r="JV11" s="493">
        <f t="shared" si="42"/>
        <v>766046.19928809465</v>
      </c>
      <c r="JW11" s="493">
        <f t="shared" si="42"/>
        <v>809602.82002738107</v>
      </c>
      <c r="JX11" s="493">
        <f t="shared" si="42"/>
        <v>830602.9530357141</v>
      </c>
      <c r="JY11" s="493">
        <f t="shared" si="42"/>
        <v>865086.23162884056</v>
      </c>
      <c r="JZ11" s="493">
        <f t="shared" si="42"/>
        <v>881473.67077956942</v>
      </c>
      <c r="KA11" s="493">
        <f t="shared" si="42"/>
        <v>953254.52309523837</v>
      </c>
      <c r="KB11" s="493">
        <f t="shared" si="42"/>
        <v>1025015.8039285722</v>
      </c>
      <c r="KC11" s="493">
        <f t="shared" si="42"/>
        <v>973789.7585714286</v>
      </c>
      <c r="KD11" s="493">
        <f t="shared" si="42"/>
        <v>1018575.1514285712</v>
      </c>
      <c r="KE11" s="493">
        <f t="shared" si="42"/>
        <v>1151207.1859523808</v>
      </c>
      <c r="KF11" s="493">
        <f t="shared" si="42"/>
        <v>10487599.510156032</v>
      </c>
      <c r="KG11" s="496">
        <f>IFERROR(+KF11/KF7,0)</f>
        <v>0.58374099574410609</v>
      </c>
      <c r="KH11" s="493">
        <f t="shared" ref="KH11:KT11" si="43">+KH9-KH10</f>
        <v>0</v>
      </c>
      <c r="KI11" s="493">
        <f t="shared" si="43"/>
        <v>0</v>
      </c>
      <c r="KJ11" s="493">
        <f t="shared" si="43"/>
        <v>0</v>
      </c>
      <c r="KK11" s="493">
        <f t="shared" si="43"/>
        <v>0</v>
      </c>
      <c r="KL11" s="493">
        <f t="shared" si="43"/>
        <v>0</v>
      </c>
      <c r="KM11" s="493">
        <f t="shared" si="43"/>
        <v>0</v>
      </c>
      <c r="KN11" s="493">
        <f t="shared" si="43"/>
        <v>1602528.3652351741</v>
      </c>
      <c r="KO11" s="493">
        <f t="shared" si="43"/>
        <v>1158767.2617857121</v>
      </c>
      <c r="KP11" s="493">
        <f t="shared" si="43"/>
        <v>809005.60753748205</v>
      </c>
      <c r="KQ11" s="493">
        <f t="shared" si="43"/>
        <v>805075.66821428598</v>
      </c>
      <c r="KR11" s="493">
        <f t="shared" si="43"/>
        <v>1404580.6717857141</v>
      </c>
      <c r="KS11" s="493">
        <f t="shared" si="43"/>
        <v>0</v>
      </c>
      <c r="KT11" s="493">
        <f t="shared" si="43"/>
        <v>5779957.5745583698</v>
      </c>
      <c r="KU11" s="496">
        <f>IFERROR(+KT11/KT7,0)</f>
        <v>8.33213496615582E-2</v>
      </c>
    </row>
    <row r="12" spans="1:307">
      <c r="A12" s="479" t="s">
        <v>1288</v>
      </c>
      <c r="B12" s="483">
        <f>+E12-D12</f>
        <v>49204557.764861524</v>
      </c>
      <c r="C12" s="499">
        <f t="shared" si="1"/>
        <v>6.1991353193487218E-2</v>
      </c>
      <c r="D12" s="483">
        <v>0</v>
      </c>
      <c r="E12" s="483">
        <f>+G12+H12+DD12+FX12</f>
        <v>49204557.764861524</v>
      </c>
      <c r="F12" s="499">
        <f t="shared" si="0"/>
        <v>5.7772918182384787E-2</v>
      </c>
      <c r="G12" s="483">
        <v>0</v>
      </c>
      <c r="H12" s="483">
        <f>+V12+AJ12+AX12+BL12+BZ12+CN12+DB12</f>
        <v>16662558.44076032</v>
      </c>
      <c r="I12" s="500">
        <f>IFERROR(+H12/H7,0)</f>
        <v>3.2375115327259431E-2</v>
      </c>
      <c r="J12" s="483">
        <f>89019.2+4900</f>
        <v>93919.2</v>
      </c>
      <c r="K12" s="483">
        <f>80448.48+1150+25415.17</f>
        <v>107013.65</v>
      </c>
      <c r="L12" s="483">
        <v>111081.669050197</v>
      </c>
      <c r="M12" s="483">
        <v>110374.76074901361</v>
      </c>
      <c r="N12" s="483">
        <f>77579.53+32033.87</f>
        <v>109613.4</v>
      </c>
      <c r="O12" s="483">
        <v>109760.44248164805</v>
      </c>
      <c r="P12" s="483">
        <v>109224.55</v>
      </c>
      <c r="Q12" s="483">
        <v>109296.01</v>
      </c>
      <c r="R12" s="501">
        <v>109403.95999999999</v>
      </c>
      <c r="S12" s="483">
        <v>109678.16</v>
      </c>
      <c r="T12" s="483">
        <v>109740.39</v>
      </c>
      <c r="U12" s="483">
        <v>249664.67875280511</v>
      </c>
      <c r="V12" s="483">
        <f>+J12+K12+L12+M12+N12+O12+P12+Q12+R12+S12+T12+U12</f>
        <v>1438770.8710336636</v>
      </c>
      <c r="W12" s="500">
        <f>IFERROR(+V12/V7,0)</f>
        <v>0.11124713426628068</v>
      </c>
      <c r="X12" s="483">
        <v>653925.9256346667</v>
      </c>
      <c r="Y12" s="483">
        <v>667950.26007244678</v>
      </c>
      <c r="Z12" s="483">
        <v>693549.41970799759</v>
      </c>
      <c r="AA12" s="483">
        <v>677809.23260327848</v>
      </c>
      <c r="AB12" s="483">
        <v>665787.72753069492</v>
      </c>
      <c r="AC12" s="483">
        <v>638537.94014175772</v>
      </c>
      <c r="AD12" s="483">
        <v>648363.1894478196</v>
      </c>
      <c r="AE12" s="483">
        <v>653495.88491619437</v>
      </c>
      <c r="AF12" s="483">
        <v>662549.92290134111</v>
      </c>
      <c r="AG12" s="483">
        <v>678487.23530631512</v>
      </c>
      <c r="AH12" s="483">
        <v>2521810.4823863106</v>
      </c>
      <c r="AI12" s="483">
        <v>2052389.6234268779</v>
      </c>
      <c r="AJ12" s="483">
        <f>+X12+Y12+Z12+AA12+AB12+AC12+AD12+AE12+AF12+AG12+AH12+AI12</f>
        <v>11214656.844075698</v>
      </c>
      <c r="AK12" s="562">
        <f>IFERROR(+AJ12/AJ7,0)</f>
        <v>3.2223906857189698E-2</v>
      </c>
      <c r="AL12" s="483">
        <v>0</v>
      </c>
      <c r="AM12" s="483">
        <v>0</v>
      </c>
      <c r="AN12" s="483">
        <v>0</v>
      </c>
      <c r="AO12" s="483">
        <v>0</v>
      </c>
      <c r="AP12" s="483">
        <v>0</v>
      </c>
      <c r="AQ12" s="483">
        <v>0</v>
      </c>
      <c r="AR12" s="483">
        <v>0</v>
      </c>
      <c r="AS12" s="483">
        <v>0</v>
      </c>
      <c r="AT12" s="483">
        <v>0</v>
      </c>
      <c r="AU12" s="483">
        <v>0</v>
      </c>
      <c r="AV12" s="483">
        <v>0</v>
      </c>
      <c r="AW12" s="483"/>
      <c r="AX12" s="483">
        <f>+AL12+AM12+AN12+AO12+AP12+AQ12+AR12+AS12+AT12+AU12+AV12+AW12</f>
        <v>0</v>
      </c>
      <c r="AY12" s="500">
        <f>IFERROR(+AX12/AX7,0)</f>
        <v>0</v>
      </c>
      <c r="AZ12" s="483">
        <v>77391.28</v>
      </c>
      <c r="BA12" s="483">
        <f>75178.47+27123.79</f>
        <v>102302.26000000001</v>
      </c>
      <c r="BB12" s="483">
        <v>103417.08537952167</v>
      </c>
      <c r="BC12" s="483">
        <v>92876.031849222956</v>
      </c>
      <c r="BD12" s="483">
        <v>92073.66</v>
      </c>
      <c r="BE12" s="483">
        <v>91236.464275037782</v>
      </c>
      <c r="BF12" s="483">
        <v>92295.780567378693</v>
      </c>
      <c r="BG12" s="483">
        <v>92503.400000000009</v>
      </c>
      <c r="BH12" s="483">
        <v>93729.320000000022</v>
      </c>
      <c r="BI12" s="483">
        <v>95896</v>
      </c>
      <c r="BJ12" s="483">
        <v>96322.260000000009</v>
      </c>
      <c r="BK12" s="483">
        <v>192509.49</v>
      </c>
      <c r="BL12" s="483">
        <f>+AZ12+BA12+BB12+BC12+BD12+BE12+BF12+BG12+BH12+BI12+BJ12+BK12</f>
        <v>1222553.0320711611</v>
      </c>
      <c r="BM12" s="500">
        <f>IFERROR(+BL12/BL7,0)</f>
        <v>4.3429344660393242E-2</v>
      </c>
      <c r="BN12" s="483">
        <v>19353</v>
      </c>
      <c r="BO12" s="483">
        <f>18676.5+3245.77+7429.02</f>
        <v>29351.29</v>
      </c>
      <c r="BP12" s="483">
        <f>18676.5+7412.88</f>
        <v>26089.38</v>
      </c>
      <c r="BQ12" s="483">
        <v>35535.115102182448</v>
      </c>
      <c r="BR12" s="483">
        <f>9456.93+26762.12</f>
        <v>36219.050000000003</v>
      </c>
      <c r="BS12" s="483">
        <v>20172.135102182452</v>
      </c>
      <c r="BT12" s="483">
        <f>9456.93+7453.28</f>
        <v>16910.21</v>
      </c>
      <c r="BU12" s="483">
        <v>16910</v>
      </c>
      <c r="BV12" s="483">
        <v>17403.085102182453</v>
      </c>
      <c r="BW12" s="483">
        <v>18009.080000000002</v>
      </c>
      <c r="BX12" s="483">
        <v>17976.760000000002</v>
      </c>
      <c r="BY12" s="483">
        <v>9456.93</v>
      </c>
      <c r="BZ12" s="483">
        <f>+BN12+BO12+BP12+BQ12+BR12+BS12+BT12+BU12+BV12+BW12+BX12+BY12</f>
        <v>263386.03530654736</v>
      </c>
      <c r="CA12" s="500">
        <f>IFERROR(+BZ12/BZ7,0)</f>
        <v>4.8595477010254857E-2</v>
      </c>
      <c r="CB12" s="483">
        <v>87043.580000000016</v>
      </c>
      <c r="CC12" s="483">
        <f>83390.46+3245.77+25062.85</f>
        <v>111699.08000000002</v>
      </c>
      <c r="CD12" s="483">
        <v>113396.88791065685</v>
      </c>
      <c r="CE12" s="483">
        <v>100715.67807079865</v>
      </c>
      <c r="CF12" s="483">
        <v>102211.5709966843</v>
      </c>
      <c r="CG12" s="483">
        <v>88832.781766463886</v>
      </c>
      <c r="CH12" s="483">
        <v>86354.31</v>
      </c>
      <c r="CI12" s="483">
        <v>86512.834405753878</v>
      </c>
      <c r="CJ12" s="501">
        <v>90888.7</v>
      </c>
      <c r="CK12" s="483">
        <v>92609.11</v>
      </c>
      <c r="CL12" s="483">
        <v>92973.849999999991</v>
      </c>
      <c r="CM12" s="483">
        <v>205551.28</v>
      </c>
      <c r="CN12" s="483">
        <f>+CB12+CC12+CD12+CE12+CF12+CG12+CH12+CI12+CJ12+CK12+CL12+CM12</f>
        <v>1258789.6631503578</v>
      </c>
      <c r="CO12" s="500">
        <f>IFERROR(+CN12/CN7,0)</f>
        <v>6.4990943429826947E-2</v>
      </c>
      <c r="CP12" s="483">
        <v>81012.89</v>
      </c>
      <c r="CQ12" s="483">
        <f>83027.25+23052.25</f>
        <v>106079.5</v>
      </c>
      <c r="CR12" s="483">
        <v>107358.95210897521</v>
      </c>
      <c r="CS12" s="483">
        <v>96603.235308027826</v>
      </c>
      <c r="CT12" s="483">
        <v>96178.11</v>
      </c>
      <c r="CU12" s="483">
        <v>95617.602996655056</v>
      </c>
      <c r="CV12" s="483">
        <v>96171.524709236022</v>
      </c>
      <c r="CW12" s="483">
        <v>96893.689999999988</v>
      </c>
      <c r="CX12" s="502">
        <v>97234</v>
      </c>
      <c r="CY12" s="483">
        <v>98689</v>
      </c>
      <c r="CZ12" s="483">
        <v>98961</v>
      </c>
      <c r="DA12" s="483">
        <v>193602.49</v>
      </c>
      <c r="DB12" s="483">
        <f>+CP12+CQ12+CR12+CS12+CT12+CU12+CV12+CW12+CX12+CY12+CZ12+DA12</f>
        <v>1264401.9951228939</v>
      </c>
      <c r="DC12" s="500">
        <f>IFERROR(+DB12/DB7,0)</f>
        <v>0.11781384766901748</v>
      </c>
      <c r="DD12" s="483">
        <f>+DR12+FH12+EF12+ET12+FV12</f>
        <v>3840284.584378581</v>
      </c>
      <c r="DE12" s="500">
        <f>IFERROR(+DD12/DD7,0)</f>
        <v>2.4699508339880202E-2</v>
      </c>
      <c r="DF12" s="483">
        <v>110917.61436533334</v>
      </c>
      <c r="DG12" s="483">
        <v>108151.65262411746</v>
      </c>
      <c r="DH12" s="483">
        <v>104612.52404514606</v>
      </c>
      <c r="DI12" s="483">
        <v>109599.25</v>
      </c>
      <c r="DJ12" s="483">
        <v>107287.1280484556</v>
      </c>
      <c r="DK12" s="483">
        <v>105334.46460734795</v>
      </c>
      <c r="DL12" s="483">
        <v>106901.27374232451</v>
      </c>
      <c r="DM12" s="483">
        <v>108911.2976334374</v>
      </c>
      <c r="DN12" s="483">
        <v>110649.1879752495</v>
      </c>
      <c r="DO12" s="483">
        <v>113669.5519302091</v>
      </c>
      <c r="DP12" s="483">
        <v>114093.88699478646</v>
      </c>
      <c r="DQ12" s="483">
        <v>653036.8055921928</v>
      </c>
      <c r="DR12" s="483">
        <f>+DF12+DG12+DH12+DI12+DJ12+DK12+DL12+DM12+DN12+DO12+DP12+DQ12</f>
        <v>1853164.6375586004</v>
      </c>
      <c r="DS12" s="500">
        <f>IFERROR(+DR12/DR7,0)</f>
        <v>1.971212197977967E-2</v>
      </c>
      <c r="DT12" s="483">
        <v>5404</v>
      </c>
      <c r="DU12" s="483">
        <f>4225.8+737.34-106.79</f>
        <v>4856.3500000000004</v>
      </c>
      <c r="DV12" s="483">
        <v>0</v>
      </c>
      <c r="DW12" s="483">
        <v>0</v>
      </c>
      <c r="DX12" s="483">
        <v>0</v>
      </c>
      <c r="DY12" s="483">
        <v>0</v>
      </c>
      <c r="DZ12" s="483">
        <v>0</v>
      </c>
      <c r="EA12" s="483">
        <v>0</v>
      </c>
      <c r="EB12" s="483">
        <v>0</v>
      </c>
      <c r="EC12" s="483">
        <v>0</v>
      </c>
      <c r="ED12" s="483">
        <v>0</v>
      </c>
      <c r="EE12" s="483">
        <v>0</v>
      </c>
      <c r="EF12" s="483">
        <f>+DT12+DU12+DV12+DW12+DX12+DY12+DZ12+EA12+EB12+EC12+ED12+EE12</f>
        <v>10260.35</v>
      </c>
      <c r="EG12" s="500">
        <f>IFERROR(+EF12/EF7,0)</f>
        <v>0</v>
      </c>
      <c r="EH12" s="483">
        <v>15493.43</v>
      </c>
      <c r="EI12" s="483">
        <v>15444</v>
      </c>
      <c r="EJ12" s="483">
        <v>15444</v>
      </c>
      <c r="EK12" s="483">
        <v>15444</v>
      </c>
      <c r="EL12" s="483">
        <v>15444</v>
      </c>
      <c r="EM12" s="483">
        <v>15444</v>
      </c>
      <c r="EN12" s="483">
        <v>15444</v>
      </c>
      <c r="EO12" s="483">
        <v>15444</v>
      </c>
      <c r="EP12" s="483">
        <v>22551.48</v>
      </c>
      <c r="EQ12" s="483">
        <v>17813.16</v>
      </c>
      <c r="ER12" s="483"/>
      <c r="ES12" s="483"/>
      <c r="ET12" s="483">
        <f>+EH12+EI12+EJ12+EK12+EL12+EM12+EN12+EO12+EP12+EQ12+ER12+ES12</f>
        <v>163966.07</v>
      </c>
      <c r="EU12" s="500">
        <f>IFERROR(+ET12/ET7,0)</f>
        <v>3.683005165971507E-2</v>
      </c>
      <c r="EV12" s="483">
        <v>15434.8</v>
      </c>
      <c r="EW12" s="483">
        <v>14911.84</v>
      </c>
      <c r="EX12" s="483">
        <v>21011.581018755249</v>
      </c>
      <c r="EY12" s="483">
        <v>18994</v>
      </c>
      <c r="EZ12" s="483">
        <f>12682.46+6460.69</f>
        <v>19143.149999999998</v>
      </c>
      <c r="FA12" s="483">
        <v>18836.227154499233</v>
      </c>
      <c r="FB12" s="483">
        <v>18878</v>
      </c>
      <c r="FC12" s="483">
        <v>19447.25</v>
      </c>
      <c r="FD12" s="483">
        <v>19611.96</v>
      </c>
      <c r="FE12" s="502">
        <v>19910</v>
      </c>
      <c r="FF12" s="483">
        <v>19901.829999999998</v>
      </c>
      <c r="FG12" s="502">
        <v>32011.668646726193</v>
      </c>
      <c r="FH12" s="483">
        <f>+EV12+EW12+EX12+EY12+EZ12+FA12+FB12+FC12+FD12+FE12+FF12+FG12</f>
        <v>238092.30681998067</v>
      </c>
      <c r="FI12" s="500">
        <f>IFERROR(+FH12/FH7,0)</f>
        <v>4.4987287198386849E-2</v>
      </c>
      <c r="FJ12" s="483">
        <v>113132.68</v>
      </c>
      <c r="FK12" s="483">
        <v>120992.82</v>
      </c>
      <c r="FL12" s="483">
        <v>123490.29999999999</v>
      </c>
      <c r="FM12" s="483">
        <v>120447.48000000001</v>
      </c>
      <c r="FN12" s="483">
        <v>119395.75</v>
      </c>
      <c r="FO12" s="483">
        <v>117944.90999999999</v>
      </c>
      <c r="FP12" s="483">
        <v>120150.22</v>
      </c>
      <c r="FQ12" s="483">
        <v>121254.40000000001</v>
      </c>
      <c r="FR12" s="483">
        <v>122577.44</v>
      </c>
      <c r="FS12" s="483">
        <v>125673.49999999999</v>
      </c>
      <c r="FT12" s="483">
        <v>126338.87</v>
      </c>
      <c r="FU12" s="483">
        <v>243402.84999999998</v>
      </c>
      <c r="FV12" s="483">
        <f>+FJ12+FK12+FL12+FM12+FN12+FO12+FP12+FQ12+FR12+FS12+FT12+FU12</f>
        <v>1574801.2200000002</v>
      </c>
      <c r="FW12" s="500">
        <f>IFERROR(+FV12/FV7,0)</f>
        <v>3.0446013785170256E-2</v>
      </c>
      <c r="FX12" s="483">
        <f>+GL12+GZ12+HN12+IB12+IP12+JD12+JR12+KF12+KT12</f>
        <v>28701714.739722621</v>
      </c>
      <c r="FY12" s="500">
        <f>IFERROR(+FX12/FX7,0)</f>
        <v>0.15810394739165592</v>
      </c>
      <c r="FZ12" s="483">
        <v>1212711.5099999998</v>
      </c>
      <c r="GA12" s="483">
        <v>1174278.72</v>
      </c>
      <c r="GB12" s="483">
        <v>1365745.58</v>
      </c>
      <c r="GC12" s="483">
        <v>1331026.6857142856</v>
      </c>
      <c r="GD12" s="483">
        <v>1747028.01</v>
      </c>
      <c r="GE12" s="483">
        <v>1171602.5299999996</v>
      </c>
      <c r="GF12" s="483">
        <v>2203943.0057142857</v>
      </c>
      <c r="GG12" s="483">
        <v>1286102.4803571429</v>
      </c>
      <c r="GH12" s="483">
        <v>1458791.5210714298</v>
      </c>
      <c r="GI12" s="483">
        <v>1127711.1100000001</v>
      </c>
      <c r="GJ12" s="483">
        <v>233139.73714285763</v>
      </c>
      <c r="GK12" s="483">
        <f>2320262.39214286-758979-177000</f>
        <v>1384283.3921428602</v>
      </c>
      <c r="GL12" s="483">
        <f>+FZ12+GA12+GB12+GC12+GD12+GE12+GF12+GG12+GH12+GI12+GJ12+GK12</f>
        <v>15696364.282142859</v>
      </c>
      <c r="GM12" s="500">
        <f>IFERROR(+GL12/GL7,0)</f>
        <v>0.75314505824334999</v>
      </c>
      <c r="GN12" s="483">
        <v>245401.43885714287</v>
      </c>
      <c r="GO12" s="483">
        <v>251327.69600000003</v>
      </c>
      <c r="GP12" s="483">
        <v>252771.83</v>
      </c>
      <c r="GQ12" s="483">
        <v>232982.34999999998</v>
      </c>
      <c r="GR12" s="483">
        <v>250331.33000000002</v>
      </c>
      <c r="GS12" s="483">
        <v>284185.08999999997</v>
      </c>
      <c r="GT12" s="483">
        <v>371328.55607142858</v>
      </c>
      <c r="GU12" s="483">
        <v>317475.27999999997</v>
      </c>
      <c r="GV12" s="483">
        <v>266776.29392857145</v>
      </c>
      <c r="GW12" s="483">
        <v>280817.25642857142</v>
      </c>
      <c r="GX12" s="483">
        <v>289857.94</v>
      </c>
      <c r="GY12" s="483">
        <f>696259.79</f>
        <v>696259.79</v>
      </c>
      <c r="GZ12" s="483">
        <f>+GN12+GO12+GP12+GQ12+GR12+GS12+GT12+GU12+GV12+GW12+GX12+GY12</f>
        <v>3739514.8512857142</v>
      </c>
      <c r="HA12" s="500">
        <f>IFERROR(+GZ12/GZ7,0)</f>
        <v>9.7394810092701053E-2</v>
      </c>
      <c r="HB12" s="483">
        <v>148316.23314285712</v>
      </c>
      <c r="HC12" s="483">
        <v>169402.7</v>
      </c>
      <c r="HD12" s="483">
        <v>138086.21</v>
      </c>
      <c r="HE12" s="483">
        <v>182374.47000000003</v>
      </c>
      <c r="HF12" s="483">
        <v>172528.69</v>
      </c>
      <c r="HG12" s="483">
        <v>166956.74857142862</v>
      </c>
      <c r="HH12" s="483">
        <v>256935.21000000002</v>
      </c>
      <c r="HI12" s="483">
        <v>213885.43919642858</v>
      </c>
      <c r="HJ12" s="483">
        <v>182783.86321428569</v>
      </c>
      <c r="HK12" s="483">
        <v>159038.34071428576</v>
      </c>
      <c r="HL12" s="483">
        <v>173556.73000000004</v>
      </c>
      <c r="HM12" s="483">
        <v>289577.98857142864</v>
      </c>
      <c r="HN12" s="483">
        <f>+HB12+HC12+HD12+HE12+HF12+HG12+HH12+HI12+HJ12+HK12+HL12+HM12</f>
        <v>2253442.6234107143</v>
      </c>
      <c r="HO12" s="500">
        <f>IFERROR(+HN12/HN7,0)</f>
        <v>0.15342795088790223</v>
      </c>
      <c r="HP12" s="483">
        <v>95570.094428571436</v>
      </c>
      <c r="HQ12" s="483">
        <v>86797.58</v>
      </c>
      <c r="HR12" s="483">
        <v>78742.491428571433</v>
      </c>
      <c r="HS12" s="483">
        <v>82445.231428571424</v>
      </c>
      <c r="HT12" s="483">
        <v>82391.871428571423</v>
      </c>
      <c r="HU12" s="483">
        <v>109305.45857142856</v>
      </c>
      <c r="HV12" s="483">
        <v>110063.57285714286</v>
      </c>
      <c r="HW12" s="483">
        <v>94676.007142857125</v>
      </c>
      <c r="HX12" s="483">
        <v>90573.278571428556</v>
      </c>
      <c r="HY12" s="483">
        <v>75360.884285714274</v>
      </c>
      <c r="HZ12" s="483">
        <v>60986.344285714287</v>
      </c>
      <c r="IA12" s="483">
        <v>115297.08642857142</v>
      </c>
      <c r="IB12" s="483">
        <f>+HP12+HQ12+HR12+HS12+HT12+HU12+HV12+HW12+HX12+HY12+HZ12+IA12</f>
        <v>1082209.9008571426</v>
      </c>
      <c r="IC12" s="500">
        <f>IFERROR(+IB12/IB7,0)</f>
        <v>0.26683593725630211</v>
      </c>
      <c r="ID12" s="483">
        <v>101743.09442857142</v>
      </c>
      <c r="IE12" s="483">
        <v>88776.43</v>
      </c>
      <c r="IF12" s="483">
        <v>81713.151428571422</v>
      </c>
      <c r="IG12" s="483">
        <v>93956.391428571427</v>
      </c>
      <c r="IH12" s="483">
        <v>107399.43747857143</v>
      </c>
      <c r="II12" s="483">
        <v>114826.06857142856</v>
      </c>
      <c r="IJ12" s="483">
        <v>119283.61857142858</v>
      </c>
      <c r="IK12" s="483">
        <v>114554.80642857144</v>
      </c>
      <c r="IL12" s="483">
        <v>97817.334285714285</v>
      </c>
      <c r="IM12" s="483">
        <v>106953.15</v>
      </c>
      <c r="IN12" s="483">
        <v>71860.234285714265</v>
      </c>
      <c r="IO12" s="483">
        <f>120030.538571429+37000</f>
        <v>157030.538571429</v>
      </c>
      <c r="IP12" s="483">
        <f>+ID12+IE12+IF12+IG12+IH12+II12+IJ12+IK12+IL12+IM12+IN12+IO12</f>
        <v>1255914.2554785719</v>
      </c>
      <c r="IQ12" s="500">
        <f>IFERROR(+IP12/IP7,0)</f>
        <v>0.20927721958627074</v>
      </c>
      <c r="IR12" s="483">
        <v>162.5</v>
      </c>
      <c r="IS12" s="483">
        <v>0</v>
      </c>
      <c r="IT12" s="483">
        <v>5063.1200000000008</v>
      </c>
      <c r="IU12" s="483">
        <v>30122.653333333332</v>
      </c>
      <c r="IV12" s="483">
        <v>15462.2</v>
      </c>
      <c r="IW12" s="483">
        <v>6730.6399999999994</v>
      </c>
      <c r="IX12" s="483">
        <v>15879.083333333336</v>
      </c>
      <c r="IY12" s="483">
        <v>15556.493333333334</v>
      </c>
      <c r="IZ12" s="483">
        <v>16723.033333333333</v>
      </c>
      <c r="JA12" s="483">
        <v>14797.060000000001</v>
      </c>
      <c r="JB12" s="483">
        <v>14816.7</v>
      </c>
      <c r="JC12" s="483">
        <v>23684.57</v>
      </c>
      <c r="JD12" s="483">
        <f>+IR12+IS12+IT12+IU12+IV12+IW12+IX12+IY12+IZ12+JA12+JB12+JC12</f>
        <v>158998.05333333334</v>
      </c>
      <c r="JE12" s="500">
        <f>IFERROR(+JD12/JD7,0)</f>
        <v>3.9042913033921621E-2</v>
      </c>
      <c r="JF12" s="483">
        <v>183462.35</v>
      </c>
      <c r="JG12" s="483">
        <v>176199.02</v>
      </c>
      <c r="JH12" s="483">
        <v>143855.72</v>
      </c>
      <c r="JI12" s="483">
        <v>172405.15000000002</v>
      </c>
      <c r="JJ12" s="483">
        <v>154447.75</v>
      </c>
      <c r="JK12" s="483">
        <v>146867.70000000001</v>
      </c>
      <c r="JL12" s="483">
        <v>242473.40000000002</v>
      </c>
      <c r="JM12" s="483">
        <v>180176.28000000003</v>
      </c>
      <c r="JN12" s="483">
        <v>241423.46</v>
      </c>
      <c r="JO12" s="483">
        <v>137487.19999999998</v>
      </c>
      <c r="JP12" s="483">
        <v>145142.22000000003</v>
      </c>
      <c r="JQ12" s="483">
        <f>178051.23-75000</f>
        <v>103051.23000000001</v>
      </c>
      <c r="JR12" s="483">
        <f>+JF12+JG12+JH12+JI12+JJ12+JK12+JL12+JM12+JN12+JO12+JP12+JQ12</f>
        <v>2026991.4799999997</v>
      </c>
      <c r="JS12" s="500">
        <f>IFERROR(+JR12/JR7,0)</f>
        <v>0.32968759184824659</v>
      </c>
      <c r="JT12" s="483">
        <v>150065.3902857143</v>
      </c>
      <c r="JU12" s="483">
        <v>153328.48742857145</v>
      </c>
      <c r="JV12" s="483">
        <v>182827.13228571429</v>
      </c>
      <c r="JW12" s="483">
        <v>162194.45228571427</v>
      </c>
      <c r="JX12" s="483">
        <v>179712.45628571429</v>
      </c>
      <c r="JY12" s="483">
        <v>173230.47</v>
      </c>
      <c r="JZ12" s="483">
        <v>258457.58428571429</v>
      </c>
      <c r="KA12" s="483">
        <v>169819.99214285714</v>
      </c>
      <c r="KB12" s="483">
        <v>192189.6642857143</v>
      </c>
      <c r="KC12" s="483">
        <v>162531.89892857141</v>
      </c>
      <c r="KD12" s="483">
        <v>211333.2571428571</v>
      </c>
      <c r="KE12" s="483">
        <f>384068.733928571-85000</f>
        <v>299068.73392857099</v>
      </c>
      <c r="KF12" s="483">
        <f>+JT12+JU12+JV12+JW12+JX12+JY12+JZ12+KA12+KB12+KC12+KD12+KE12</f>
        <v>2294759.5192857138</v>
      </c>
      <c r="KG12" s="500">
        <f>IFERROR(+KF12/KF7,0)</f>
        <v>0.12772657894534525</v>
      </c>
      <c r="KH12" s="483">
        <v>0</v>
      </c>
      <c r="KI12" s="483">
        <v>0</v>
      </c>
      <c r="KJ12" s="483">
        <v>0</v>
      </c>
      <c r="KK12" s="483">
        <v>0</v>
      </c>
      <c r="KL12" s="483">
        <v>0</v>
      </c>
      <c r="KM12" s="483">
        <v>0</v>
      </c>
      <c r="KN12" s="483">
        <v>35809.243214285714</v>
      </c>
      <c r="KO12" s="483">
        <v>0</v>
      </c>
      <c r="KP12" s="483">
        <v>49664.31</v>
      </c>
      <c r="KQ12" s="483">
        <v>42211.940714285716</v>
      </c>
      <c r="KR12" s="483">
        <v>65834.28</v>
      </c>
      <c r="KS12" s="483"/>
      <c r="KT12" s="483">
        <f>+KH12+KI12+KJ12+KK12+KL12+KM12+KN12+KO12+KP12+KQ12+KR12+KS12</f>
        <v>193519.77392857143</v>
      </c>
      <c r="KU12" s="500">
        <f>IFERROR(+KT12/KT7,0)</f>
        <v>2.7896967308034628E-3</v>
      </c>
    </row>
    <row r="13" spans="1:307">
      <c r="A13" s="503" t="s">
        <v>1292</v>
      </c>
      <c r="B13" s="493">
        <f>+B11-B12</f>
        <v>123613943.59171942</v>
      </c>
      <c r="C13" s="494">
        <f t="shared" si="1"/>
        <v>0.15573751670432578</v>
      </c>
      <c r="D13" s="493">
        <f>+D11-D12</f>
        <v>5.0000753253698349E-4</v>
      </c>
      <c r="E13" s="493">
        <f>+E11-E12</f>
        <v>123613943.59221932</v>
      </c>
      <c r="F13" s="494">
        <f t="shared" si="0"/>
        <v>0.1451397710651757</v>
      </c>
      <c r="G13" s="493">
        <f>+G11-G12</f>
        <v>0</v>
      </c>
      <c r="H13" s="493">
        <f>+H11-H12</f>
        <v>69085160.79681395</v>
      </c>
      <c r="I13" s="496">
        <f>IFERROR(+H13/H7,0)</f>
        <v>0.13423149008904869</v>
      </c>
      <c r="J13" s="493">
        <f t="shared" ref="J13:U13" si="44">+J11-J12</f>
        <v>-466052.211188571</v>
      </c>
      <c r="K13" s="493">
        <f t="shared" si="44"/>
        <v>27165.5146020299</v>
      </c>
      <c r="L13" s="493">
        <f t="shared" si="44"/>
        <v>47187.426039088285</v>
      </c>
      <c r="M13" s="493">
        <f t="shared" si="44"/>
        <v>-182322.96565972792</v>
      </c>
      <c r="N13" s="493">
        <f t="shared" si="44"/>
        <v>679489.3327857143</v>
      </c>
      <c r="O13" s="493">
        <f t="shared" si="44"/>
        <v>50362.009999999966</v>
      </c>
      <c r="P13" s="493">
        <f t="shared" si="44"/>
        <v>263945.54319999996</v>
      </c>
      <c r="Q13" s="493">
        <f t="shared" si="44"/>
        <v>738332.2</v>
      </c>
      <c r="R13" s="497">
        <f t="shared" si="44"/>
        <v>330446.78000000014</v>
      </c>
      <c r="S13" s="493">
        <f t="shared" si="44"/>
        <v>492706.90999999992</v>
      </c>
      <c r="T13" s="493">
        <f t="shared" si="44"/>
        <v>333580.28000000009</v>
      </c>
      <c r="U13" s="493">
        <f t="shared" si="44"/>
        <v>351861.94500000007</v>
      </c>
      <c r="V13" s="493">
        <f>+V11-V12</f>
        <v>2666702.7647785349</v>
      </c>
      <c r="W13" s="496">
        <f>IFERROR(+V13/V7,0)</f>
        <v>0.20619199797146739</v>
      </c>
      <c r="X13" s="493">
        <f t="shared" ref="X13:AJ13" si="45">+X11-X12</f>
        <v>3128699.2849903284</v>
      </c>
      <c r="Y13" s="493">
        <f t="shared" si="45"/>
        <v>3180513.6029442404</v>
      </c>
      <c r="Z13" s="493">
        <f t="shared" si="45"/>
        <v>2369200.1332384869</v>
      </c>
      <c r="AA13" s="493">
        <f t="shared" si="45"/>
        <v>4888424.1411646251</v>
      </c>
      <c r="AB13" s="493">
        <f t="shared" si="45"/>
        <v>1752696.2027370217</v>
      </c>
      <c r="AC13" s="493">
        <f t="shared" si="45"/>
        <v>2030712.510125974</v>
      </c>
      <c r="AD13" s="493">
        <f t="shared" si="45"/>
        <v>5778306.3637070721</v>
      </c>
      <c r="AE13" s="493">
        <f t="shared" si="45"/>
        <v>5888433.0132001946</v>
      </c>
      <c r="AF13" s="493">
        <f t="shared" si="45"/>
        <v>4560306.6040484058</v>
      </c>
      <c r="AG13" s="493">
        <f t="shared" si="45"/>
        <v>6737973.4871276207</v>
      </c>
      <c r="AH13" s="493">
        <f t="shared" si="45"/>
        <v>6527111.4645494698</v>
      </c>
      <c r="AI13" s="493">
        <f t="shared" si="45"/>
        <v>178164.84729798976</v>
      </c>
      <c r="AJ13" s="493">
        <f t="shared" si="45"/>
        <v>47020541.655131385</v>
      </c>
      <c r="AK13" s="563">
        <f>IFERROR(+AJ13/AJ7,0)</f>
        <v>0.13510761637525986</v>
      </c>
      <c r="AL13" s="493">
        <f t="shared" ref="AL13:AX13" si="46">+AL11-AL12</f>
        <v>269885.26349686831</v>
      </c>
      <c r="AM13" s="493">
        <f t="shared" si="46"/>
        <v>185179.90840502828</v>
      </c>
      <c r="AN13" s="493">
        <f t="shared" si="46"/>
        <v>34427.665306122508</v>
      </c>
      <c r="AO13" s="493">
        <f t="shared" si="46"/>
        <v>246515.8200000003</v>
      </c>
      <c r="AP13" s="493">
        <f t="shared" si="46"/>
        <v>161613.22427882627</v>
      </c>
      <c r="AQ13" s="493">
        <f t="shared" si="46"/>
        <v>215900.10556592606</v>
      </c>
      <c r="AR13" s="493">
        <f t="shared" si="46"/>
        <v>39020.251839999808</v>
      </c>
      <c r="AS13" s="493">
        <f t="shared" si="46"/>
        <v>701022.9847762771</v>
      </c>
      <c r="AT13" s="493">
        <f t="shared" si="46"/>
        <v>120348.11046511633</v>
      </c>
      <c r="AU13" s="493">
        <f t="shared" si="46"/>
        <v>329559.01281652041</v>
      </c>
      <c r="AV13" s="493">
        <f t="shared" si="46"/>
        <v>263625.15107438061</v>
      </c>
      <c r="AW13" s="493">
        <f t="shared" si="46"/>
        <v>115620.29856000002</v>
      </c>
      <c r="AX13" s="493">
        <f t="shared" si="46"/>
        <v>2682717.796585083</v>
      </c>
      <c r="AY13" s="496">
        <f>IFERROR(+AX13/AX7,0)</f>
        <v>2.979322929935431E-2</v>
      </c>
      <c r="AZ13" s="493">
        <f t="shared" ref="AZ13:BK13" si="47">+AZ11-AZ12</f>
        <v>-40451.487585714349</v>
      </c>
      <c r="BA13" s="493">
        <f t="shared" si="47"/>
        <v>-77230.73321428636</v>
      </c>
      <c r="BB13" s="493">
        <f t="shared" si="47"/>
        <v>38494.144620478313</v>
      </c>
      <c r="BC13" s="493">
        <f t="shared" si="47"/>
        <v>-43222.863549222813</v>
      </c>
      <c r="BD13" s="493">
        <f t="shared" si="47"/>
        <v>823559.27999999991</v>
      </c>
      <c r="BE13" s="493">
        <f t="shared" si="47"/>
        <v>-71214.810000000289</v>
      </c>
      <c r="BF13" s="493">
        <f t="shared" si="47"/>
        <v>1966972.0099999995</v>
      </c>
      <c r="BG13" s="493">
        <f t="shared" si="47"/>
        <v>116560.02000000719</v>
      </c>
      <c r="BH13" s="493">
        <f t="shared" si="47"/>
        <v>-350042.51999998529</v>
      </c>
      <c r="BI13" s="493">
        <f t="shared" si="47"/>
        <v>161687.16000000937</v>
      </c>
      <c r="BJ13" s="493">
        <f t="shared" si="47"/>
        <v>3026456.5500000045</v>
      </c>
      <c r="BK13" s="493">
        <f t="shared" si="47"/>
        <v>567588.10999999079</v>
      </c>
      <c r="BL13" s="493">
        <f>+BL11-BL12</f>
        <v>6119154.8602712797</v>
      </c>
      <c r="BM13" s="496">
        <f>IFERROR(+BL13/BL7,0)</f>
        <v>0.21737370771297002</v>
      </c>
      <c r="BN13" s="493">
        <f t="shared" ref="BN13:BZ13" si="48">+BN11-BN12</f>
        <v>192351.21</v>
      </c>
      <c r="BO13" s="493">
        <f t="shared" si="48"/>
        <v>427364.31000000006</v>
      </c>
      <c r="BP13" s="493">
        <f t="shared" si="48"/>
        <v>568506.04</v>
      </c>
      <c r="BQ13" s="493">
        <f t="shared" si="48"/>
        <v>395720.41489781759</v>
      </c>
      <c r="BR13" s="493">
        <f t="shared" si="48"/>
        <v>327334.54000000004</v>
      </c>
      <c r="BS13" s="493">
        <f t="shared" si="48"/>
        <v>378226.62</v>
      </c>
      <c r="BT13" s="493">
        <f t="shared" si="48"/>
        <v>576421.16</v>
      </c>
      <c r="BU13" s="493">
        <f t="shared" si="48"/>
        <v>376513.47</v>
      </c>
      <c r="BV13" s="493">
        <f t="shared" si="48"/>
        <v>336130.35489781754</v>
      </c>
      <c r="BW13" s="493">
        <f t="shared" si="48"/>
        <v>220452.20999999996</v>
      </c>
      <c r="BX13" s="493">
        <f t="shared" si="48"/>
        <v>293737.46999999997</v>
      </c>
      <c r="BY13" s="493">
        <f t="shared" si="48"/>
        <v>162605.85999999999</v>
      </c>
      <c r="BZ13" s="493">
        <f t="shared" si="48"/>
        <v>4255363.6597956344</v>
      </c>
      <c r="CA13" s="496">
        <f>IFERROR(+BZ13/BZ7,0)</f>
        <v>0.78512676899970868</v>
      </c>
      <c r="CB13" s="493">
        <f t="shared" ref="CB13:CM13" si="49">+CB11-CB12</f>
        <v>143165.77285714255</v>
      </c>
      <c r="CC13" s="493">
        <f t="shared" si="49"/>
        <v>2211.8399999994144</v>
      </c>
      <c r="CD13" s="493">
        <f t="shared" si="49"/>
        <v>51251.262089342708</v>
      </c>
      <c r="CE13" s="493">
        <f t="shared" si="49"/>
        <v>-251664.80967794155</v>
      </c>
      <c r="CF13" s="493">
        <f t="shared" si="49"/>
        <v>1524212.0790033152</v>
      </c>
      <c r="CG13" s="493">
        <f t="shared" si="49"/>
        <v>81044.926090675988</v>
      </c>
      <c r="CH13" s="493">
        <f t="shared" si="49"/>
        <v>1910236.3999999997</v>
      </c>
      <c r="CI13" s="493">
        <f t="shared" si="49"/>
        <v>478604.72000000195</v>
      </c>
      <c r="CJ13" s="497">
        <f t="shared" si="49"/>
        <v>432584.07000000012</v>
      </c>
      <c r="CK13" s="493">
        <f t="shared" si="49"/>
        <v>1126239.6900000002</v>
      </c>
      <c r="CL13" s="493">
        <f t="shared" si="49"/>
        <v>-12452.129999999903</v>
      </c>
      <c r="CM13" s="493">
        <f t="shared" si="49"/>
        <v>-77090.749999999971</v>
      </c>
      <c r="CN13" s="493">
        <f>+CN11-CN12</f>
        <v>5408343.0703625362</v>
      </c>
      <c r="CO13" s="496">
        <f>IFERROR(+CN13/CN7,0)</f>
        <v>0.27923117644241696</v>
      </c>
      <c r="CP13" s="493">
        <f t="shared" ref="CP13:DA13" si="50">+CP11-CP12</f>
        <v>54868.807660713632</v>
      </c>
      <c r="CQ13" s="493">
        <f t="shared" si="50"/>
        <v>-62909.382881398909</v>
      </c>
      <c r="CR13" s="493">
        <f t="shared" si="50"/>
        <v>-4522.9767339745449</v>
      </c>
      <c r="CS13" s="493">
        <f t="shared" si="50"/>
        <v>76528.032191972248</v>
      </c>
      <c r="CT13" s="493">
        <f t="shared" si="50"/>
        <v>133131.02532735304</v>
      </c>
      <c r="CU13" s="493">
        <f t="shared" si="50"/>
        <v>23729.65450334629</v>
      </c>
      <c r="CV13" s="493">
        <f t="shared" si="50"/>
        <v>-29063.967500010069</v>
      </c>
      <c r="CW13" s="493">
        <f t="shared" si="50"/>
        <v>698954.04474999988</v>
      </c>
      <c r="CX13" s="498">
        <f t="shared" si="50"/>
        <v>150743.32900000026</v>
      </c>
      <c r="CY13" s="493">
        <f t="shared" si="50"/>
        <v>22162.334999999381</v>
      </c>
      <c r="CZ13" s="493">
        <f t="shared" si="50"/>
        <v>23402.339999999793</v>
      </c>
      <c r="DA13" s="493">
        <f t="shared" si="50"/>
        <v>-154686.25142857133</v>
      </c>
      <c r="DB13" s="493">
        <f>+DB11-DB12</f>
        <v>932336.98988942965</v>
      </c>
      <c r="DC13" s="496">
        <f>IFERROR(+DB13/DB7,0)</f>
        <v>8.6872852563276287E-2</v>
      </c>
      <c r="DD13" s="493">
        <f>+DD11-DD12</f>
        <v>7607085.7032539938</v>
      </c>
      <c r="DE13" s="496">
        <f>IFERROR(+DD13/DD7,0)</f>
        <v>4.8926394031839508E-2</v>
      </c>
      <c r="DF13" s="493">
        <f t="shared" ref="DF13:DR13" si="51">+DF11-DF12</f>
        <v>-97100.1706320003</v>
      </c>
      <c r="DG13" s="493">
        <f t="shared" si="51"/>
        <v>104035.35737588278</v>
      </c>
      <c r="DH13" s="493">
        <f t="shared" si="51"/>
        <v>606723.82795485307</v>
      </c>
      <c r="DI13" s="493">
        <f t="shared" si="51"/>
        <v>314551.0731142853</v>
      </c>
      <c r="DJ13" s="493">
        <f t="shared" si="51"/>
        <v>202568.87827748901</v>
      </c>
      <c r="DK13" s="493">
        <f t="shared" si="51"/>
        <v>181482.92396265198</v>
      </c>
      <c r="DL13" s="493">
        <f t="shared" si="51"/>
        <v>830332.98623982375</v>
      </c>
      <c r="DM13" s="493">
        <f t="shared" si="51"/>
        <v>779452.43171656178</v>
      </c>
      <c r="DN13" s="493">
        <f t="shared" si="51"/>
        <v>755370.61992168776</v>
      </c>
      <c r="DO13" s="493">
        <f t="shared" si="51"/>
        <v>426463.8768733624</v>
      </c>
      <c r="DP13" s="493">
        <f t="shared" si="51"/>
        <v>804978.76074807078</v>
      </c>
      <c r="DQ13" s="493">
        <f t="shared" si="51"/>
        <v>30519.17440780683</v>
      </c>
      <c r="DR13" s="493">
        <f t="shared" si="51"/>
        <v>4939379.7399604823</v>
      </c>
      <c r="DS13" s="496">
        <f>IFERROR(+DR13/DR7,0)</f>
        <v>5.2540208228247356E-2</v>
      </c>
      <c r="DT13" s="493">
        <f t="shared" ref="DT13:EF13" si="52">+DT11-DT12</f>
        <v>-49848.23</v>
      </c>
      <c r="DU13" s="493">
        <f t="shared" si="52"/>
        <v>-42860.020000000004</v>
      </c>
      <c r="DV13" s="493">
        <f t="shared" si="52"/>
        <v>-8301.19</v>
      </c>
      <c r="DW13" s="493">
        <f t="shared" si="52"/>
        <v>-8171.91</v>
      </c>
      <c r="DX13" s="493">
        <f t="shared" si="52"/>
        <v>-10771.91</v>
      </c>
      <c r="DY13" s="493">
        <f t="shared" si="52"/>
        <v>-9788</v>
      </c>
      <c r="DZ13" s="493">
        <f t="shared" si="52"/>
        <v>-9383.84</v>
      </c>
      <c r="EA13" s="493">
        <f t="shared" si="52"/>
        <v>-12986.380000000001</v>
      </c>
      <c r="EB13" s="493">
        <f t="shared" si="52"/>
        <v>-9383.0999999999985</v>
      </c>
      <c r="EC13" s="493">
        <f t="shared" si="52"/>
        <v>-23198.199999999997</v>
      </c>
      <c r="ED13" s="493">
        <f t="shared" si="52"/>
        <v>-5487.7091520000995</v>
      </c>
      <c r="EE13" s="493">
        <f t="shared" si="52"/>
        <v>-70722.385714285716</v>
      </c>
      <c r="EF13" s="493">
        <f t="shared" si="52"/>
        <v>-260902.87486628583</v>
      </c>
      <c r="EG13" s="496">
        <f>IFERROR(+EF13/EF7,0)</f>
        <v>0</v>
      </c>
      <c r="EH13" s="493">
        <f t="shared" ref="EH13:ET13" si="53">+EH11-EH12</f>
        <v>6507.5299999999625</v>
      </c>
      <c r="EI13" s="493">
        <f t="shared" si="53"/>
        <v>-26122.440000000002</v>
      </c>
      <c r="EJ13" s="493">
        <f t="shared" si="53"/>
        <v>40911.455086096918</v>
      </c>
      <c r="EK13" s="493">
        <f t="shared" si="53"/>
        <v>9571.0800000000163</v>
      </c>
      <c r="EL13" s="493">
        <f t="shared" si="53"/>
        <v>-121756.76999999996</v>
      </c>
      <c r="EM13" s="493">
        <f t="shared" si="53"/>
        <v>79006.310000000114</v>
      </c>
      <c r="EN13" s="493">
        <f t="shared" si="53"/>
        <v>-83855.81</v>
      </c>
      <c r="EO13" s="493">
        <f t="shared" si="53"/>
        <v>39294.350000000064</v>
      </c>
      <c r="EP13" s="493">
        <f t="shared" si="53"/>
        <v>-97026.999999999985</v>
      </c>
      <c r="EQ13" s="493">
        <f t="shared" si="53"/>
        <v>19873.480000000072</v>
      </c>
      <c r="ER13" s="493">
        <f t="shared" si="53"/>
        <v>0</v>
      </c>
      <c r="ES13" s="493">
        <f t="shared" si="53"/>
        <v>0</v>
      </c>
      <c r="ET13" s="493">
        <f t="shared" si="53"/>
        <v>-133597.81491390237</v>
      </c>
      <c r="EU13" s="496">
        <f>IFERROR(+ET13/ET7,0)</f>
        <v>-3.0008735495728332E-2</v>
      </c>
      <c r="EV13" s="493">
        <f t="shared" ref="EV13:FG13" si="54">+EV11-EV12</f>
        <v>158244.53000000012</v>
      </c>
      <c r="EW13" s="493">
        <f t="shared" si="54"/>
        <v>175598.00999999972</v>
      </c>
      <c r="EX13" s="493">
        <f t="shared" si="54"/>
        <v>80619.418981244846</v>
      </c>
      <c r="EY13" s="493">
        <f t="shared" si="54"/>
        <v>-74853.463395922998</v>
      </c>
      <c r="EZ13" s="493">
        <f t="shared" si="54"/>
        <v>6926.5400000000045</v>
      </c>
      <c r="FA13" s="493">
        <f t="shared" si="54"/>
        <v>112609.16284550083</v>
      </c>
      <c r="FB13" s="493">
        <f t="shared" si="54"/>
        <v>100640.69999999998</v>
      </c>
      <c r="FC13" s="493">
        <f t="shared" si="54"/>
        <v>29590.784642857121</v>
      </c>
      <c r="FD13" s="493">
        <f t="shared" si="54"/>
        <v>14492.260000000162</v>
      </c>
      <c r="FE13" s="493">
        <f t="shared" si="54"/>
        <v>114042.07999999999</v>
      </c>
      <c r="FF13" s="493">
        <f t="shared" si="54"/>
        <v>310834.22000000009</v>
      </c>
      <c r="FG13" s="498">
        <f t="shared" si="54"/>
        <v>-17932.319999999472</v>
      </c>
      <c r="FH13" s="493">
        <f>+FH11-FH12</f>
        <v>1010811.9230736799</v>
      </c>
      <c r="FI13" s="496">
        <f>IFERROR(+FH13/FH7,0)</f>
        <v>0.19099183377332549</v>
      </c>
      <c r="FJ13" s="493">
        <f t="shared" ref="FJ13:FV13" si="55">+FJ11-FJ12</f>
        <v>273019.45000000397</v>
      </c>
      <c r="FK13" s="493">
        <f t="shared" si="55"/>
        <v>-298169.59000000003</v>
      </c>
      <c r="FL13" s="493">
        <f t="shared" si="55"/>
        <v>180227.86999998899</v>
      </c>
      <c r="FM13" s="493">
        <f t="shared" si="55"/>
        <v>395744.95999999752</v>
      </c>
      <c r="FN13" s="493">
        <f t="shared" si="55"/>
        <v>358793.24999999814</v>
      </c>
      <c r="FO13" s="493">
        <f t="shared" si="55"/>
        <v>549482.78000001435</v>
      </c>
      <c r="FP13" s="493">
        <f t="shared" si="55"/>
        <v>-36705.360000000132</v>
      </c>
      <c r="FQ13" s="493">
        <f t="shared" si="55"/>
        <v>-189459.98999999871</v>
      </c>
      <c r="FR13" s="493">
        <f t="shared" si="55"/>
        <v>120871.92999999988</v>
      </c>
      <c r="FS13" s="493">
        <f t="shared" si="55"/>
        <v>315084.37000000023</v>
      </c>
      <c r="FT13" s="493">
        <f t="shared" si="55"/>
        <v>324225.29000000318</v>
      </c>
      <c r="FU13" s="493">
        <f t="shared" si="55"/>
        <v>58279.770000000484</v>
      </c>
      <c r="FV13" s="493">
        <f t="shared" si="55"/>
        <v>2051394.7300000149</v>
      </c>
      <c r="FW13" s="496">
        <f>IFERROR(+FV13/FV7,0)</f>
        <v>3.9660111660572671E-2</v>
      </c>
      <c r="FX13" s="493">
        <f>+FX11-FX12</f>
        <v>46921697.092151374</v>
      </c>
      <c r="FY13" s="496">
        <f>IFERROR(+FX13/FX7,0)</f>
        <v>0.25846907043214551</v>
      </c>
      <c r="FZ13" s="493">
        <f t="shared" ref="FZ13:GL13" si="56">+FZ11-FZ12</f>
        <v>-392712.64732142829</v>
      </c>
      <c r="GA13" s="493">
        <f t="shared" si="56"/>
        <v>-275773.49150999985</v>
      </c>
      <c r="GB13" s="493">
        <f t="shared" si="56"/>
        <v>-295036.54336714302</v>
      </c>
      <c r="GC13" s="493">
        <f t="shared" si="56"/>
        <v>-736471.97685714252</v>
      </c>
      <c r="GD13" s="493">
        <f t="shared" si="56"/>
        <v>-630643.31994428579</v>
      </c>
      <c r="GE13" s="493">
        <f t="shared" si="56"/>
        <v>-178936.52999999968</v>
      </c>
      <c r="GF13" s="493">
        <f t="shared" si="56"/>
        <v>-837918.85198187828</v>
      </c>
      <c r="GG13" s="493">
        <f t="shared" si="56"/>
        <v>48321.809642857406</v>
      </c>
      <c r="GH13" s="493">
        <f t="shared" si="56"/>
        <v>-205688.79107142985</v>
      </c>
      <c r="GI13" s="493">
        <f t="shared" si="56"/>
        <v>702196.1399999999</v>
      </c>
      <c r="GJ13" s="493">
        <f t="shared" si="56"/>
        <v>2017539.946190475</v>
      </c>
      <c r="GK13" s="493">
        <f t="shared" si="56"/>
        <v>3569899.0911904685</v>
      </c>
      <c r="GL13" s="493">
        <f t="shared" si="56"/>
        <v>2784774.8349704966</v>
      </c>
      <c r="GM13" s="496">
        <f>IFERROR(+GL13/GL7,0)</f>
        <v>0.13361943999124251</v>
      </c>
      <c r="GN13" s="493">
        <f t="shared" ref="GN13:GZ13" si="57">+GN11-GN12</f>
        <v>1652839.3807860012</v>
      </c>
      <c r="GO13" s="493">
        <f t="shared" si="57"/>
        <v>1509955.574</v>
      </c>
      <c r="GP13" s="493">
        <f t="shared" si="57"/>
        <v>1148113.0433336676</v>
      </c>
      <c r="GQ13" s="493">
        <f t="shared" si="57"/>
        <v>1505114.5386907789</v>
      </c>
      <c r="GR13" s="493">
        <f t="shared" si="57"/>
        <v>1564785.747261771</v>
      </c>
      <c r="GS13" s="493">
        <f t="shared" si="57"/>
        <v>1866240.3799000024</v>
      </c>
      <c r="GT13" s="493">
        <f t="shared" si="57"/>
        <v>1907622.7339285719</v>
      </c>
      <c r="GU13" s="493">
        <f t="shared" si="57"/>
        <v>2088856.4514284732</v>
      </c>
      <c r="GV13" s="493">
        <f t="shared" si="57"/>
        <v>2185851.1271348218</v>
      </c>
      <c r="GW13" s="493">
        <f t="shared" si="57"/>
        <v>2190771.955000001</v>
      </c>
      <c r="GX13" s="493">
        <f t="shared" si="57"/>
        <v>2070518.5207142849</v>
      </c>
      <c r="GY13" s="493">
        <f t="shared" si="57"/>
        <v>1795376.9050533222</v>
      </c>
      <c r="GZ13" s="493">
        <f t="shared" si="57"/>
        <v>21486046.357231695</v>
      </c>
      <c r="HA13" s="496">
        <f>IFERROR(+GZ13/GZ7,0)</f>
        <v>0.55959916936446119</v>
      </c>
      <c r="HB13" s="493">
        <f t="shared" ref="HB13:HN13" si="58">+HB11-HB12</f>
        <v>536352.59685718373</v>
      </c>
      <c r="HC13" s="493">
        <f t="shared" si="58"/>
        <v>529048.73</v>
      </c>
      <c r="HD13" s="493">
        <f t="shared" si="58"/>
        <v>419574.10857145838</v>
      </c>
      <c r="HE13" s="493">
        <f t="shared" si="58"/>
        <v>483181.84214288864</v>
      </c>
      <c r="HF13" s="493">
        <f t="shared" si="58"/>
        <v>501831.29821430024</v>
      </c>
      <c r="HG13" s="493">
        <f t="shared" si="58"/>
        <v>524718.5134285707</v>
      </c>
      <c r="HH13" s="493">
        <f t="shared" si="58"/>
        <v>469347.32428571366</v>
      </c>
      <c r="HI13" s="493">
        <f t="shared" si="58"/>
        <v>565747.45808928576</v>
      </c>
      <c r="HJ13" s="493">
        <f t="shared" si="58"/>
        <v>487959.3289286017</v>
      </c>
      <c r="HK13" s="493">
        <f t="shared" si="58"/>
        <v>572077.6864286036</v>
      </c>
      <c r="HL13" s="493">
        <f t="shared" si="58"/>
        <v>552421.36214290117</v>
      </c>
      <c r="HM13" s="493">
        <f t="shared" si="58"/>
        <v>519961.89484164683</v>
      </c>
      <c r="HN13" s="493">
        <f t="shared" si="58"/>
        <v>6162222.1439311542</v>
      </c>
      <c r="HO13" s="496">
        <f>IFERROR(+HN13/HN7,0)</f>
        <v>0.41956121120510681</v>
      </c>
      <c r="HP13" s="493">
        <f t="shared" ref="HP13:IB13" si="59">+HP11-HP12</f>
        <v>133667.27521428576</v>
      </c>
      <c r="HQ13" s="493">
        <f t="shared" si="59"/>
        <v>155914.15000000002</v>
      </c>
      <c r="HR13" s="493">
        <f t="shared" si="59"/>
        <v>59489.451339285733</v>
      </c>
      <c r="HS13" s="493">
        <f t="shared" si="59"/>
        <v>86561.418571428541</v>
      </c>
      <c r="HT13" s="493">
        <f t="shared" si="59"/>
        <v>116716.83464285712</v>
      </c>
      <c r="HU13" s="493">
        <f t="shared" si="59"/>
        <v>106536.0377142857</v>
      </c>
      <c r="HV13" s="493">
        <f t="shared" si="59"/>
        <v>88815.449642857129</v>
      </c>
      <c r="HW13" s="493">
        <f t="shared" si="59"/>
        <v>81152.164285714302</v>
      </c>
      <c r="HX13" s="493">
        <f t="shared" si="59"/>
        <v>152014.44742857138</v>
      </c>
      <c r="HY13" s="493">
        <f t="shared" si="59"/>
        <v>126622.49214285705</v>
      </c>
      <c r="HZ13" s="493">
        <f t="shared" si="59"/>
        <v>193091.2647142857</v>
      </c>
      <c r="IA13" s="493">
        <f t="shared" si="59"/>
        <v>175105.2903571428</v>
      </c>
      <c r="IB13" s="493">
        <f t="shared" si="59"/>
        <v>1475686.2760535716</v>
      </c>
      <c r="IC13" s="496">
        <f>IFERROR(+IB13/IB7,0)</f>
        <v>0.3638537498641829</v>
      </c>
      <c r="ID13" s="493">
        <f t="shared" ref="ID13:IP13" si="60">+ID11-ID12</f>
        <v>184735.3887857144</v>
      </c>
      <c r="IE13" s="493">
        <f t="shared" si="60"/>
        <v>199194.63</v>
      </c>
      <c r="IF13" s="493">
        <f t="shared" si="60"/>
        <v>163013.49500000005</v>
      </c>
      <c r="IG13" s="493">
        <f t="shared" si="60"/>
        <v>171250.31470046088</v>
      </c>
      <c r="IH13" s="493">
        <f t="shared" si="60"/>
        <v>156288.68764239619</v>
      </c>
      <c r="II13" s="493">
        <f t="shared" si="60"/>
        <v>142522.67564285718</v>
      </c>
      <c r="IJ13" s="493">
        <f t="shared" si="60"/>
        <v>148286.9889285714</v>
      </c>
      <c r="IK13" s="493">
        <f t="shared" si="60"/>
        <v>134753.80452142868</v>
      </c>
      <c r="IL13" s="493">
        <f t="shared" si="60"/>
        <v>160077.60792857147</v>
      </c>
      <c r="IM13" s="493">
        <f t="shared" si="60"/>
        <v>164689.67499999996</v>
      </c>
      <c r="IN13" s="493">
        <f t="shared" si="60"/>
        <v>267955.75061911956</v>
      </c>
      <c r="IO13" s="493">
        <f t="shared" si="60"/>
        <v>114550.12409999964</v>
      </c>
      <c r="IP13" s="493">
        <f t="shared" si="60"/>
        <v>2007319.1428691193</v>
      </c>
      <c r="IQ13" s="496">
        <f>IFERROR(+IP13/IP7,0)</f>
        <v>0.33448634507446506</v>
      </c>
      <c r="IR13" s="493">
        <f t="shared" ref="IR13:JD13" si="61">+IR11-IR12</f>
        <v>112252.83999999997</v>
      </c>
      <c r="IS13" s="493">
        <f t="shared" si="61"/>
        <v>97776.6</v>
      </c>
      <c r="IT13" s="493">
        <f t="shared" si="61"/>
        <v>28136.790000000088</v>
      </c>
      <c r="IU13" s="493">
        <f t="shared" si="61"/>
        <v>3108.7166666666635</v>
      </c>
      <c r="IV13" s="493">
        <f t="shared" si="61"/>
        <v>21773.909999999985</v>
      </c>
      <c r="IW13" s="493">
        <f t="shared" si="61"/>
        <v>-12311.770000000004</v>
      </c>
      <c r="IX13" s="493">
        <f t="shared" si="61"/>
        <v>46715.47666666672</v>
      </c>
      <c r="IY13" s="493">
        <f t="shared" si="61"/>
        <v>45266.496666666717</v>
      </c>
      <c r="IZ13" s="493">
        <f t="shared" si="61"/>
        <v>65330.246666666695</v>
      </c>
      <c r="JA13" s="493">
        <f t="shared" si="61"/>
        <v>39866.539999999979</v>
      </c>
      <c r="JB13" s="493">
        <f t="shared" si="61"/>
        <v>-224108.32000000007</v>
      </c>
      <c r="JC13" s="493">
        <f t="shared" si="61"/>
        <v>84831.400000000023</v>
      </c>
      <c r="JD13" s="493">
        <f t="shared" si="61"/>
        <v>308638.92666666617</v>
      </c>
      <c r="JE13" s="496">
        <f>IFERROR(+JD13/JD7,0)</f>
        <v>7.5788115137905829E-2</v>
      </c>
      <c r="JF13" s="493">
        <f t="shared" ref="JF13:JR13" si="62">+JF11-JF12</f>
        <v>-166698.72000000009</v>
      </c>
      <c r="JG13" s="493">
        <f t="shared" si="62"/>
        <v>-164372.42000000001</v>
      </c>
      <c r="JH13" s="493">
        <f t="shared" si="62"/>
        <v>-166402.69000000003</v>
      </c>
      <c r="JI13" s="493">
        <f t="shared" si="62"/>
        <v>-117659.05857142861</v>
      </c>
      <c r="JJ13" s="493">
        <f t="shared" si="62"/>
        <v>-73443.9442857143</v>
      </c>
      <c r="JK13" s="493">
        <f t="shared" si="62"/>
        <v>-119696.13999999987</v>
      </c>
      <c r="JL13" s="493">
        <f t="shared" si="62"/>
        <v>-222041.11999999988</v>
      </c>
      <c r="JM13" s="493">
        <f t="shared" si="62"/>
        <v>-105777.14821428579</v>
      </c>
      <c r="JN13" s="493">
        <f t="shared" si="62"/>
        <v>-238068.28999999992</v>
      </c>
      <c r="JO13" s="493">
        <f t="shared" si="62"/>
        <v>-35880.929999999891</v>
      </c>
      <c r="JP13" s="493">
        <f t="shared" si="62"/>
        <v>-97754.829999999783</v>
      </c>
      <c r="JQ13" s="493">
        <f t="shared" si="62"/>
        <v>425526.91000000027</v>
      </c>
      <c r="JR13" s="493">
        <f t="shared" si="62"/>
        <v>-1082268.3810714281</v>
      </c>
      <c r="JS13" s="496">
        <f>IFERROR(+JR13/JR7,0)</f>
        <v>-0.17602957871778505</v>
      </c>
      <c r="JT13" s="493">
        <f t="shared" ref="JT13:KF13" si="63">+JT11-JT12</f>
        <v>395345.86213452369</v>
      </c>
      <c r="JU13" s="493">
        <f t="shared" si="63"/>
        <v>514205.47257142852</v>
      </c>
      <c r="JV13" s="493">
        <f t="shared" si="63"/>
        <v>583219.06700238038</v>
      </c>
      <c r="JW13" s="493">
        <f t="shared" si="63"/>
        <v>647408.36774166673</v>
      </c>
      <c r="JX13" s="493">
        <f t="shared" si="63"/>
        <v>650890.49674999982</v>
      </c>
      <c r="JY13" s="493">
        <f t="shared" si="63"/>
        <v>691855.76162884058</v>
      </c>
      <c r="JZ13" s="493">
        <f t="shared" si="63"/>
        <v>623016.08649385511</v>
      </c>
      <c r="KA13" s="493">
        <f t="shared" si="63"/>
        <v>783434.5309523812</v>
      </c>
      <c r="KB13" s="493">
        <f t="shared" si="63"/>
        <v>832826.13964285795</v>
      </c>
      <c r="KC13" s="493">
        <f t="shared" si="63"/>
        <v>811257.85964285722</v>
      </c>
      <c r="KD13" s="493">
        <f t="shared" si="63"/>
        <v>807241.89428571414</v>
      </c>
      <c r="KE13" s="493">
        <f t="shared" si="63"/>
        <v>852138.45202380978</v>
      </c>
      <c r="KF13" s="493">
        <f t="shared" si="63"/>
        <v>8192839.9908703174</v>
      </c>
      <c r="KG13" s="496">
        <f>IFERROR(+KF13/KF7,0)</f>
        <v>0.45601441679876076</v>
      </c>
      <c r="KH13" s="493">
        <f t="shared" ref="KH13:KT13" si="64">+KH11-KH12</f>
        <v>0</v>
      </c>
      <c r="KI13" s="493">
        <f t="shared" si="64"/>
        <v>0</v>
      </c>
      <c r="KJ13" s="493">
        <f t="shared" si="64"/>
        <v>0</v>
      </c>
      <c r="KK13" s="493">
        <f t="shared" si="64"/>
        <v>0</v>
      </c>
      <c r="KL13" s="493">
        <f t="shared" si="64"/>
        <v>0</v>
      </c>
      <c r="KM13" s="493">
        <f t="shared" si="64"/>
        <v>0</v>
      </c>
      <c r="KN13" s="493">
        <f t="shared" si="64"/>
        <v>1566719.1220208884</v>
      </c>
      <c r="KO13" s="493">
        <f t="shared" si="64"/>
        <v>1158767.2617857121</v>
      </c>
      <c r="KP13" s="493">
        <f t="shared" si="64"/>
        <v>759341.29753748211</v>
      </c>
      <c r="KQ13" s="493">
        <f t="shared" si="64"/>
        <v>762863.72750000027</v>
      </c>
      <c r="KR13" s="493">
        <f t="shared" si="64"/>
        <v>1338746.3917857141</v>
      </c>
      <c r="KS13" s="493">
        <f t="shared" si="64"/>
        <v>0</v>
      </c>
      <c r="KT13" s="493">
        <f t="shared" si="64"/>
        <v>5586437.8006297983</v>
      </c>
      <c r="KU13" s="496">
        <f>IFERROR(+KT13/KT7,0)</f>
        <v>8.0531652930754746E-2</v>
      </c>
    </row>
    <row r="14" spans="1:307" outlineLevel="1">
      <c r="A14" s="479" t="s">
        <v>1312</v>
      </c>
      <c r="B14" s="493">
        <f>+E14-D14</f>
        <v>3159131.84</v>
      </c>
      <c r="C14" s="494">
        <f t="shared" si="1"/>
        <v>3.9800958808349591E-3</v>
      </c>
      <c r="D14" s="493">
        <v>0</v>
      </c>
      <c r="E14" s="493">
        <f>2870188.52+288943.32</f>
        <v>3159131.84</v>
      </c>
      <c r="F14" s="494">
        <f t="shared" si="0"/>
        <v>3.7092552724866533E-3</v>
      </c>
      <c r="G14" s="493">
        <v>0</v>
      </c>
      <c r="H14" s="493">
        <f>+V14+AJ14+AX14+BL14+BZ14+CN14+DB14</f>
        <v>0</v>
      </c>
      <c r="I14" s="496">
        <f>IFERROR(+H14/H7,0)</f>
        <v>0</v>
      </c>
      <c r="J14" s="493">
        <v>0</v>
      </c>
      <c r="K14" s="493">
        <v>0</v>
      </c>
      <c r="L14" s="493">
        <v>0</v>
      </c>
      <c r="M14" s="493">
        <v>0</v>
      </c>
      <c r="N14" s="493"/>
      <c r="O14" s="493">
        <v>0</v>
      </c>
      <c r="P14" s="493">
        <v>0</v>
      </c>
      <c r="Q14" s="493">
        <v>0</v>
      </c>
      <c r="R14" s="497">
        <v>0</v>
      </c>
      <c r="S14" s="493">
        <v>0</v>
      </c>
      <c r="T14" s="493">
        <v>0</v>
      </c>
      <c r="U14" s="493"/>
      <c r="V14" s="493">
        <f>+J14+K14+L14+M14+N14+O14+P14+Q14+R14+S14+T14+U14</f>
        <v>0</v>
      </c>
      <c r="W14" s="496">
        <f>IFERROR(+V14/V7,0)</f>
        <v>0</v>
      </c>
      <c r="X14" s="493">
        <v>0</v>
      </c>
      <c r="Y14" s="493">
        <v>0</v>
      </c>
      <c r="Z14" s="493">
        <v>0</v>
      </c>
      <c r="AA14" s="493">
        <v>0</v>
      </c>
      <c r="AB14" s="493">
        <v>0</v>
      </c>
      <c r="AC14" s="493">
        <v>0</v>
      </c>
      <c r="AD14" s="493">
        <v>0</v>
      </c>
      <c r="AE14" s="493">
        <v>0</v>
      </c>
      <c r="AF14" s="493">
        <v>0</v>
      </c>
      <c r="AG14" s="493">
        <v>0</v>
      </c>
      <c r="AH14" s="493">
        <v>0</v>
      </c>
      <c r="AI14" s="493"/>
      <c r="AJ14" s="493">
        <f>+X14+Y14+Z14+AA14+AB14+AC14+AD14+AE14+AF14+AG14+AH14+AI14</f>
        <v>0</v>
      </c>
      <c r="AK14" s="563">
        <f>IFERROR(+AJ14/AJ7,0)</f>
        <v>0</v>
      </c>
      <c r="AL14" s="493">
        <v>0</v>
      </c>
      <c r="AM14" s="493">
        <v>0</v>
      </c>
      <c r="AN14" s="493">
        <v>0</v>
      </c>
      <c r="AO14" s="493">
        <v>0</v>
      </c>
      <c r="AP14" s="493">
        <v>0</v>
      </c>
      <c r="AQ14" s="493">
        <v>0</v>
      </c>
      <c r="AR14" s="493">
        <v>0</v>
      </c>
      <c r="AS14" s="493">
        <v>0</v>
      </c>
      <c r="AT14" s="493">
        <v>0</v>
      </c>
      <c r="AU14" s="493">
        <v>0</v>
      </c>
      <c r="AV14" s="493">
        <v>0</v>
      </c>
      <c r="AW14" s="493"/>
      <c r="AX14" s="493">
        <f>+AL14+AM14+AN14+AO14+AP14+AQ14+AR14+AS14+AT14+AU14+AV14+AW14</f>
        <v>0</v>
      </c>
      <c r="AY14" s="496">
        <f>IFERROR(+AX14/AX7,0)</f>
        <v>0</v>
      </c>
      <c r="AZ14" s="493">
        <v>0</v>
      </c>
      <c r="BA14" s="493">
        <v>0</v>
      </c>
      <c r="BB14" s="493">
        <v>0</v>
      </c>
      <c r="BC14" s="493">
        <v>0</v>
      </c>
      <c r="BD14" s="493">
        <v>0</v>
      </c>
      <c r="BE14" s="493">
        <v>0</v>
      </c>
      <c r="BF14" s="493">
        <v>0</v>
      </c>
      <c r="BG14" s="493">
        <v>0</v>
      </c>
      <c r="BH14" s="493">
        <v>0</v>
      </c>
      <c r="BI14" s="493">
        <v>0</v>
      </c>
      <c r="BJ14" s="493">
        <v>0</v>
      </c>
      <c r="BK14" s="493"/>
      <c r="BL14" s="493">
        <f>+AZ14+BA14+BB14+BC14+BD14+BE14+BF14+BG14+BH14+BI14+BJ14+BK14</f>
        <v>0</v>
      </c>
      <c r="BM14" s="496">
        <f>IFERROR(+BL14/BL7,0)</f>
        <v>0</v>
      </c>
      <c r="BN14" s="493">
        <v>0</v>
      </c>
      <c r="BO14" s="493">
        <v>0</v>
      </c>
      <c r="BP14" s="493">
        <v>0</v>
      </c>
      <c r="BQ14" s="493">
        <v>0</v>
      </c>
      <c r="BR14" s="493">
        <v>0</v>
      </c>
      <c r="BS14" s="493">
        <v>0</v>
      </c>
      <c r="BT14" s="493">
        <v>0</v>
      </c>
      <c r="BU14" s="493">
        <v>0</v>
      </c>
      <c r="BV14" s="493">
        <v>0</v>
      </c>
      <c r="BW14" s="493">
        <v>0</v>
      </c>
      <c r="BX14" s="493">
        <v>0</v>
      </c>
      <c r="BY14" s="493"/>
      <c r="BZ14" s="493">
        <f>+BN14+BO14+BP14+BQ14+BR14+BS14+BT14+BU14+BV14+BW14+BX14+BY14</f>
        <v>0</v>
      </c>
      <c r="CA14" s="496">
        <f>IFERROR(+BZ14/BZ7,0)</f>
        <v>0</v>
      </c>
      <c r="CB14" s="493">
        <v>0</v>
      </c>
      <c r="CC14" s="493">
        <v>0</v>
      </c>
      <c r="CD14" s="493">
        <v>0</v>
      </c>
      <c r="CE14" s="493">
        <v>0</v>
      </c>
      <c r="CF14" s="493">
        <v>0</v>
      </c>
      <c r="CG14" s="493">
        <v>0</v>
      </c>
      <c r="CH14" s="493">
        <v>0</v>
      </c>
      <c r="CI14" s="493">
        <v>0</v>
      </c>
      <c r="CJ14" s="497">
        <v>0</v>
      </c>
      <c r="CK14" s="493">
        <v>0</v>
      </c>
      <c r="CL14" s="493">
        <v>0</v>
      </c>
      <c r="CM14" s="493"/>
      <c r="CN14" s="493">
        <f>+CB14+CC14+CD14+CE14+CF14+CG14+CH14+CI14+CJ14+CK14+CL14+CM14</f>
        <v>0</v>
      </c>
      <c r="CO14" s="496">
        <f>IFERROR(+CN14/CN7,0)</f>
        <v>0</v>
      </c>
      <c r="CP14" s="493">
        <v>0</v>
      </c>
      <c r="CQ14" s="493">
        <v>0</v>
      </c>
      <c r="CR14" s="493">
        <v>0</v>
      </c>
      <c r="CS14" s="493">
        <v>0</v>
      </c>
      <c r="CT14" s="493">
        <v>0</v>
      </c>
      <c r="CU14" s="493">
        <v>0</v>
      </c>
      <c r="CV14" s="493">
        <v>0</v>
      </c>
      <c r="CW14" s="493">
        <v>0</v>
      </c>
      <c r="CX14" s="498">
        <v>0</v>
      </c>
      <c r="CY14" s="493">
        <v>0</v>
      </c>
      <c r="CZ14" s="493">
        <v>0</v>
      </c>
      <c r="DA14" s="493"/>
      <c r="DB14" s="493">
        <f>+CP14+CQ14+CR14+CS14+CT14+CU14+CV14+CW14+CX14+CY14+CZ14+DA14</f>
        <v>0</v>
      </c>
      <c r="DC14" s="496">
        <f>IFERROR(+DB14/DB7,0)</f>
        <v>0</v>
      </c>
      <c r="DD14" s="493">
        <f>+DR14+FH14+EF14+ET14+FV14</f>
        <v>0</v>
      </c>
      <c r="DE14" s="496">
        <f>IFERROR(+DD14/DD7,0)</f>
        <v>0</v>
      </c>
      <c r="DF14" s="493">
        <v>0</v>
      </c>
      <c r="DG14" s="493">
        <v>0</v>
      </c>
      <c r="DH14" s="493">
        <v>0</v>
      </c>
      <c r="DI14" s="493">
        <v>0</v>
      </c>
      <c r="DJ14" s="493">
        <v>0</v>
      </c>
      <c r="DK14" s="493">
        <v>0</v>
      </c>
      <c r="DL14" s="493">
        <v>0</v>
      </c>
      <c r="DM14" s="493">
        <v>0</v>
      </c>
      <c r="DN14" s="493">
        <v>0</v>
      </c>
      <c r="DO14" s="493">
        <v>0</v>
      </c>
      <c r="DP14" s="493">
        <v>0</v>
      </c>
      <c r="DQ14" s="493">
        <v>0</v>
      </c>
      <c r="DR14" s="493">
        <f>+DF14+DG14+DH14+DI14+DJ14+DK14+DL14+DM14+DN14+DO14+DP14+DQ14</f>
        <v>0</v>
      </c>
      <c r="DS14" s="496">
        <f>IFERROR(+DR14/DR7,0)</f>
        <v>0</v>
      </c>
      <c r="DT14" s="493">
        <v>0</v>
      </c>
      <c r="DU14" s="493">
        <v>0</v>
      </c>
      <c r="DV14" s="493">
        <v>0</v>
      </c>
      <c r="DW14" s="493">
        <v>0</v>
      </c>
      <c r="DX14" s="493">
        <v>0</v>
      </c>
      <c r="DY14" s="493">
        <v>0</v>
      </c>
      <c r="DZ14" s="493">
        <v>0</v>
      </c>
      <c r="EA14" s="493">
        <v>0</v>
      </c>
      <c r="EB14" s="493">
        <v>0</v>
      </c>
      <c r="EC14" s="493">
        <v>0</v>
      </c>
      <c r="ED14" s="493">
        <v>0</v>
      </c>
      <c r="EE14" s="493">
        <v>0</v>
      </c>
      <c r="EF14" s="493">
        <f>+DT14+DU14+DV14+DW14+DX14+DY14+DZ14+EA14+EB14+EC14+ED14+EE14</f>
        <v>0</v>
      </c>
      <c r="EG14" s="496">
        <f>IFERROR(+EF14/EF7,0)</f>
        <v>0</v>
      </c>
      <c r="EH14" s="493">
        <v>0</v>
      </c>
      <c r="EI14" s="493">
        <v>0</v>
      </c>
      <c r="EJ14" s="493">
        <v>0</v>
      </c>
      <c r="EK14" s="493">
        <v>0</v>
      </c>
      <c r="EL14" s="493">
        <v>0</v>
      </c>
      <c r="EM14" s="493">
        <v>0</v>
      </c>
      <c r="EN14" s="493">
        <v>0</v>
      </c>
      <c r="EO14" s="493">
        <v>0</v>
      </c>
      <c r="EP14" s="493">
        <v>0</v>
      </c>
      <c r="EQ14" s="493">
        <v>0</v>
      </c>
      <c r="ER14" s="493"/>
      <c r="ES14" s="493"/>
      <c r="ET14" s="493">
        <f>+EH14+EI14+EJ14+EK14+EL14+EM14+EN14+EO14+EP14+EQ14+ER14+ES14</f>
        <v>0</v>
      </c>
      <c r="EU14" s="496">
        <f>IFERROR(+ET14/ET7,0)</f>
        <v>0</v>
      </c>
      <c r="EV14" s="493">
        <v>0</v>
      </c>
      <c r="EW14" s="493">
        <v>0</v>
      </c>
      <c r="EX14" s="493">
        <v>0</v>
      </c>
      <c r="EY14" s="493">
        <v>0</v>
      </c>
      <c r="EZ14" s="493">
        <v>0</v>
      </c>
      <c r="FA14" s="493">
        <v>0</v>
      </c>
      <c r="FB14" s="493">
        <v>0</v>
      </c>
      <c r="FC14" s="493">
        <v>0</v>
      </c>
      <c r="FD14" s="493">
        <v>0</v>
      </c>
      <c r="FE14" s="493">
        <v>0</v>
      </c>
      <c r="FF14" s="493">
        <v>0</v>
      </c>
      <c r="FG14" s="498">
        <v>0</v>
      </c>
      <c r="FH14" s="493">
        <f>+EV14+EW14+EX14+EY14+EZ14+FA14+FB14+FC14+FD14+FE14+FF14+FG14</f>
        <v>0</v>
      </c>
      <c r="FI14" s="496">
        <f>IFERROR(+FH14/FH7,0)</f>
        <v>0</v>
      </c>
      <c r="FJ14" s="493">
        <v>0</v>
      </c>
      <c r="FK14" s="493">
        <v>0</v>
      </c>
      <c r="FL14" s="493">
        <v>0</v>
      </c>
      <c r="FM14" s="493">
        <v>0</v>
      </c>
      <c r="FN14" s="493">
        <v>0</v>
      </c>
      <c r="FO14" s="493">
        <v>0</v>
      </c>
      <c r="FP14" s="493">
        <v>0</v>
      </c>
      <c r="FQ14" s="493">
        <v>0</v>
      </c>
      <c r="FR14" s="493">
        <v>0</v>
      </c>
      <c r="FS14" s="493">
        <v>0</v>
      </c>
      <c r="FT14" s="493">
        <v>0</v>
      </c>
      <c r="FU14" s="493">
        <v>0</v>
      </c>
      <c r="FV14" s="493">
        <f>+FJ14+FK14+FL14+FM14+FN14+FO14+FP14+FQ14+FR14+FS14+FT14+FU14</f>
        <v>0</v>
      </c>
      <c r="FW14" s="496">
        <f>IFERROR(+FV14/FV7,0)</f>
        <v>0</v>
      </c>
      <c r="FX14" s="493">
        <f>+GL14+GZ14+HN14+IB14+IP14+JD14+JR14+KF14+KT14</f>
        <v>0</v>
      </c>
      <c r="FY14" s="496">
        <f>IFERROR(+FX14/FX7,0)</f>
        <v>0</v>
      </c>
      <c r="FZ14" s="493">
        <v>0</v>
      </c>
      <c r="GA14" s="493">
        <v>0</v>
      </c>
      <c r="GB14" s="493">
        <v>0</v>
      </c>
      <c r="GC14" s="493">
        <v>0</v>
      </c>
      <c r="GD14" s="493">
        <v>0</v>
      </c>
      <c r="GE14" s="493">
        <v>0</v>
      </c>
      <c r="GF14" s="493">
        <v>0</v>
      </c>
      <c r="GG14" s="493">
        <v>0</v>
      </c>
      <c r="GH14" s="493">
        <v>0</v>
      </c>
      <c r="GI14" s="493">
        <v>0</v>
      </c>
      <c r="GJ14" s="493">
        <v>0</v>
      </c>
      <c r="GK14" s="493">
        <v>0</v>
      </c>
      <c r="GL14" s="493">
        <f>+FZ14+GA14+GB14+GC14+GD14+GE14+GF14+GG14+GH14+GI14+GJ14+GK14</f>
        <v>0</v>
      </c>
      <c r="GM14" s="496">
        <f>IFERROR(+GL14/GL7,0)</f>
        <v>0</v>
      </c>
      <c r="GN14" s="493">
        <v>0</v>
      </c>
      <c r="GO14" s="493">
        <v>0</v>
      </c>
      <c r="GP14" s="493">
        <v>0</v>
      </c>
      <c r="GQ14" s="493">
        <v>0</v>
      </c>
      <c r="GR14" s="493">
        <v>0</v>
      </c>
      <c r="GS14" s="493">
        <v>0</v>
      </c>
      <c r="GT14" s="493">
        <v>0</v>
      </c>
      <c r="GU14" s="493">
        <v>0</v>
      </c>
      <c r="GV14" s="493">
        <v>0</v>
      </c>
      <c r="GW14" s="493">
        <v>0</v>
      </c>
      <c r="GX14" s="493">
        <v>0</v>
      </c>
      <c r="GY14" s="493">
        <v>0</v>
      </c>
      <c r="GZ14" s="493">
        <f>+GN14+GO14+GP14+GQ14+GR14+GS14+GT14+GU14+GV14+GW14+GX14+GY14</f>
        <v>0</v>
      </c>
      <c r="HA14" s="496">
        <f>IFERROR(+GZ14/GZ7,0)</f>
        <v>0</v>
      </c>
      <c r="HB14" s="493">
        <v>0</v>
      </c>
      <c r="HC14" s="493">
        <v>0</v>
      </c>
      <c r="HD14" s="493">
        <v>0</v>
      </c>
      <c r="HE14" s="493">
        <v>0</v>
      </c>
      <c r="HF14" s="493">
        <v>0</v>
      </c>
      <c r="HG14" s="493">
        <v>0</v>
      </c>
      <c r="HH14" s="493">
        <v>0</v>
      </c>
      <c r="HI14" s="493">
        <v>0</v>
      </c>
      <c r="HJ14" s="493">
        <v>0</v>
      </c>
      <c r="HK14" s="493">
        <v>0</v>
      </c>
      <c r="HL14" s="493">
        <v>0</v>
      </c>
      <c r="HM14" s="493">
        <v>0</v>
      </c>
      <c r="HN14" s="493">
        <f>+HB14+HC14+HD14+HE14+HF14+HG14+HH14+HI14+HJ14+HK14+HL14+HM14</f>
        <v>0</v>
      </c>
      <c r="HO14" s="496">
        <f>IFERROR(+HN14/HN7,0)</f>
        <v>0</v>
      </c>
      <c r="HP14" s="493">
        <v>0</v>
      </c>
      <c r="HQ14" s="493">
        <v>0</v>
      </c>
      <c r="HR14" s="493">
        <v>0</v>
      </c>
      <c r="HS14" s="493">
        <v>0</v>
      </c>
      <c r="HT14" s="493">
        <v>0</v>
      </c>
      <c r="HU14" s="493">
        <v>0</v>
      </c>
      <c r="HV14" s="493">
        <v>0</v>
      </c>
      <c r="HW14" s="493">
        <v>0</v>
      </c>
      <c r="HX14" s="493">
        <v>0</v>
      </c>
      <c r="HY14" s="493">
        <v>0</v>
      </c>
      <c r="HZ14" s="493">
        <v>0</v>
      </c>
      <c r="IA14" s="493">
        <v>0</v>
      </c>
      <c r="IB14" s="493">
        <f>+HP14+HQ14+HR14+HS14+HT14+HU14+HV14+HW14+HX14+HY14+HZ14+IA14</f>
        <v>0</v>
      </c>
      <c r="IC14" s="496">
        <f>IFERROR(+IB14/IB7,0)</f>
        <v>0</v>
      </c>
      <c r="ID14" s="493">
        <v>0</v>
      </c>
      <c r="IE14" s="493">
        <v>0</v>
      </c>
      <c r="IF14" s="493">
        <v>0</v>
      </c>
      <c r="IG14" s="493">
        <v>0</v>
      </c>
      <c r="IH14" s="493">
        <v>0</v>
      </c>
      <c r="II14" s="493">
        <v>0</v>
      </c>
      <c r="IJ14" s="493">
        <v>0</v>
      </c>
      <c r="IK14" s="493">
        <v>0</v>
      </c>
      <c r="IL14" s="493">
        <v>0</v>
      </c>
      <c r="IM14" s="493">
        <v>0</v>
      </c>
      <c r="IN14" s="493">
        <v>0</v>
      </c>
      <c r="IO14" s="493">
        <v>0</v>
      </c>
      <c r="IP14" s="493">
        <f>+ID14+IE14+IF14+IG14+IH14+II14+IJ14+IK14+IL14+IM14+IN14+IO14</f>
        <v>0</v>
      </c>
      <c r="IQ14" s="496">
        <f>IFERROR(+IP14/IP7,0)</f>
        <v>0</v>
      </c>
      <c r="IR14" s="493">
        <v>0</v>
      </c>
      <c r="IS14" s="493">
        <v>0</v>
      </c>
      <c r="IT14" s="493">
        <v>0</v>
      </c>
      <c r="IU14" s="493">
        <v>0</v>
      </c>
      <c r="IV14" s="493">
        <v>0</v>
      </c>
      <c r="IW14" s="493">
        <v>0</v>
      </c>
      <c r="IX14" s="493">
        <v>0</v>
      </c>
      <c r="IY14" s="493">
        <v>0</v>
      </c>
      <c r="IZ14" s="493">
        <v>0</v>
      </c>
      <c r="JA14" s="493">
        <v>0</v>
      </c>
      <c r="JB14" s="493">
        <v>0</v>
      </c>
      <c r="JC14" s="493">
        <v>0</v>
      </c>
      <c r="JD14" s="493">
        <f>+IR14+IS14+IT14+IU14+IV14+IW14+IX14+IY14+IZ14+JA14+JB14+JC14</f>
        <v>0</v>
      </c>
      <c r="JE14" s="496">
        <f>IFERROR(+JD14/JD7,0)</f>
        <v>0</v>
      </c>
      <c r="JF14" s="493">
        <v>0</v>
      </c>
      <c r="JG14" s="493">
        <v>0</v>
      </c>
      <c r="JH14" s="493">
        <v>0</v>
      </c>
      <c r="JI14" s="493">
        <v>0</v>
      </c>
      <c r="JJ14" s="493">
        <v>0</v>
      </c>
      <c r="JK14" s="493">
        <v>0</v>
      </c>
      <c r="JL14" s="493">
        <v>0</v>
      </c>
      <c r="JM14" s="493">
        <v>0</v>
      </c>
      <c r="JN14" s="493">
        <v>0</v>
      </c>
      <c r="JO14" s="493">
        <v>0</v>
      </c>
      <c r="JP14" s="493">
        <v>0</v>
      </c>
      <c r="JQ14" s="493">
        <v>0</v>
      </c>
      <c r="JR14" s="493">
        <f>+JF14+JG14+JH14+JI14+JJ14+JK14+JL14+JM14+JN14+JO14+JP14+JQ14</f>
        <v>0</v>
      </c>
      <c r="JS14" s="496">
        <f>IFERROR(+JR14/JR7,0)</f>
        <v>0</v>
      </c>
      <c r="JT14" s="493">
        <v>0</v>
      </c>
      <c r="JU14" s="493">
        <v>0</v>
      </c>
      <c r="JV14" s="493">
        <v>0</v>
      </c>
      <c r="JW14" s="493">
        <v>0</v>
      </c>
      <c r="JX14" s="493">
        <v>0</v>
      </c>
      <c r="JY14" s="493">
        <v>0</v>
      </c>
      <c r="JZ14" s="493">
        <v>0</v>
      </c>
      <c r="KA14" s="493">
        <v>0</v>
      </c>
      <c r="KB14" s="493">
        <v>0</v>
      </c>
      <c r="KC14" s="493">
        <v>0</v>
      </c>
      <c r="KD14" s="493">
        <v>0</v>
      </c>
      <c r="KE14" s="493">
        <v>0</v>
      </c>
      <c r="KF14" s="493">
        <f>+JT14+JU14+JV14+JW14+JX14+JY14+JZ14+KA14+KB14+KC14+KD14+KE14</f>
        <v>0</v>
      </c>
      <c r="KG14" s="496">
        <f>IFERROR(+KF14/KF7,0)</f>
        <v>0</v>
      </c>
      <c r="KH14" s="493">
        <v>0</v>
      </c>
      <c r="KI14" s="493">
        <v>0</v>
      </c>
      <c r="KJ14" s="493">
        <v>0</v>
      </c>
      <c r="KK14" s="493">
        <v>0</v>
      </c>
      <c r="KL14" s="493">
        <v>0</v>
      </c>
      <c r="KM14" s="493">
        <v>0</v>
      </c>
      <c r="KN14" s="493">
        <v>0</v>
      </c>
      <c r="KO14" s="493">
        <v>0</v>
      </c>
      <c r="KP14" s="493">
        <v>0</v>
      </c>
      <c r="KQ14" s="493">
        <v>0</v>
      </c>
      <c r="KR14" s="493">
        <v>0</v>
      </c>
      <c r="KS14" s="493"/>
      <c r="KT14" s="493">
        <f>+KH14+KI14+KJ14+KK14+KL14+KM14+KN14+KO14+KP14+KQ14+KR14+KS14</f>
        <v>0</v>
      </c>
      <c r="KU14" s="496">
        <f>IFERROR(+KT14/KT7,0)</f>
        <v>0</v>
      </c>
    </row>
    <row r="15" spans="1:307" outlineLevel="1">
      <c r="A15" s="479" t="s">
        <v>1313</v>
      </c>
      <c r="B15" s="483">
        <f>+E15-D15</f>
        <v>2594111.86</v>
      </c>
      <c r="C15" s="499">
        <f t="shared" si="1"/>
        <v>3.2682440782247041E-3</v>
      </c>
      <c r="D15" s="483">
        <v>0</v>
      </c>
      <c r="E15" s="483">
        <f>306764+1930573+70606.25+51120+61219+51033.75+55050.79+17745.07+50000</f>
        <v>2594111.86</v>
      </c>
      <c r="F15" s="499">
        <f t="shared" si="0"/>
        <v>3.0458441057417719E-3</v>
      </c>
      <c r="G15" s="483">
        <v>0</v>
      </c>
      <c r="H15" s="483">
        <f>+V15+AJ15+AX15+BL15+BZ15+CN15+DB15</f>
        <v>0</v>
      </c>
      <c r="I15" s="500">
        <f>IFERROR(+H15/H7,0)</f>
        <v>0</v>
      </c>
      <c r="J15" s="483">
        <v>0</v>
      </c>
      <c r="K15" s="483">
        <v>0</v>
      </c>
      <c r="L15" s="483">
        <v>0</v>
      </c>
      <c r="M15" s="483">
        <v>0</v>
      </c>
      <c r="N15" s="483"/>
      <c r="O15" s="483">
        <v>0</v>
      </c>
      <c r="P15" s="483">
        <v>0</v>
      </c>
      <c r="Q15" s="483">
        <v>0</v>
      </c>
      <c r="R15" s="501">
        <v>0</v>
      </c>
      <c r="S15" s="483">
        <v>0</v>
      </c>
      <c r="T15" s="483">
        <v>0</v>
      </c>
      <c r="U15" s="483"/>
      <c r="V15" s="483">
        <f>+J15+K15+L15+M15+N15+O15+P15+Q15+R15+S15+T15+U15</f>
        <v>0</v>
      </c>
      <c r="W15" s="500">
        <f>IFERROR(+V15/V7,0)</f>
        <v>0</v>
      </c>
      <c r="X15" s="483">
        <v>0</v>
      </c>
      <c r="Y15" s="483">
        <v>0</v>
      </c>
      <c r="Z15" s="483">
        <v>0</v>
      </c>
      <c r="AA15" s="483">
        <v>0</v>
      </c>
      <c r="AB15" s="483">
        <v>0</v>
      </c>
      <c r="AC15" s="483">
        <v>0</v>
      </c>
      <c r="AD15" s="483">
        <v>0</v>
      </c>
      <c r="AE15" s="483">
        <v>0</v>
      </c>
      <c r="AF15" s="483">
        <v>0</v>
      </c>
      <c r="AG15" s="483">
        <v>0</v>
      </c>
      <c r="AH15" s="483">
        <v>0</v>
      </c>
      <c r="AI15" s="483"/>
      <c r="AJ15" s="483">
        <f>+X15+Y15+Z15+AA15+AB15+AC15+AD15+AE15+AF15+AG15+AH15+AI15</f>
        <v>0</v>
      </c>
      <c r="AK15" s="562">
        <f>IFERROR(+AJ15/AJ7,0)</f>
        <v>0</v>
      </c>
      <c r="AL15" s="483">
        <v>0</v>
      </c>
      <c r="AM15" s="483">
        <v>0</v>
      </c>
      <c r="AN15" s="483">
        <v>0</v>
      </c>
      <c r="AO15" s="483">
        <v>0</v>
      </c>
      <c r="AP15" s="483">
        <v>0</v>
      </c>
      <c r="AQ15" s="483">
        <v>0</v>
      </c>
      <c r="AR15" s="483">
        <v>0</v>
      </c>
      <c r="AS15" s="483">
        <v>0</v>
      </c>
      <c r="AT15" s="483">
        <v>0</v>
      </c>
      <c r="AU15" s="483">
        <v>0</v>
      </c>
      <c r="AV15" s="483">
        <v>0</v>
      </c>
      <c r="AW15" s="483"/>
      <c r="AX15" s="483">
        <f>+AL15+AM15+AN15+AO15+AP15+AQ15+AR15+AS15+AT15+AU15+AV15+AW15</f>
        <v>0</v>
      </c>
      <c r="AY15" s="500">
        <f>IFERROR(+AX15/AX7,0)</f>
        <v>0</v>
      </c>
      <c r="AZ15" s="483">
        <v>0</v>
      </c>
      <c r="BA15" s="483">
        <v>0</v>
      </c>
      <c r="BB15" s="483">
        <v>0</v>
      </c>
      <c r="BC15" s="483">
        <v>0</v>
      </c>
      <c r="BD15" s="483">
        <v>0</v>
      </c>
      <c r="BE15" s="483">
        <v>0</v>
      </c>
      <c r="BF15" s="483">
        <v>0</v>
      </c>
      <c r="BG15" s="483">
        <v>0</v>
      </c>
      <c r="BH15" s="483">
        <v>0</v>
      </c>
      <c r="BI15" s="483">
        <v>0</v>
      </c>
      <c r="BJ15" s="483">
        <v>0</v>
      </c>
      <c r="BK15" s="483"/>
      <c r="BL15" s="483">
        <f>+AZ15+BA15+BB15+BC15+BD15+BE15+BF15+BG15+BH15+BI15+BJ15+BK15</f>
        <v>0</v>
      </c>
      <c r="BM15" s="500">
        <f>IFERROR(+BL15/BL7,0)</f>
        <v>0</v>
      </c>
      <c r="BN15" s="483">
        <v>0</v>
      </c>
      <c r="BO15" s="483">
        <v>0</v>
      </c>
      <c r="BP15" s="483">
        <v>0</v>
      </c>
      <c r="BQ15" s="483">
        <v>0</v>
      </c>
      <c r="BR15" s="483">
        <v>0</v>
      </c>
      <c r="BS15" s="483">
        <v>0</v>
      </c>
      <c r="BT15" s="483">
        <v>0</v>
      </c>
      <c r="BU15" s="483">
        <v>0</v>
      </c>
      <c r="BV15" s="483">
        <v>0</v>
      </c>
      <c r="BW15" s="483">
        <v>0</v>
      </c>
      <c r="BX15" s="483">
        <v>0</v>
      </c>
      <c r="BY15" s="483"/>
      <c r="BZ15" s="483">
        <f>+BN15+BO15+BP15+BQ15+BR15+BS15+BT15+BU15+BV15+BW15+BX15+BY15</f>
        <v>0</v>
      </c>
      <c r="CA15" s="500">
        <f>IFERROR(+BZ15/BZ7,0)</f>
        <v>0</v>
      </c>
      <c r="CB15" s="483">
        <v>0</v>
      </c>
      <c r="CC15" s="483">
        <v>0</v>
      </c>
      <c r="CD15" s="483">
        <v>0</v>
      </c>
      <c r="CE15" s="483">
        <v>0</v>
      </c>
      <c r="CF15" s="483">
        <v>0</v>
      </c>
      <c r="CG15" s="483">
        <v>0</v>
      </c>
      <c r="CH15" s="483">
        <v>0</v>
      </c>
      <c r="CI15" s="483">
        <v>0</v>
      </c>
      <c r="CJ15" s="501">
        <v>0</v>
      </c>
      <c r="CK15" s="483">
        <v>0</v>
      </c>
      <c r="CL15" s="483">
        <v>0</v>
      </c>
      <c r="CM15" s="483"/>
      <c r="CN15" s="483">
        <f>+CB15+CC15+CD15+CE15+CF15+CG15+CH15+CI15+CJ15+CK15+CL15+CM15</f>
        <v>0</v>
      </c>
      <c r="CO15" s="500">
        <f>IFERROR(+CN15/CN7,0)</f>
        <v>0</v>
      </c>
      <c r="CP15" s="483">
        <v>0</v>
      </c>
      <c r="CQ15" s="483">
        <v>0</v>
      </c>
      <c r="CR15" s="483">
        <v>0</v>
      </c>
      <c r="CS15" s="483">
        <v>0</v>
      </c>
      <c r="CT15" s="483">
        <v>0</v>
      </c>
      <c r="CU15" s="483">
        <v>0</v>
      </c>
      <c r="CV15" s="483">
        <v>0</v>
      </c>
      <c r="CW15" s="483">
        <v>0</v>
      </c>
      <c r="CX15" s="502">
        <v>0</v>
      </c>
      <c r="CY15" s="483">
        <v>0</v>
      </c>
      <c r="CZ15" s="483">
        <v>0</v>
      </c>
      <c r="DA15" s="483"/>
      <c r="DB15" s="483">
        <f>+CP15+CQ15+CR15+CS15+CT15+CU15+CV15+CW15+CX15+CY15+CZ15+DA15</f>
        <v>0</v>
      </c>
      <c r="DC15" s="500">
        <f>IFERROR(+DB15/DB7,0)</f>
        <v>0</v>
      </c>
      <c r="DD15" s="483">
        <f>+DR15+FH15+EF15+ET15+FV15</f>
        <v>0</v>
      </c>
      <c r="DE15" s="500">
        <f>IFERROR(+DD15/DD7,0)</f>
        <v>0</v>
      </c>
      <c r="DF15" s="483">
        <v>0</v>
      </c>
      <c r="DG15" s="483">
        <v>0</v>
      </c>
      <c r="DH15" s="483">
        <v>0</v>
      </c>
      <c r="DI15" s="483">
        <v>0</v>
      </c>
      <c r="DJ15" s="483">
        <v>0</v>
      </c>
      <c r="DK15" s="483">
        <v>0</v>
      </c>
      <c r="DL15" s="483">
        <v>0</v>
      </c>
      <c r="DM15" s="483">
        <v>0</v>
      </c>
      <c r="DN15" s="483">
        <v>0</v>
      </c>
      <c r="DO15" s="483">
        <v>0</v>
      </c>
      <c r="DP15" s="483">
        <v>0</v>
      </c>
      <c r="DQ15" s="483">
        <v>0</v>
      </c>
      <c r="DR15" s="483">
        <f>+DF15+DG15+DH15+DI15+DJ15+DK15+DL15+DM15+DN15+DO15+DP15+DQ15</f>
        <v>0</v>
      </c>
      <c r="DS15" s="500">
        <f>IFERROR(+DR15/DR7,0)</f>
        <v>0</v>
      </c>
      <c r="DT15" s="483">
        <v>0</v>
      </c>
      <c r="DU15" s="483">
        <v>0</v>
      </c>
      <c r="DV15" s="483">
        <v>0</v>
      </c>
      <c r="DW15" s="483">
        <v>0</v>
      </c>
      <c r="DX15" s="483">
        <v>0</v>
      </c>
      <c r="DY15" s="483">
        <v>0</v>
      </c>
      <c r="DZ15" s="483">
        <v>0</v>
      </c>
      <c r="EA15" s="483">
        <v>0</v>
      </c>
      <c r="EB15" s="483">
        <v>0</v>
      </c>
      <c r="EC15" s="483">
        <v>0</v>
      </c>
      <c r="ED15" s="483">
        <v>0</v>
      </c>
      <c r="EE15" s="483">
        <v>0</v>
      </c>
      <c r="EF15" s="483">
        <f>+DT15+DU15+DV15+DW15+DX15+DY15+DZ15+EA15+EB15+EC15+ED15+EE15</f>
        <v>0</v>
      </c>
      <c r="EG15" s="500">
        <f>IFERROR(+EF15/EF7,0)</f>
        <v>0</v>
      </c>
      <c r="EH15" s="483">
        <v>0</v>
      </c>
      <c r="EI15" s="483">
        <v>0</v>
      </c>
      <c r="EJ15" s="483">
        <v>0</v>
      </c>
      <c r="EK15" s="483">
        <v>0</v>
      </c>
      <c r="EL15" s="483">
        <v>0</v>
      </c>
      <c r="EM15" s="483">
        <v>0</v>
      </c>
      <c r="EN15" s="483">
        <v>0</v>
      </c>
      <c r="EO15" s="483">
        <v>0</v>
      </c>
      <c r="EP15" s="483">
        <v>0</v>
      </c>
      <c r="EQ15" s="483">
        <v>0</v>
      </c>
      <c r="ER15" s="483"/>
      <c r="ES15" s="483"/>
      <c r="ET15" s="483">
        <f>+EH15+EI15+EJ15+EK15+EL15+EM15+EN15+EO15+EP15+EQ15+ER15+ES15</f>
        <v>0</v>
      </c>
      <c r="EU15" s="500">
        <f>IFERROR(+ET15/ET7,0)</f>
        <v>0</v>
      </c>
      <c r="EV15" s="483">
        <v>0</v>
      </c>
      <c r="EW15" s="483">
        <v>0</v>
      </c>
      <c r="EX15" s="483">
        <v>0</v>
      </c>
      <c r="EY15" s="483">
        <v>0</v>
      </c>
      <c r="EZ15" s="483">
        <v>0</v>
      </c>
      <c r="FA15" s="483">
        <v>0</v>
      </c>
      <c r="FB15" s="483">
        <v>0</v>
      </c>
      <c r="FC15" s="483">
        <v>0</v>
      </c>
      <c r="FD15" s="483">
        <v>0</v>
      </c>
      <c r="FE15" s="483">
        <v>0</v>
      </c>
      <c r="FF15" s="483">
        <v>0</v>
      </c>
      <c r="FG15" s="502">
        <v>0</v>
      </c>
      <c r="FH15" s="483">
        <f>+EV15+EW15+EX15+EY15+EZ15+FA15+FB15+FC15+FD15+FE15+FF15+FG15</f>
        <v>0</v>
      </c>
      <c r="FI15" s="500">
        <f>IFERROR(+FH15/FH7,0)</f>
        <v>0</v>
      </c>
      <c r="FJ15" s="483">
        <v>0</v>
      </c>
      <c r="FK15" s="483">
        <v>0</v>
      </c>
      <c r="FL15" s="483">
        <v>0</v>
      </c>
      <c r="FM15" s="483">
        <v>0</v>
      </c>
      <c r="FN15" s="483">
        <v>0</v>
      </c>
      <c r="FO15" s="483">
        <v>0</v>
      </c>
      <c r="FP15" s="483">
        <v>0</v>
      </c>
      <c r="FQ15" s="483">
        <v>0</v>
      </c>
      <c r="FR15" s="483">
        <v>0</v>
      </c>
      <c r="FS15" s="483">
        <v>0</v>
      </c>
      <c r="FT15" s="483">
        <v>0</v>
      </c>
      <c r="FU15" s="483">
        <v>0</v>
      </c>
      <c r="FV15" s="483">
        <f>+FJ15+FK15+FL15+FM15+FN15+FO15+FP15+FQ15+FR15+FS15+FT15+FU15</f>
        <v>0</v>
      </c>
      <c r="FW15" s="500">
        <f>IFERROR(+FV15/FV7,0)</f>
        <v>0</v>
      </c>
      <c r="FX15" s="483">
        <f>+GL15+GZ15+HN15+IB15+IP15+JD15+JR15+KF15+KT15</f>
        <v>0</v>
      </c>
      <c r="FY15" s="500">
        <f>IFERROR(+FX15/FX7,0)</f>
        <v>0</v>
      </c>
      <c r="FZ15" s="483">
        <v>0</v>
      </c>
      <c r="GA15" s="483">
        <v>0</v>
      </c>
      <c r="GB15" s="483">
        <v>0</v>
      </c>
      <c r="GC15" s="483">
        <v>0</v>
      </c>
      <c r="GD15" s="483">
        <v>0</v>
      </c>
      <c r="GE15" s="483">
        <v>0</v>
      </c>
      <c r="GF15" s="483">
        <v>0</v>
      </c>
      <c r="GG15" s="483">
        <v>0</v>
      </c>
      <c r="GH15" s="483">
        <v>0</v>
      </c>
      <c r="GI15" s="483">
        <v>0</v>
      </c>
      <c r="GJ15" s="483">
        <v>0</v>
      </c>
      <c r="GK15" s="483">
        <v>0</v>
      </c>
      <c r="GL15" s="483">
        <f>+FZ15+GA15+GB15+GC15+GD15+GE15+GF15+GG15+GH15+GI15+GJ15+GK15</f>
        <v>0</v>
      </c>
      <c r="GM15" s="500">
        <f>IFERROR(+GL15/GL7,0)</f>
        <v>0</v>
      </c>
      <c r="GN15" s="483">
        <v>0</v>
      </c>
      <c r="GO15" s="483">
        <v>0</v>
      </c>
      <c r="GP15" s="483">
        <v>0</v>
      </c>
      <c r="GQ15" s="483">
        <v>0</v>
      </c>
      <c r="GR15" s="483">
        <v>0</v>
      </c>
      <c r="GS15" s="483">
        <v>0</v>
      </c>
      <c r="GT15" s="483">
        <v>0</v>
      </c>
      <c r="GU15" s="483">
        <v>0</v>
      </c>
      <c r="GV15" s="483">
        <v>0</v>
      </c>
      <c r="GW15" s="483">
        <v>0</v>
      </c>
      <c r="GX15" s="483">
        <v>0</v>
      </c>
      <c r="GY15" s="483">
        <v>0</v>
      </c>
      <c r="GZ15" s="483">
        <f>+GN15+GO15+GP15+GQ15+GR15+GS15+GT15+GU15+GV15+GW15+GX15+GY15</f>
        <v>0</v>
      </c>
      <c r="HA15" s="500">
        <f>IFERROR(+GZ15/GZ7,0)</f>
        <v>0</v>
      </c>
      <c r="HB15" s="483">
        <v>0</v>
      </c>
      <c r="HC15" s="483">
        <v>0</v>
      </c>
      <c r="HD15" s="483">
        <v>0</v>
      </c>
      <c r="HE15" s="483">
        <v>0</v>
      </c>
      <c r="HF15" s="483">
        <v>0</v>
      </c>
      <c r="HG15" s="483">
        <v>0</v>
      </c>
      <c r="HH15" s="483">
        <v>0</v>
      </c>
      <c r="HI15" s="483">
        <v>0</v>
      </c>
      <c r="HJ15" s="483">
        <v>0</v>
      </c>
      <c r="HK15" s="483">
        <v>0</v>
      </c>
      <c r="HL15" s="483">
        <v>0</v>
      </c>
      <c r="HM15" s="483">
        <v>0</v>
      </c>
      <c r="HN15" s="483">
        <f>+HB15+HC15+HD15+HE15+HF15+HG15+HH15+HI15+HJ15+HK15+HL15+HM15</f>
        <v>0</v>
      </c>
      <c r="HO15" s="500">
        <f>IFERROR(+HN15/HN7,0)</f>
        <v>0</v>
      </c>
      <c r="HP15" s="483">
        <v>0</v>
      </c>
      <c r="HQ15" s="483">
        <v>0</v>
      </c>
      <c r="HR15" s="483">
        <v>0</v>
      </c>
      <c r="HS15" s="483">
        <v>0</v>
      </c>
      <c r="HT15" s="483">
        <v>0</v>
      </c>
      <c r="HU15" s="483">
        <v>0</v>
      </c>
      <c r="HV15" s="483">
        <v>0</v>
      </c>
      <c r="HW15" s="483">
        <v>0</v>
      </c>
      <c r="HX15" s="483">
        <v>0</v>
      </c>
      <c r="HY15" s="483">
        <v>0</v>
      </c>
      <c r="HZ15" s="483">
        <v>0</v>
      </c>
      <c r="IA15" s="483">
        <v>0</v>
      </c>
      <c r="IB15" s="483">
        <f>+HP15+HQ15+HR15+HS15+HT15+HU15+HV15+HW15+HX15+HY15+HZ15+IA15</f>
        <v>0</v>
      </c>
      <c r="IC15" s="500">
        <f>IFERROR(+IB15/IB7,0)</f>
        <v>0</v>
      </c>
      <c r="ID15" s="483">
        <v>0</v>
      </c>
      <c r="IE15" s="483">
        <v>0</v>
      </c>
      <c r="IF15" s="483">
        <v>0</v>
      </c>
      <c r="IG15" s="483">
        <v>0</v>
      </c>
      <c r="IH15" s="483">
        <v>0</v>
      </c>
      <c r="II15" s="483">
        <v>0</v>
      </c>
      <c r="IJ15" s="483">
        <v>0</v>
      </c>
      <c r="IK15" s="483">
        <v>0</v>
      </c>
      <c r="IL15" s="483">
        <v>0</v>
      </c>
      <c r="IM15" s="483">
        <v>0</v>
      </c>
      <c r="IN15" s="483">
        <v>0</v>
      </c>
      <c r="IO15" s="483">
        <v>0</v>
      </c>
      <c r="IP15" s="483">
        <f>+ID15+IE15+IF15+IG15+IH15+II15+IJ15+IK15+IL15+IM15+IN15+IO15</f>
        <v>0</v>
      </c>
      <c r="IQ15" s="500">
        <f>IFERROR(+IP15/IP7,0)</f>
        <v>0</v>
      </c>
      <c r="IR15" s="483">
        <v>0</v>
      </c>
      <c r="IS15" s="483">
        <v>0</v>
      </c>
      <c r="IT15" s="483">
        <v>0</v>
      </c>
      <c r="IU15" s="483">
        <v>0</v>
      </c>
      <c r="IV15" s="483">
        <v>0</v>
      </c>
      <c r="IW15" s="483">
        <v>0</v>
      </c>
      <c r="IX15" s="483">
        <v>0</v>
      </c>
      <c r="IY15" s="483">
        <v>0</v>
      </c>
      <c r="IZ15" s="483">
        <v>0</v>
      </c>
      <c r="JA15" s="483">
        <v>0</v>
      </c>
      <c r="JB15" s="483">
        <v>0</v>
      </c>
      <c r="JC15" s="483">
        <v>0</v>
      </c>
      <c r="JD15" s="483">
        <f>+IR15+IS15+IT15+IU15+IV15+IW15+IX15+IY15+IZ15+JA15+JB15+JC15</f>
        <v>0</v>
      </c>
      <c r="JE15" s="500">
        <f>IFERROR(+JD15/JD7,0)</f>
        <v>0</v>
      </c>
      <c r="JF15" s="483">
        <v>0</v>
      </c>
      <c r="JG15" s="483">
        <v>0</v>
      </c>
      <c r="JH15" s="483">
        <v>0</v>
      </c>
      <c r="JI15" s="483">
        <v>0</v>
      </c>
      <c r="JJ15" s="483">
        <v>0</v>
      </c>
      <c r="JK15" s="483">
        <v>0</v>
      </c>
      <c r="JL15" s="483">
        <v>0</v>
      </c>
      <c r="JM15" s="483">
        <v>0</v>
      </c>
      <c r="JN15" s="483">
        <v>0</v>
      </c>
      <c r="JO15" s="483">
        <v>0</v>
      </c>
      <c r="JP15" s="483">
        <v>0</v>
      </c>
      <c r="JQ15" s="483">
        <v>0</v>
      </c>
      <c r="JR15" s="483">
        <f>+JF15+JG15+JH15+JI15+JJ15+JK15+JL15+JM15+JN15+JO15+JP15+JQ15</f>
        <v>0</v>
      </c>
      <c r="JS15" s="500">
        <f>IFERROR(+JR15/JR7,0)</f>
        <v>0</v>
      </c>
      <c r="JT15" s="483">
        <v>0</v>
      </c>
      <c r="JU15" s="483">
        <v>0</v>
      </c>
      <c r="JV15" s="483">
        <v>0</v>
      </c>
      <c r="JW15" s="483">
        <v>0</v>
      </c>
      <c r="JX15" s="483">
        <v>0</v>
      </c>
      <c r="JY15" s="483">
        <v>0</v>
      </c>
      <c r="JZ15" s="483">
        <v>0</v>
      </c>
      <c r="KA15" s="483">
        <v>0</v>
      </c>
      <c r="KB15" s="483">
        <v>0</v>
      </c>
      <c r="KC15" s="483">
        <v>0</v>
      </c>
      <c r="KD15" s="483">
        <v>0</v>
      </c>
      <c r="KE15" s="483">
        <v>0</v>
      </c>
      <c r="KF15" s="483">
        <f>+JT15+JU15+JV15+JW15+JX15+JY15+JZ15+KA15+KB15+KC15+KD15+KE15</f>
        <v>0</v>
      </c>
      <c r="KG15" s="500">
        <f>IFERROR(+KF15/KF7,0)</f>
        <v>0</v>
      </c>
      <c r="KH15" s="483">
        <v>0</v>
      </c>
      <c r="KI15" s="483">
        <v>0</v>
      </c>
      <c r="KJ15" s="483">
        <v>0</v>
      </c>
      <c r="KK15" s="483">
        <v>0</v>
      </c>
      <c r="KL15" s="483">
        <v>0</v>
      </c>
      <c r="KM15" s="483">
        <v>0</v>
      </c>
      <c r="KN15" s="483">
        <v>0</v>
      </c>
      <c r="KO15" s="483">
        <v>0</v>
      </c>
      <c r="KP15" s="483">
        <v>0</v>
      </c>
      <c r="KQ15" s="483">
        <v>0</v>
      </c>
      <c r="KR15" s="483">
        <v>0</v>
      </c>
      <c r="KS15" s="483"/>
      <c r="KT15" s="483">
        <f>+KH15+KI15+KJ15+KK15+KL15+KM15+KN15+KO15+KP15+KQ15+KR15+KS15</f>
        <v>0</v>
      </c>
      <c r="KU15" s="500">
        <f>IFERROR(+KT15/KT7,0)</f>
        <v>0</v>
      </c>
    </row>
    <row r="16" spans="1:307" s="505" customFormat="1">
      <c r="A16" s="503" t="s">
        <v>1289</v>
      </c>
      <c r="B16" s="504">
        <f>+B13-B14-B15</f>
        <v>117860699.89171942</v>
      </c>
      <c r="C16" s="494">
        <f t="shared" si="1"/>
        <v>0.1484891767452661</v>
      </c>
      <c r="D16" s="504">
        <f>+D13-D14-D15</f>
        <v>5.0000753253698349E-4</v>
      </c>
      <c r="E16" s="504">
        <f>+E13-E14-E15</f>
        <v>117860699.89221932</v>
      </c>
      <c r="F16" s="494">
        <f t="shared" si="0"/>
        <v>0.13838467168694726</v>
      </c>
      <c r="G16" s="493">
        <f>+G13-G14-G15</f>
        <v>0</v>
      </c>
      <c r="H16" s="493">
        <f>+H13-H14-H15</f>
        <v>69085160.79681395</v>
      </c>
      <c r="I16" s="496">
        <f>IFERROR(+H16/H7,0)</f>
        <v>0.13423149008904869</v>
      </c>
      <c r="J16" s="493">
        <f t="shared" ref="J16:U16" si="65">+J13-J14-J15</f>
        <v>-466052.211188571</v>
      </c>
      <c r="K16" s="493">
        <f t="shared" si="65"/>
        <v>27165.5146020299</v>
      </c>
      <c r="L16" s="493">
        <f t="shared" si="65"/>
        <v>47187.426039088285</v>
      </c>
      <c r="M16" s="493">
        <f t="shared" si="65"/>
        <v>-182322.96565972792</v>
      </c>
      <c r="N16" s="493">
        <f t="shared" si="65"/>
        <v>679489.3327857143</v>
      </c>
      <c r="O16" s="493">
        <f t="shared" si="65"/>
        <v>50362.009999999966</v>
      </c>
      <c r="P16" s="493">
        <f t="shared" si="65"/>
        <v>263945.54319999996</v>
      </c>
      <c r="Q16" s="493">
        <f t="shared" si="65"/>
        <v>738332.2</v>
      </c>
      <c r="R16" s="497">
        <f t="shared" si="65"/>
        <v>330446.78000000014</v>
      </c>
      <c r="S16" s="493">
        <f t="shared" si="65"/>
        <v>492706.90999999992</v>
      </c>
      <c r="T16" s="493">
        <f t="shared" si="65"/>
        <v>333580.28000000009</v>
      </c>
      <c r="U16" s="493">
        <f t="shared" si="65"/>
        <v>351861.94500000007</v>
      </c>
      <c r="V16" s="493">
        <f>+V13-V14-V15</f>
        <v>2666702.7647785349</v>
      </c>
      <c r="W16" s="496">
        <f>IFERROR(+V16/V7,0)</f>
        <v>0.20619199797146739</v>
      </c>
      <c r="X16" s="493">
        <f t="shared" ref="X16:AJ16" si="66">+X13-X14-X15</f>
        <v>3128699.2849903284</v>
      </c>
      <c r="Y16" s="493">
        <f t="shared" si="66"/>
        <v>3180513.6029442404</v>
      </c>
      <c r="Z16" s="493">
        <f t="shared" si="66"/>
        <v>2369200.1332384869</v>
      </c>
      <c r="AA16" s="493">
        <f t="shared" si="66"/>
        <v>4888424.1411646251</v>
      </c>
      <c r="AB16" s="493">
        <f t="shared" si="66"/>
        <v>1752696.2027370217</v>
      </c>
      <c r="AC16" s="493">
        <f t="shared" si="66"/>
        <v>2030712.510125974</v>
      </c>
      <c r="AD16" s="493">
        <f t="shared" si="66"/>
        <v>5778306.3637070721</v>
      </c>
      <c r="AE16" s="493">
        <f t="shared" si="66"/>
        <v>5888433.0132001946</v>
      </c>
      <c r="AF16" s="493">
        <f t="shared" si="66"/>
        <v>4560306.6040484058</v>
      </c>
      <c r="AG16" s="493">
        <f t="shared" si="66"/>
        <v>6737973.4871276207</v>
      </c>
      <c r="AH16" s="493">
        <f t="shared" si="66"/>
        <v>6527111.4645494698</v>
      </c>
      <c r="AI16" s="493">
        <f t="shared" si="66"/>
        <v>178164.84729798976</v>
      </c>
      <c r="AJ16" s="493">
        <f t="shared" si="66"/>
        <v>47020541.655131385</v>
      </c>
      <c r="AK16" s="563">
        <f>IFERROR(+AJ16/AJ7,0)</f>
        <v>0.13510761637525986</v>
      </c>
      <c r="AL16" s="493">
        <f t="shared" ref="AL16:AX16" si="67">+AL13-AL14-AL15</f>
        <v>269885.26349686831</v>
      </c>
      <c r="AM16" s="493">
        <f t="shared" si="67"/>
        <v>185179.90840502828</v>
      </c>
      <c r="AN16" s="493">
        <f t="shared" si="67"/>
        <v>34427.665306122508</v>
      </c>
      <c r="AO16" s="493">
        <f t="shared" si="67"/>
        <v>246515.8200000003</v>
      </c>
      <c r="AP16" s="493">
        <f t="shared" si="67"/>
        <v>161613.22427882627</v>
      </c>
      <c r="AQ16" s="493">
        <f t="shared" si="67"/>
        <v>215900.10556592606</v>
      </c>
      <c r="AR16" s="493">
        <f t="shared" si="67"/>
        <v>39020.251839999808</v>
      </c>
      <c r="AS16" s="493">
        <f t="shared" si="67"/>
        <v>701022.9847762771</v>
      </c>
      <c r="AT16" s="493">
        <f t="shared" si="67"/>
        <v>120348.11046511633</v>
      </c>
      <c r="AU16" s="493">
        <f t="shared" si="67"/>
        <v>329559.01281652041</v>
      </c>
      <c r="AV16" s="493">
        <f t="shared" si="67"/>
        <v>263625.15107438061</v>
      </c>
      <c r="AW16" s="493">
        <f t="shared" si="67"/>
        <v>115620.29856000002</v>
      </c>
      <c r="AX16" s="493">
        <f t="shared" si="67"/>
        <v>2682717.796585083</v>
      </c>
      <c r="AY16" s="496">
        <f>IFERROR(+AX16/AX7,0)</f>
        <v>2.979322929935431E-2</v>
      </c>
      <c r="AZ16" s="493">
        <f t="shared" ref="AZ16:BK16" si="68">+AZ13-AZ14-AZ15</f>
        <v>-40451.487585714349</v>
      </c>
      <c r="BA16" s="493">
        <f t="shared" si="68"/>
        <v>-77230.73321428636</v>
      </c>
      <c r="BB16" s="493">
        <f t="shared" si="68"/>
        <v>38494.144620478313</v>
      </c>
      <c r="BC16" s="493">
        <f t="shared" si="68"/>
        <v>-43222.863549222813</v>
      </c>
      <c r="BD16" s="493">
        <f t="shared" si="68"/>
        <v>823559.27999999991</v>
      </c>
      <c r="BE16" s="493">
        <f t="shared" si="68"/>
        <v>-71214.810000000289</v>
      </c>
      <c r="BF16" s="493">
        <f t="shared" si="68"/>
        <v>1966972.0099999995</v>
      </c>
      <c r="BG16" s="493">
        <f t="shared" si="68"/>
        <v>116560.02000000719</v>
      </c>
      <c r="BH16" s="493">
        <f t="shared" si="68"/>
        <v>-350042.51999998529</v>
      </c>
      <c r="BI16" s="493">
        <f t="shared" si="68"/>
        <v>161687.16000000937</v>
      </c>
      <c r="BJ16" s="493">
        <f t="shared" si="68"/>
        <v>3026456.5500000045</v>
      </c>
      <c r="BK16" s="493">
        <f t="shared" si="68"/>
        <v>567588.10999999079</v>
      </c>
      <c r="BL16" s="493">
        <f>+BL13-BL14-BL15</f>
        <v>6119154.8602712797</v>
      </c>
      <c r="BM16" s="496">
        <f>IFERROR(+BL16/BL7,0)</f>
        <v>0.21737370771297002</v>
      </c>
      <c r="BN16" s="493">
        <f t="shared" ref="BN16:BZ16" si="69">+BN13-BN14-BN15</f>
        <v>192351.21</v>
      </c>
      <c r="BO16" s="493">
        <f t="shared" si="69"/>
        <v>427364.31000000006</v>
      </c>
      <c r="BP16" s="493">
        <f t="shared" si="69"/>
        <v>568506.04</v>
      </c>
      <c r="BQ16" s="493">
        <f t="shared" si="69"/>
        <v>395720.41489781759</v>
      </c>
      <c r="BR16" s="493">
        <f t="shared" si="69"/>
        <v>327334.54000000004</v>
      </c>
      <c r="BS16" s="493">
        <f t="shared" si="69"/>
        <v>378226.62</v>
      </c>
      <c r="BT16" s="493">
        <f t="shared" si="69"/>
        <v>576421.16</v>
      </c>
      <c r="BU16" s="493">
        <f t="shared" si="69"/>
        <v>376513.47</v>
      </c>
      <c r="BV16" s="493">
        <f t="shared" si="69"/>
        <v>336130.35489781754</v>
      </c>
      <c r="BW16" s="493">
        <f t="shared" si="69"/>
        <v>220452.20999999996</v>
      </c>
      <c r="BX16" s="493">
        <f t="shared" si="69"/>
        <v>293737.46999999997</v>
      </c>
      <c r="BY16" s="493">
        <f t="shared" si="69"/>
        <v>162605.85999999999</v>
      </c>
      <c r="BZ16" s="493">
        <f t="shared" si="69"/>
        <v>4255363.6597956344</v>
      </c>
      <c r="CA16" s="496">
        <f>IFERROR(+BZ16/BZ7,0)</f>
        <v>0.78512676899970868</v>
      </c>
      <c r="CB16" s="493">
        <f t="shared" ref="CB16:CM16" si="70">+CB13-CB14-CB15</f>
        <v>143165.77285714255</v>
      </c>
      <c r="CC16" s="493">
        <f t="shared" si="70"/>
        <v>2211.8399999994144</v>
      </c>
      <c r="CD16" s="493">
        <f t="shared" si="70"/>
        <v>51251.262089342708</v>
      </c>
      <c r="CE16" s="493">
        <f t="shared" si="70"/>
        <v>-251664.80967794155</v>
      </c>
      <c r="CF16" s="493">
        <f t="shared" si="70"/>
        <v>1524212.0790033152</v>
      </c>
      <c r="CG16" s="493">
        <f t="shared" si="70"/>
        <v>81044.926090675988</v>
      </c>
      <c r="CH16" s="493">
        <f t="shared" si="70"/>
        <v>1910236.3999999997</v>
      </c>
      <c r="CI16" s="493">
        <f t="shared" si="70"/>
        <v>478604.72000000195</v>
      </c>
      <c r="CJ16" s="497">
        <f t="shared" si="70"/>
        <v>432584.07000000012</v>
      </c>
      <c r="CK16" s="493">
        <f t="shared" si="70"/>
        <v>1126239.6900000002</v>
      </c>
      <c r="CL16" s="493">
        <f t="shared" si="70"/>
        <v>-12452.129999999903</v>
      </c>
      <c r="CM16" s="493">
        <f t="shared" si="70"/>
        <v>-77090.749999999971</v>
      </c>
      <c r="CN16" s="493">
        <f>+CN13-CN14-CN15</f>
        <v>5408343.0703625362</v>
      </c>
      <c r="CO16" s="496">
        <f>IFERROR(+CN16/CN7,0)</f>
        <v>0.27923117644241696</v>
      </c>
      <c r="CP16" s="493">
        <f t="shared" ref="CP16:DA16" si="71">+CP13-CP14-CP15</f>
        <v>54868.807660713632</v>
      </c>
      <c r="CQ16" s="493">
        <f t="shared" si="71"/>
        <v>-62909.382881398909</v>
      </c>
      <c r="CR16" s="493">
        <f t="shared" si="71"/>
        <v>-4522.9767339745449</v>
      </c>
      <c r="CS16" s="493">
        <f t="shared" si="71"/>
        <v>76528.032191972248</v>
      </c>
      <c r="CT16" s="493">
        <f t="shared" si="71"/>
        <v>133131.02532735304</v>
      </c>
      <c r="CU16" s="493">
        <f t="shared" si="71"/>
        <v>23729.65450334629</v>
      </c>
      <c r="CV16" s="493">
        <f t="shared" si="71"/>
        <v>-29063.967500010069</v>
      </c>
      <c r="CW16" s="493">
        <f t="shared" si="71"/>
        <v>698954.04474999988</v>
      </c>
      <c r="CX16" s="498">
        <f t="shared" si="71"/>
        <v>150743.32900000026</v>
      </c>
      <c r="CY16" s="493">
        <f t="shared" si="71"/>
        <v>22162.334999999381</v>
      </c>
      <c r="CZ16" s="493">
        <f t="shared" si="71"/>
        <v>23402.339999999793</v>
      </c>
      <c r="DA16" s="493">
        <f t="shared" si="71"/>
        <v>-154686.25142857133</v>
      </c>
      <c r="DB16" s="493">
        <f>+DB13-DB14-DB15</f>
        <v>932336.98988942965</v>
      </c>
      <c r="DC16" s="496">
        <f>IFERROR(+DB16/DB7,0)</f>
        <v>8.6872852563276287E-2</v>
      </c>
      <c r="DD16" s="493">
        <f>+DD13-DD14-DD15</f>
        <v>7607085.7032539938</v>
      </c>
      <c r="DE16" s="496">
        <f>IFERROR(+DD16/DD7,0)</f>
        <v>4.8926394031839508E-2</v>
      </c>
      <c r="DF16" s="493">
        <f t="shared" ref="DF16:DR16" si="72">+DF13-DF14-DF15</f>
        <v>-97100.1706320003</v>
      </c>
      <c r="DG16" s="493">
        <f t="shared" si="72"/>
        <v>104035.35737588278</v>
      </c>
      <c r="DH16" s="493">
        <f t="shared" si="72"/>
        <v>606723.82795485307</v>
      </c>
      <c r="DI16" s="493">
        <f t="shared" si="72"/>
        <v>314551.0731142853</v>
      </c>
      <c r="DJ16" s="493">
        <f t="shared" si="72"/>
        <v>202568.87827748901</v>
      </c>
      <c r="DK16" s="493">
        <f t="shared" si="72"/>
        <v>181482.92396265198</v>
      </c>
      <c r="DL16" s="493">
        <f t="shared" si="72"/>
        <v>830332.98623982375</v>
      </c>
      <c r="DM16" s="493">
        <f t="shared" si="72"/>
        <v>779452.43171656178</v>
      </c>
      <c r="DN16" s="493">
        <f t="shared" si="72"/>
        <v>755370.61992168776</v>
      </c>
      <c r="DO16" s="493">
        <f t="shared" si="72"/>
        <v>426463.8768733624</v>
      </c>
      <c r="DP16" s="493">
        <f t="shared" si="72"/>
        <v>804978.76074807078</v>
      </c>
      <c r="DQ16" s="493">
        <f t="shared" si="72"/>
        <v>30519.17440780683</v>
      </c>
      <c r="DR16" s="493">
        <f t="shared" si="72"/>
        <v>4939379.7399604823</v>
      </c>
      <c r="DS16" s="496">
        <f>IFERROR(+DR16/DR7,0)</f>
        <v>5.2540208228247356E-2</v>
      </c>
      <c r="DT16" s="493">
        <f t="shared" ref="DT16:EF16" si="73">+DT13-DT14-DT15</f>
        <v>-49848.23</v>
      </c>
      <c r="DU16" s="493">
        <f t="shared" si="73"/>
        <v>-42860.020000000004</v>
      </c>
      <c r="DV16" s="493">
        <f t="shared" si="73"/>
        <v>-8301.19</v>
      </c>
      <c r="DW16" s="493">
        <f t="shared" si="73"/>
        <v>-8171.91</v>
      </c>
      <c r="DX16" s="493">
        <f t="shared" si="73"/>
        <v>-10771.91</v>
      </c>
      <c r="DY16" s="493">
        <f t="shared" si="73"/>
        <v>-9788</v>
      </c>
      <c r="DZ16" s="493">
        <f t="shared" si="73"/>
        <v>-9383.84</v>
      </c>
      <c r="EA16" s="493">
        <f t="shared" si="73"/>
        <v>-12986.380000000001</v>
      </c>
      <c r="EB16" s="493">
        <f t="shared" si="73"/>
        <v>-9383.0999999999985</v>
      </c>
      <c r="EC16" s="493">
        <f t="shared" si="73"/>
        <v>-23198.199999999997</v>
      </c>
      <c r="ED16" s="493">
        <f t="shared" si="73"/>
        <v>-5487.7091520000995</v>
      </c>
      <c r="EE16" s="493">
        <f t="shared" si="73"/>
        <v>-70722.385714285716</v>
      </c>
      <c r="EF16" s="493">
        <f t="shared" si="73"/>
        <v>-260902.87486628583</v>
      </c>
      <c r="EG16" s="496">
        <f>IFERROR(+EF16/EF7,0)</f>
        <v>0</v>
      </c>
      <c r="EH16" s="493">
        <f t="shared" ref="EH16:ET16" si="74">+EH13-EH14-EH15</f>
        <v>6507.5299999999625</v>
      </c>
      <c r="EI16" s="493">
        <f t="shared" si="74"/>
        <v>-26122.440000000002</v>
      </c>
      <c r="EJ16" s="493">
        <f t="shared" si="74"/>
        <v>40911.455086096918</v>
      </c>
      <c r="EK16" s="493">
        <f t="shared" si="74"/>
        <v>9571.0800000000163</v>
      </c>
      <c r="EL16" s="493">
        <f t="shared" si="74"/>
        <v>-121756.76999999996</v>
      </c>
      <c r="EM16" s="493">
        <f t="shared" si="74"/>
        <v>79006.310000000114</v>
      </c>
      <c r="EN16" s="493">
        <f t="shared" si="74"/>
        <v>-83855.81</v>
      </c>
      <c r="EO16" s="493">
        <f t="shared" si="74"/>
        <v>39294.350000000064</v>
      </c>
      <c r="EP16" s="493">
        <f t="shared" si="74"/>
        <v>-97026.999999999985</v>
      </c>
      <c r="EQ16" s="493">
        <f t="shared" si="74"/>
        <v>19873.480000000072</v>
      </c>
      <c r="ER16" s="493">
        <f t="shared" si="74"/>
        <v>0</v>
      </c>
      <c r="ES16" s="493">
        <f t="shared" si="74"/>
        <v>0</v>
      </c>
      <c r="ET16" s="493">
        <f t="shared" si="74"/>
        <v>-133597.81491390237</v>
      </c>
      <c r="EU16" s="496">
        <f>IFERROR(+ET16/ET7,0)</f>
        <v>-3.0008735495728332E-2</v>
      </c>
      <c r="EV16" s="493">
        <f t="shared" ref="EV16:FG16" si="75">+EV13-EV14-EV15</f>
        <v>158244.53000000012</v>
      </c>
      <c r="EW16" s="493">
        <f t="shared" si="75"/>
        <v>175598.00999999972</v>
      </c>
      <c r="EX16" s="493">
        <f t="shared" si="75"/>
        <v>80619.418981244846</v>
      </c>
      <c r="EY16" s="493">
        <f t="shared" si="75"/>
        <v>-74853.463395922998</v>
      </c>
      <c r="EZ16" s="493">
        <f t="shared" si="75"/>
        <v>6926.5400000000045</v>
      </c>
      <c r="FA16" s="493">
        <f t="shared" si="75"/>
        <v>112609.16284550083</v>
      </c>
      <c r="FB16" s="493">
        <f t="shared" si="75"/>
        <v>100640.69999999998</v>
      </c>
      <c r="FC16" s="493">
        <f t="shared" si="75"/>
        <v>29590.784642857121</v>
      </c>
      <c r="FD16" s="493">
        <f t="shared" si="75"/>
        <v>14492.260000000162</v>
      </c>
      <c r="FE16" s="493">
        <f t="shared" si="75"/>
        <v>114042.07999999999</v>
      </c>
      <c r="FF16" s="493">
        <f t="shared" si="75"/>
        <v>310834.22000000009</v>
      </c>
      <c r="FG16" s="498">
        <f t="shared" si="75"/>
        <v>-17932.319999999472</v>
      </c>
      <c r="FH16" s="493">
        <f>+FH13-FH14-FH15</f>
        <v>1010811.9230736799</v>
      </c>
      <c r="FI16" s="496">
        <f>IFERROR(+FH16/FH7,0)</f>
        <v>0.19099183377332549</v>
      </c>
      <c r="FJ16" s="493">
        <f t="shared" ref="FJ16:FV16" si="76">+FJ13-FJ14-FJ15</f>
        <v>273019.45000000397</v>
      </c>
      <c r="FK16" s="493">
        <f t="shared" si="76"/>
        <v>-298169.59000000003</v>
      </c>
      <c r="FL16" s="493">
        <f t="shared" si="76"/>
        <v>180227.86999998899</v>
      </c>
      <c r="FM16" s="493">
        <f t="shared" si="76"/>
        <v>395744.95999999752</v>
      </c>
      <c r="FN16" s="493">
        <f t="shared" si="76"/>
        <v>358793.24999999814</v>
      </c>
      <c r="FO16" s="493">
        <f t="shared" si="76"/>
        <v>549482.78000001435</v>
      </c>
      <c r="FP16" s="493">
        <f t="shared" si="76"/>
        <v>-36705.360000000132</v>
      </c>
      <c r="FQ16" s="493">
        <f t="shared" si="76"/>
        <v>-189459.98999999871</v>
      </c>
      <c r="FR16" s="493">
        <f t="shared" si="76"/>
        <v>120871.92999999988</v>
      </c>
      <c r="FS16" s="493">
        <f t="shared" si="76"/>
        <v>315084.37000000023</v>
      </c>
      <c r="FT16" s="493">
        <f t="shared" si="76"/>
        <v>324225.29000000318</v>
      </c>
      <c r="FU16" s="493">
        <f t="shared" si="76"/>
        <v>58279.770000000484</v>
      </c>
      <c r="FV16" s="493">
        <f t="shared" si="76"/>
        <v>2051394.7300000149</v>
      </c>
      <c r="FW16" s="496">
        <f>IFERROR(+FV16/FV7,0)</f>
        <v>3.9660111660572671E-2</v>
      </c>
      <c r="FX16" s="493">
        <f>+FX13-FX14-FX15</f>
        <v>46921697.092151374</v>
      </c>
      <c r="FY16" s="496">
        <f>IFERROR(+FX16/FX7,0)</f>
        <v>0.25846907043214551</v>
      </c>
      <c r="FZ16" s="493">
        <f t="shared" ref="FZ16:GL16" si="77">+FZ13-FZ14-FZ15</f>
        <v>-392712.64732142829</v>
      </c>
      <c r="GA16" s="493">
        <f t="shared" si="77"/>
        <v>-275773.49150999985</v>
      </c>
      <c r="GB16" s="493">
        <f t="shared" si="77"/>
        <v>-295036.54336714302</v>
      </c>
      <c r="GC16" s="493">
        <f t="shared" si="77"/>
        <v>-736471.97685714252</v>
      </c>
      <c r="GD16" s="493">
        <f t="shared" si="77"/>
        <v>-630643.31994428579</v>
      </c>
      <c r="GE16" s="493">
        <f t="shared" si="77"/>
        <v>-178936.52999999968</v>
      </c>
      <c r="GF16" s="493">
        <f t="shared" si="77"/>
        <v>-837918.85198187828</v>
      </c>
      <c r="GG16" s="493">
        <f t="shared" si="77"/>
        <v>48321.809642857406</v>
      </c>
      <c r="GH16" s="493">
        <f t="shared" si="77"/>
        <v>-205688.79107142985</v>
      </c>
      <c r="GI16" s="493">
        <f t="shared" si="77"/>
        <v>702196.1399999999</v>
      </c>
      <c r="GJ16" s="493">
        <f t="shared" si="77"/>
        <v>2017539.946190475</v>
      </c>
      <c r="GK16" s="493">
        <f t="shared" si="77"/>
        <v>3569899.0911904685</v>
      </c>
      <c r="GL16" s="493">
        <f t="shared" si="77"/>
        <v>2784774.8349704966</v>
      </c>
      <c r="GM16" s="496">
        <f>IFERROR(+GL16/GL7,0)</f>
        <v>0.13361943999124251</v>
      </c>
      <c r="GN16" s="493">
        <f t="shared" ref="GN16:GZ16" si="78">+GN13-GN14-GN15</f>
        <v>1652839.3807860012</v>
      </c>
      <c r="GO16" s="493">
        <f t="shared" si="78"/>
        <v>1509955.574</v>
      </c>
      <c r="GP16" s="493">
        <f t="shared" si="78"/>
        <v>1148113.0433336676</v>
      </c>
      <c r="GQ16" s="493">
        <f t="shared" si="78"/>
        <v>1505114.5386907789</v>
      </c>
      <c r="GR16" s="493">
        <f t="shared" si="78"/>
        <v>1564785.747261771</v>
      </c>
      <c r="GS16" s="493">
        <f t="shared" si="78"/>
        <v>1866240.3799000024</v>
      </c>
      <c r="GT16" s="493">
        <f t="shared" si="78"/>
        <v>1907622.7339285719</v>
      </c>
      <c r="GU16" s="493">
        <f t="shared" si="78"/>
        <v>2088856.4514284732</v>
      </c>
      <c r="GV16" s="493">
        <f t="shared" si="78"/>
        <v>2185851.1271348218</v>
      </c>
      <c r="GW16" s="493">
        <f t="shared" si="78"/>
        <v>2190771.955000001</v>
      </c>
      <c r="GX16" s="493">
        <f t="shared" si="78"/>
        <v>2070518.5207142849</v>
      </c>
      <c r="GY16" s="493">
        <f t="shared" si="78"/>
        <v>1795376.9050533222</v>
      </c>
      <c r="GZ16" s="493">
        <f t="shared" si="78"/>
        <v>21486046.357231695</v>
      </c>
      <c r="HA16" s="496">
        <f>IFERROR(+GZ16/GZ7,0)</f>
        <v>0.55959916936446119</v>
      </c>
      <c r="HB16" s="493">
        <f t="shared" ref="HB16:HN16" si="79">+HB13-HB14-HB15</f>
        <v>536352.59685718373</v>
      </c>
      <c r="HC16" s="493">
        <f t="shared" si="79"/>
        <v>529048.73</v>
      </c>
      <c r="HD16" s="493">
        <f t="shared" si="79"/>
        <v>419574.10857145838</v>
      </c>
      <c r="HE16" s="493">
        <f t="shared" si="79"/>
        <v>483181.84214288864</v>
      </c>
      <c r="HF16" s="493">
        <f t="shared" si="79"/>
        <v>501831.29821430024</v>
      </c>
      <c r="HG16" s="493">
        <f t="shared" si="79"/>
        <v>524718.5134285707</v>
      </c>
      <c r="HH16" s="493">
        <f t="shared" si="79"/>
        <v>469347.32428571366</v>
      </c>
      <c r="HI16" s="493">
        <f t="shared" si="79"/>
        <v>565747.45808928576</v>
      </c>
      <c r="HJ16" s="493">
        <f t="shared" si="79"/>
        <v>487959.3289286017</v>
      </c>
      <c r="HK16" s="493">
        <f t="shared" si="79"/>
        <v>572077.6864286036</v>
      </c>
      <c r="HL16" s="493">
        <f t="shared" si="79"/>
        <v>552421.36214290117</v>
      </c>
      <c r="HM16" s="493">
        <f t="shared" si="79"/>
        <v>519961.89484164683</v>
      </c>
      <c r="HN16" s="493">
        <f t="shared" si="79"/>
        <v>6162222.1439311542</v>
      </c>
      <c r="HO16" s="496">
        <f>IFERROR(+HN16/HN7,0)</f>
        <v>0.41956121120510681</v>
      </c>
      <c r="HP16" s="493">
        <f t="shared" ref="HP16:IB16" si="80">+HP13-HP14-HP15</f>
        <v>133667.27521428576</v>
      </c>
      <c r="HQ16" s="493">
        <f t="shared" si="80"/>
        <v>155914.15000000002</v>
      </c>
      <c r="HR16" s="493">
        <f t="shared" si="80"/>
        <v>59489.451339285733</v>
      </c>
      <c r="HS16" s="493">
        <f t="shared" si="80"/>
        <v>86561.418571428541</v>
      </c>
      <c r="HT16" s="493">
        <f t="shared" si="80"/>
        <v>116716.83464285712</v>
      </c>
      <c r="HU16" s="493">
        <f t="shared" si="80"/>
        <v>106536.0377142857</v>
      </c>
      <c r="HV16" s="493">
        <f t="shared" si="80"/>
        <v>88815.449642857129</v>
      </c>
      <c r="HW16" s="493">
        <f t="shared" si="80"/>
        <v>81152.164285714302</v>
      </c>
      <c r="HX16" s="493">
        <f t="shared" si="80"/>
        <v>152014.44742857138</v>
      </c>
      <c r="HY16" s="493">
        <f t="shared" si="80"/>
        <v>126622.49214285705</v>
      </c>
      <c r="HZ16" s="493">
        <f t="shared" si="80"/>
        <v>193091.2647142857</v>
      </c>
      <c r="IA16" s="493">
        <f t="shared" si="80"/>
        <v>175105.2903571428</v>
      </c>
      <c r="IB16" s="493">
        <f t="shared" si="80"/>
        <v>1475686.2760535716</v>
      </c>
      <c r="IC16" s="496">
        <f>IFERROR(+IB16/IB7,0)</f>
        <v>0.3638537498641829</v>
      </c>
      <c r="ID16" s="493">
        <f t="shared" ref="ID16:IP16" si="81">+ID13-ID14-ID15</f>
        <v>184735.3887857144</v>
      </c>
      <c r="IE16" s="493">
        <f t="shared" si="81"/>
        <v>199194.63</v>
      </c>
      <c r="IF16" s="493">
        <f t="shared" si="81"/>
        <v>163013.49500000005</v>
      </c>
      <c r="IG16" s="493">
        <f t="shared" si="81"/>
        <v>171250.31470046088</v>
      </c>
      <c r="IH16" s="493">
        <f t="shared" si="81"/>
        <v>156288.68764239619</v>
      </c>
      <c r="II16" s="493">
        <f t="shared" si="81"/>
        <v>142522.67564285718</v>
      </c>
      <c r="IJ16" s="493">
        <f t="shared" si="81"/>
        <v>148286.9889285714</v>
      </c>
      <c r="IK16" s="493">
        <f t="shared" si="81"/>
        <v>134753.80452142868</v>
      </c>
      <c r="IL16" s="493">
        <f t="shared" si="81"/>
        <v>160077.60792857147</v>
      </c>
      <c r="IM16" s="493">
        <f t="shared" si="81"/>
        <v>164689.67499999996</v>
      </c>
      <c r="IN16" s="493">
        <f t="shared" si="81"/>
        <v>267955.75061911956</v>
      </c>
      <c r="IO16" s="493">
        <f t="shared" si="81"/>
        <v>114550.12409999964</v>
      </c>
      <c r="IP16" s="493">
        <f t="shared" si="81"/>
        <v>2007319.1428691193</v>
      </c>
      <c r="IQ16" s="496">
        <f>IFERROR(+IP16/IP7,0)</f>
        <v>0.33448634507446506</v>
      </c>
      <c r="IR16" s="493">
        <f t="shared" ref="IR16:JD16" si="82">+IR13-IR14-IR15</f>
        <v>112252.83999999997</v>
      </c>
      <c r="IS16" s="493">
        <f t="shared" si="82"/>
        <v>97776.6</v>
      </c>
      <c r="IT16" s="493">
        <f t="shared" si="82"/>
        <v>28136.790000000088</v>
      </c>
      <c r="IU16" s="493">
        <f t="shared" si="82"/>
        <v>3108.7166666666635</v>
      </c>
      <c r="IV16" s="493">
        <f t="shared" si="82"/>
        <v>21773.909999999985</v>
      </c>
      <c r="IW16" s="493">
        <f t="shared" si="82"/>
        <v>-12311.770000000004</v>
      </c>
      <c r="IX16" s="493">
        <f t="shared" si="82"/>
        <v>46715.47666666672</v>
      </c>
      <c r="IY16" s="493">
        <f t="shared" si="82"/>
        <v>45266.496666666717</v>
      </c>
      <c r="IZ16" s="493">
        <f t="shared" si="82"/>
        <v>65330.246666666695</v>
      </c>
      <c r="JA16" s="493">
        <f t="shared" si="82"/>
        <v>39866.539999999979</v>
      </c>
      <c r="JB16" s="493">
        <f t="shared" si="82"/>
        <v>-224108.32000000007</v>
      </c>
      <c r="JC16" s="493">
        <f t="shared" si="82"/>
        <v>84831.400000000023</v>
      </c>
      <c r="JD16" s="493">
        <f t="shared" si="82"/>
        <v>308638.92666666617</v>
      </c>
      <c r="JE16" s="496">
        <f>IFERROR(+JD16/JD7,0)</f>
        <v>7.5788115137905829E-2</v>
      </c>
      <c r="JF16" s="493">
        <f t="shared" ref="JF16:JR16" si="83">+JF13-JF14-JF15</f>
        <v>-166698.72000000009</v>
      </c>
      <c r="JG16" s="493">
        <f t="shared" si="83"/>
        <v>-164372.42000000001</v>
      </c>
      <c r="JH16" s="493">
        <f t="shared" si="83"/>
        <v>-166402.69000000003</v>
      </c>
      <c r="JI16" s="493">
        <f t="shared" si="83"/>
        <v>-117659.05857142861</v>
      </c>
      <c r="JJ16" s="493">
        <f t="shared" si="83"/>
        <v>-73443.9442857143</v>
      </c>
      <c r="JK16" s="493">
        <f t="shared" si="83"/>
        <v>-119696.13999999987</v>
      </c>
      <c r="JL16" s="493">
        <f t="shared" si="83"/>
        <v>-222041.11999999988</v>
      </c>
      <c r="JM16" s="493">
        <f t="shared" si="83"/>
        <v>-105777.14821428579</v>
      </c>
      <c r="JN16" s="493">
        <f t="shared" si="83"/>
        <v>-238068.28999999992</v>
      </c>
      <c r="JO16" s="493">
        <f t="shared" si="83"/>
        <v>-35880.929999999891</v>
      </c>
      <c r="JP16" s="493">
        <f t="shared" si="83"/>
        <v>-97754.829999999783</v>
      </c>
      <c r="JQ16" s="493">
        <f t="shared" si="83"/>
        <v>425526.91000000027</v>
      </c>
      <c r="JR16" s="493">
        <f t="shared" si="83"/>
        <v>-1082268.3810714281</v>
      </c>
      <c r="JS16" s="496">
        <f>IFERROR(+JR16/JR7,0)</f>
        <v>-0.17602957871778505</v>
      </c>
      <c r="JT16" s="493">
        <f t="shared" ref="JT16:KF16" si="84">+JT13-JT14-JT15</f>
        <v>395345.86213452369</v>
      </c>
      <c r="JU16" s="493">
        <f t="shared" si="84"/>
        <v>514205.47257142852</v>
      </c>
      <c r="JV16" s="493">
        <f t="shared" si="84"/>
        <v>583219.06700238038</v>
      </c>
      <c r="JW16" s="493">
        <f t="shared" si="84"/>
        <v>647408.36774166673</v>
      </c>
      <c r="JX16" s="493">
        <f t="shared" si="84"/>
        <v>650890.49674999982</v>
      </c>
      <c r="JY16" s="493">
        <f t="shared" si="84"/>
        <v>691855.76162884058</v>
      </c>
      <c r="JZ16" s="493">
        <f t="shared" si="84"/>
        <v>623016.08649385511</v>
      </c>
      <c r="KA16" s="493">
        <f t="shared" si="84"/>
        <v>783434.5309523812</v>
      </c>
      <c r="KB16" s="493">
        <f t="shared" si="84"/>
        <v>832826.13964285795</v>
      </c>
      <c r="KC16" s="493">
        <f t="shared" si="84"/>
        <v>811257.85964285722</v>
      </c>
      <c r="KD16" s="493">
        <f t="shared" si="84"/>
        <v>807241.89428571414</v>
      </c>
      <c r="KE16" s="493">
        <f t="shared" si="84"/>
        <v>852138.45202380978</v>
      </c>
      <c r="KF16" s="493">
        <f t="shared" si="84"/>
        <v>8192839.9908703174</v>
      </c>
      <c r="KG16" s="496">
        <f>IFERROR(+KF16/KF7,0)</f>
        <v>0.45601441679876076</v>
      </c>
      <c r="KH16" s="493">
        <f t="shared" ref="KH16:KT16" si="85">+KH13-KH14-KH15</f>
        <v>0</v>
      </c>
      <c r="KI16" s="493">
        <f t="shared" si="85"/>
        <v>0</v>
      </c>
      <c r="KJ16" s="493">
        <f t="shared" si="85"/>
        <v>0</v>
      </c>
      <c r="KK16" s="493">
        <f t="shared" si="85"/>
        <v>0</v>
      </c>
      <c r="KL16" s="493">
        <f t="shared" si="85"/>
        <v>0</v>
      </c>
      <c r="KM16" s="493">
        <f t="shared" si="85"/>
        <v>0</v>
      </c>
      <c r="KN16" s="493">
        <f t="shared" si="85"/>
        <v>1566719.1220208884</v>
      </c>
      <c r="KO16" s="493">
        <f t="shared" si="85"/>
        <v>1158767.2617857121</v>
      </c>
      <c r="KP16" s="493">
        <f t="shared" si="85"/>
        <v>759341.29753748211</v>
      </c>
      <c r="KQ16" s="493">
        <f t="shared" si="85"/>
        <v>762863.72750000027</v>
      </c>
      <c r="KR16" s="493">
        <f t="shared" si="85"/>
        <v>1338746.3917857141</v>
      </c>
      <c r="KS16" s="493">
        <f t="shared" si="85"/>
        <v>0</v>
      </c>
      <c r="KT16" s="493">
        <f t="shared" si="85"/>
        <v>5586437.8006297983</v>
      </c>
      <c r="KU16" s="496">
        <f>IFERROR(+KT16/KT7,0)</f>
        <v>8.0531652930754746E-2</v>
      </c>
    </row>
    <row r="17" spans="1:307">
      <c r="A17" s="507" t="s">
        <v>1290</v>
      </c>
      <c r="B17" s="483">
        <f>+E17-D17</f>
        <v>7288908.2778749997</v>
      </c>
      <c r="C17" s="499">
        <f t="shared" si="1"/>
        <v>9.1830779093265442E-3</v>
      </c>
      <c r="D17" s="483">
        <v>0</v>
      </c>
      <c r="E17" s="483">
        <f>+G17+H17+DD17+FX17</f>
        <v>7288908.2778749997</v>
      </c>
      <c r="F17" s="499">
        <f t="shared" si="0"/>
        <v>8.5581808008302236E-3</v>
      </c>
      <c r="G17" s="483">
        <v>0</v>
      </c>
      <c r="H17" s="483">
        <f>+V17+AJ17+AX17+BL17+BZ17+CN17+DB17</f>
        <v>6409684.5678749997</v>
      </c>
      <c r="I17" s="500">
        <f>IFERROR(+H17/H7,0)</f>
        <v>1.245392643837228E-2</v>
      </c>
      <c r="J17" s="483">
        <v>0</v>
      </c>
      <c r="K17" s="483">
        <v>0</v>
      </c>
      <c r="L17" s="483">
        <v>0</v>
      </c>
      <c r="M17" s="483">
        <v>0</v>
      </c>
      <c r="N17" s="483">
        <v>0</v>
      </c>
      <c r="O17" s="483">
        <v>0</v>
      </c>
      <c r="P17" s="483">
        <v>0</v>
      </c>
      <c r="Q17" s="483">
        <v>0</v>
      </c>
      <c r="R17" s="501">
        <v>0</v>
      </c>
      <c r="S17" s="501">
        <v>0</v>
      </c>
      <c r="T17" s="501">
        <v>0</v>
      </c>
      <c r="U17" s="483">
        <v>0</v>
      </c>
      <c r="V17" s="483">
        <f>+J17+K17+L17+M17+N17+O17+P17+Q17+R17+S17+T17+U17</f>
        <v>0</v>
      </c>
      <c r="W17" s="500">
        <f>IFERROR(+V17/V7,0)</f>
        <v>0</v>
      </c>
      <c r="X17" s="483">
        <v>0</v>
      </c>
      <c r="Y17" s="483">
        <v>0</v>
      </c>
      <c r="Z17" s="483">
        <v>0</v>
      </c>
      <c r="AA17" s="483">
        <v>0</v>
      </c>
      <c r="AB17" s="483">
        <v>0</v>
      </c>
      <c r="AC17" s="483">
        <v>0</v>
      </c>
      <c r="AD17" s="483">
        <v>0</v>
      </c>
      <c r="AE17" s="483">
        <v>0</v>
      </c>
      <c r="AF17" s="483">
        <v>112779.94399999996</v>
      </c>
      <c r="AG17" s="483">
        <v>27274.279958333354</v>
      </c>
      <c r="AH17" s="483">
        <v>29395.326291666675</v>
      </c>
      <c r="AI17" s="483">
        <v>46413.757625000013</v>
      </c>
      <c r="AJ17" s="483">
        <f>+X17+Y17+Z17+AA17+AB17+AC17+AD17+AE17+AF17+AG17+AH17+AI17</f>
        <v>215863.307875</v>
      </c>
      <c r="AK17" s="562">
        <f>IFERROR(+AJ17/AJ7,0)</f>
        <v>6.2025608304933978E-4</v>
      </c>
      <c r="AL17" s="483">
        <v>0</v>
      </c>
      <c r="AM17" s="483">
        <v>0</v>
      </c>
      <c r="AN17" s="483">
        <v>0</v>
      </c>
      <c r="AO17" s="483">
        <v>0</v>
      </c>
      <c r="AP17" s="483">
        <v>0</v>
      </c>
      <c r="AQ17" s="483">
        <v>0</v>
      </c>
      <c r="AR17" s="483">
        <v>0</v>
      </c>
      <c r="AS17" s="483">
        <v>0</v>
      </c>
      <c r="AT17" s="483">
        <v>0</v>
      </c>
      <c r="AU17" s="483">
        <v>0</v>
      </c>
      <c r="AV17" s="483">
        <v>0</v>
      </c>
      <c r="AW17" s="483"/>
      <c r="AX17" s="483">
        <f>+AL17+AM17+AN17+AO17+AP17+AQ17+AR17+AS17+AT17+AU17+AV17+AW17</f>
        <v>0</v>
      </c>
      <c r="AY17" s="500">
        <f>IFERROR(+AX17/AX7,0)</f>
        <v>0</v>
      </c>
      <c r="AZ17" s="483">
        <v>0</v>
      </c>
      <c r="BA17" s="483">
        <v>0</v>
      </c>
      <c r="BB17" s="483">
        <v>0</v>
      </c>
      <c r="BC17" s="483">
        <v>0</v>
      </c>
      <c r="BD17" s="483">
        <v>0</v>
      </c>
      <c r="BE17" s="483">
        <v>0</v>
      </c>
      <c r="BF17" s="483">
        <v>0</v>
      </c>
      <c r="BG17" s="483">
        <v>0</v>
      </c>
      <c r="BH17" s="483">
        <v>0</v>
      </c>
      <c r="BI17" s="483">
        <v>0</v>
      </c>
      <c r="BJ17" s="483">
        <v>0</v>
      </c>
      <c r="BK17" s="483">
        <v>0</v>
      </c>
      <c r="BL17" s="483">
        <f>+AZ17+BA17+BB17+BC17+BD17+BE17+BF17+BG17+BH17+BI17+BJ17+BK17</f>
        <v>0</v>
      </c>
      <c r="BM17" s="500">
        <f>IFERROR(+BL17/BL7,0)</f>
        <v>0</v>
      </c>
      <c r="BN17" s="483">
        <v>165787.24</v>
      </c>
      <c r="BO17" s="483">
        <v>165787.24</v>
      </c>
      <c r="BP17" s="483">
        <v>165787.24</v>
      </c>
      <c r="BQ17" s="483">
        <v>165787.24</v>
      </c>
      <c r="BR17" s="483">
        <v>165787.24</v>
      </c>
      <c r="BS17" s="483">
        <v>165787.24</v>
      </c>
      <c r="BT17" s="483">
        <v>165787.24</v>
      </c>
      <c r="BU17" s="483">
        <v>165787.24</v>
      </c>
      <c r="BV17" s="483">
        <v>165787.24</v>
      </c>
      <c r="BW17" s="483">
        <v>165787.24</v>
      </c>
      <c r="BX17" s="483">
        <v>165787.24</v>
      </c>
      <c r="BY17" s="483">
        <v>165787.24</v>
      </c>
      <c r="BZ17" s="483">
        <f>+BN17+BO17+BP17+BQ17+BR17+BS17+BT17+BU17+BV17+BW17+BX17+BY17</f>
        <v>1989446.88</v>
      </c>
      <c r="CA17" s="500">
        <f>IFERROR(+BZ17/BZ7,0)</f>
        <v>0.36705864078041339</v>
      </c>
      <c r="CB17" s="483">
        <v>329255.08</v>
      </c>
      <c r="CC17" s="483">
        <v>329255.08</v>
      </c>
      <c r="CD17" s="483">
        <v>329255.08</v>
      </c>
      <c r="CE17" s="483">
        <v>329255.08</v>
      </c>
      <c r="CF17" s="483">
        <v>329255.08</v>
      </c>
      <c r="CG17" s="483">
        <v>329255.08</v>
      </c>
      <c r="CH17" s="483">
        <v>329255.08</v>
      </c>
      <c r="CI17" s="483">
        <v>374641.7</v>
      </c>
      <c r="CJ17" s="501">
        <v>374641.7</v>
      </c>
      <c r="CK17" s="501">
        <v>376834.03</v>
      </c>
      <c r="CL17" s="483">
        <v>376834.03</v>
      </c>
      <c r="CM17" s="483">
        <v>372729.86000000004</v>
      </c>
      <c r="CN17" s="483">
        <f>+CB17+CC17+CD17+CE17+CF17+CG17+CH17+CI17+CJ17+CK17+CL17+CM17</f>
        <v>4180466.8800000004</v>
      </c>
      <c r="CO17" s="500">
        <f>IFERROR(+CN17/CN7,0)</f>
        <v>0.21583628660278609</v>
      </c>
      <c r="CP17" s="483">
        <v>1992.35</v>
      </c>
      <c r="CQ17" s="483">
        <v>1992.35</v>
      </c>
      <c r="CR17" s="483">
        <v>1992.35</v>
      </c>
      <c r="CS17" s="483">
        <v>1992.35</v>
      </c>
      <c r="CT17" s="483">
        <v>1992</v>
      </c>
      <c r="CU17" s="483">
        <v>1992</v>
      </c>
      <c r="CV17" s="483">
        <v>1992.35</v>
      </c>
      <c r="CW17" s="483">
        <v>1992.35</v>
      </c>
      <c r="CX17" s="502">
        <v>1992.35</v>
      </c>
      <c r="CY17" s="502">
        <v>1992.35</v>
      </c>
      <c r="CZ17" s="502">
        <v>1992.35</v>
      </c>
      <c r="DA17" s="483">
        <v>1992.35</v>
      </c>
      <c r="DB17" s="483">
        <f>+CP17+CQ17+CR17+CS17+CT17+CU17+CV17+CW17+CX17+CY17+CZ17+DA17</f>
        <v>23907.499999999996</v>
      </c>
      <c r="DC17" s="500">
        <f>IFERROR(+DB17/DB7,0)</f>
        <v>2.2276416630244811E-3</v>
      </c>
      <c r="DD17" s="483">
        <f>+DR17+FH17+EF17+ET17+FV17</f>
        <v>879223.71</v>
      </c>
      <c r="DE17" s="500">
        <f>IFERROR(+DD17/DD7,0)</f>
        <v>5.6548916833150447E-3</v>
      </c>
      <c r="DF17" s="483">
        <v>0</v>
      </c>
      <c r="DG17" s="483">
        <v>0</v>
      </c>
      <c r="DH17" s="483">
        <v>0</v>
      </c>
      <c r="DI17" s="483">
        <v>0</v>
      </c>
      <c r="DJ17" s="483">
        <v>0</v>
      </c>
      <c r="DK17" s="483">
        <v>0</v>
      </c>
      <c r="DL17" s="483">
        <v>0</v>
      </c>
      <c r="DM17" s="483">
        <v>0</v>
      </c>
      <c r="DN17" s="483">
        <v>0</v>
      </c>
      <c r="DO17" s="483">
        <v>0</v>
      </c>
      <c r="DP17" s="483">
        <v>0</v>
      </c>
      <c r="DQ17" s="483">
        <v>0</v>
      </c>
      <c r="DR17" s="483">
        <f>+DF17+DG17+DH17+DI17+DJ17+DK17+DL17+DM17+DN17+DO17+DP17+DQ17</f>
        <v>0</v>
      </c>
      <c r="DS17" s="500">
        <f>IFERROR(+DR17/DR7,0)</f>
        <v>0</v>
      </c>
      <c r="DT17" s="483">
        <v>0</v>
      </c>
      <c r="DU17" s="483">
        <v>0</v>
      </c>
      <c r="DV17" s="483">
        <v>0</v>
      </c>
      <c r="DW17" s="483">
        <v>0</v>
      </c>
      <c r="DX17" s="483">
        <v>0</v>
      </c>
      <c r="DY17" s="483">
        <v>0</v>
      </c>
      <c r="DZ17" s="483">
        <v>0</v>
      </c>
      <c r="EA17" s="483">
        <v>0</v>
      </c>
      <c r="EB17" s="483">
        <v>0</v>
      </c>
      <c r="EC17" s="483">
        <v>0</v>
      </c>
      <c r="ED17" s="483">
        <v>0</v>
      </c>
      <c r="EE17" s="483">
        <v>0</v>
      </c>
      <c r="EF17" s="483">
        <f>+DT17+DU17+DV17+DW17+DX17+DY17+DZ17+EA17+EB17+EC17+ED17+EE17</f>
        <v>0</v>
      </c>
      <c r="EG17" s="500">
        <f>IFERROR(+EF17/EF7,0)</f>
        <v>0</v>
      </c>
      <c r="EH17" s="483">
        <v>2995.88</v>
      </c>
      <c r="EI17" s="483">
        <v>2995.88</v>
      </c>
      <c r="EJ17" s="483">
        <v>2935.88</v>
      </c>
      <c r="EK17" s="483">
        <v>2924.05</v>
      </c>
      <c r="EL17" s="483">
        <v>2935.88</v>
      </c>
      <c r="EM17" s="483">
        <v>2858.25</v>
      </c>
      <c r="EN17" s="483">
        <v>3103.71</v>
      </c>
      <c r="EO17" s="483">
        <v>2341.3200000000002</v>
      </c>
      <c r="EP17" s="483">
        <v>2411.6799999999998</v>
      </c>
      <c r="EQ17" s="483">
        <v>2559.73</v>
      </c>
      <c r="ER17" s="483"/>
      <c r="ES17" s="483"/>
      <c r="ET17" s="483">
        <f>+EH17+EI17+EJ17+EK17+EL17+EM17+EN17+EO17+EP17+EQ17+ER17+ES17</f>
        <v>28062.26</v>
      </c>
      <c r="EU17" s="500">
        <f>IFERROR(+ET17/ET7,0)</f>
        <v>6.3033436459650196E-3</v>
      </c>
      <c r="EV17" s="483">
        <v>42685.74</v>
      </c>
      <c r="EW17" s="483">
        <v>42685.74</v>
      </c>
      <c r="EX17" s="483">
        <v>42685.74</v>
      </c>
      <c r="EY17" s="483">
        <v>42685.74</v>
      </c>
      <c r="EZ17" s="483">
        <v>42685.74</v>
      </c>
      <c r="FA17" s="483">
        <v>42685.74</v>
      </c>
      <c r="FB17" s="483">
        <v>42685.74</v>
      </c>
      <c r="FC17" s="483">
        <v>42685.74</v>
      </c>
      <c r="FD17" s="483">
        <v>42685.74</v>
      </c>
      <c r="FE17" s="483">
        <v>42685.74</v>
      </c>
      <c r="FF17" s="483">
        <v>42685.74</v>
      </c>
      <c r="FG17" s="502">
        <v>42685.74</v>
      </c>
      <c r="FH17" s="483">
        <f>+EV17+EW17+EX17+EY17+EZ17+FA17+FB17+FC17+FD17+FE17+FF17+FG17</f>
        <v>512228.87999999995</v>
      </c>
      <c r="FI17" s="500">
        <f>IFERROR(+FH17/FH7,0)</f>
        <v>9.6785100046475767E-2</v>
      </c>
      <c r="FJ17" s="483">
        <v>27780.65</v>
      </c>
      <c r="FK17" s="483">
        <v>27780.649999999998</v>
      </c>
      <c r="FL17" s="483">
        <v>27950.039999999997</v>
      </c>
      <c r="FM17" s="483">
        <v>29866.71</v>
      </c>
      <c r="FN17" s="483">
        <v>29866.71</v>
      </c>
      <c r="FO17" s="483">
        <v>29866.71</v>
      </c>
      <c r="FP17" s="483">
        <v>29866.71</v>
      </c>
      <c r="FQ17" s="483">
        <v>29866.71</v>
      </c>
      <c r="FR17" s="483">
        <v>27063.759999999998</v>
      </c>
      <c r="FS17" s="483">
        <v>27063.759999999998</v>
      </c>
      <c r="FT17" s="483">
        <v>26080.079999999998</v>
      </c>
      <c r="FU17" s="483">
        <v>25880.079999999998</v>
      </c>
      <c r="FV17" s="483">
        <f>+FJ17+FK17+FL17+FM17+FN17+FO17+FP17+FQ17+FR17+FS17+FT17+FU17</f>
        <v>338932.57</v>
      </c>
      <c r="FW17" s="500">
        <f>IFERROR(+FV17/FV7,0)</f>
        <v>6.5526655475052157E-3</v>
      </c>
      <c r="FX17" s="483">
        <f>+GL17+GZ17+HN17+IB17+IP17+JD17+JR17+KF17+KT17</f>
        <v>0</v>
      </c>
      <c r="FY17" s="500">
        <f>IFERROR(+FX17/FX7,0)</f>
        <v>0</v>
      </c>
      <c r="FZ17" s="483">
        <v>0</v>
      </c>
      <c r="GA17" s="483">
        <v>0</v>
      </c>
      <c r="GB17" s="483">
        <v>0</v>
      </c>
      <c r="GC17" s="483">
        <v>0</v>
      </c>
      <c r="GD17" s="483">
        <v>0</v>
      </c>
      <c r="GE17" s="483">
        <v>0</v>
      </c>
      <c r="GF17" s="483">
        <v>0</v>
      </c>
      <c r="GG17" s="483">
        <v>0</v>
      </c>
      <c r="GH17" s="483">
        <v>0</v>
      </c>
      <c r="GI17" s="483">
        <v>0</v>
      </c>
      <c r="GJ17" s="483">
        <v>0</v>
      </c>
      <c r="GK17" s="483">
        <v>0</v>
      </c>
      <c r="GL17" s="483">
        <f>+FZ17+GA17+GB17+GC17+GD17+GE17+GF17+GG17+GH17+GI17+GJ17+GK17</f>
        <v>0</v>
      </c>
      <c r="GM17" s="500">
        <f>IFERROR(+GL17/GL7,0)</f>
        <v>0</v>
      </c>
      <c r="GN17" s="483">
        <v>0</v>
      </c>
      <c r="GO17" s="483">
        <v>0</v>
      </c>
      <c r="GP17" s="483">
        <v>0</v>
      </c>
      <c r="GQ17" s="483">
        <v>0</v>
      </c>
      <c r="GR17" s="483">
        <v>0</v>
      </c>
      <c r="GS17" s="483">
        <v>0</v>
      </c>
      <c r="GT17" s="483">
        <v>0</v>
      </c>
      <c r="GU17" s="483">
        <v>0</v>
      </c>
      <c r="GV17" s="483">
        <v>0</v>
      </c>
      <c r="GW17" s="483">
        <v>0</v>
      </c>
      <c r="GX17" s="483">
        <v>0</v>
      </c>
      <c r="GY17" s="483">
        <v>0</v>
      </c>
      <c r="GZ17" s="483">
        <f>+GN17+GO17+GP17+GQ17+GR17+GS17+GT17+GU17+GV17+GW17+GX17+GY17</f>
        <v>0</v>
      </c>
      <c r="HA17" s="500">
        <f>IFERROR(+GZ17/GZ7,0)</f>
        <v>0</v>
      </c>
      <c r="HB17" s="483">
        <v>0</v>
      </c>
      <c r="HC17" s="483">
        <v>0</v>
      </c>
      <c r="HD17" s="483">
        <v>0</v>
      </c>
      <c r="HE17" s="483">
        <v>0</v>
      </c>
      <c r="HF17" s="483">
        <v>0</v>
      </c>
      <c r="HG17" s="483">
        <v>0</v>
      </c>
      <c r="HH17" s="483">
        <v>0</v>
      </c>
      <c r="HI17" s="483">
        <v>0</v>
      </c>
      <c r="HJ17" s="483">
        <v>0</v>
      </c>
      <c r="HK17" s="483">
        <v>0</v>
      </c>
      <c r="HL17" s="483">
        <v>0</v>
      </c>
      <c r="HM17" s="483">
        <v>0</v>
      </c>
      <c r="HN17" s="483">
        <f>+HB17+HC17+HD17+HE17+HF17+HG17+HH17+HI17+HJ17+HK17+HL17+HM17</f>
        <v>0</v>
      </c>
      <c r="HO17" s="500">
        <f>IFERROR(+HN17/HN7,0)</f>
        <v>0</v>
      </c>
      <c r="HP17" s="483">
        <v>0</v>
      </c>
      <c r="HQ17" s="483">
        <v>0</v>
      </c>
      <c r="HR17" s="483">
        <v>0</v>
      </c>
      <c r="HS17" s="483">
        <v>0</v>
      </c>
      <c r="HT17" s="483">
        <v>0</v>
      </c>
      <c r="HU17" s="483">
        <v>0</v>
      </c>
      <c r="HV17" s="483">
        <v>0</v>
      </c>
      <c r="HW17" s="483">
        <v>0</v>
      </c>
      <c r="HX17" s="483">
        <v>0</v>
      </c>
      <c r="HY17" s="483">
        <v>0</v>
      </c>
      <c r="HZ17" s="483">
        <v>0</v>
      </c>
      <c r="IA17" s="483">
        <v>0</v>
      </c>
      <c r="IB17" s="483">
        <f>+HP17+HQ17+HR17+HS17+HT17+HU17+HV17+HW17+HX17+HY17+HZ17+IA17</f>
        <v>0</v>
      </c>
      <c r="IC17" s="500">
        <f>IFERROR(+IB17/IB7,0)</f>
        <v>0</v>
      </c>
      <c r="ID17" s="483">
        <v>0</v>
      </c>
      <c r="IE17" s="483">
        <v>0</v>
      </c>
      <c r="IF17" s="483">
        <v>0</v>
      </c>
      <c r="IG17" s="483">
        <v>0</v>
      </c>
      <c r="IH17" s="483">
        <v>0</v>
      </c>
      <c r="II17" s="483">
        <v>0</v>
      </c>
      <c r="IJ17" s="483">
        <v>0</v>
      </c>
      <c r="IK17" s="483">
        <v>0</v>
      </c>
      <c r="IL17" s="483">
        <v>0</v>
      </c>
      <c r="IM17" s="483">
        <v>0</v>
      </c>
      <c r="IN17" s="483">
        <v>0</v>
      </c>
      <c r="IO17" s="483">
        <v>0</v>
      </c>
      <c r="IP17" s="483">
        <f>+ID17+IE17+IF17+IG17+IH17+II17+IJ17+IK17+IL17+IM17+IN17+IO17</f>
        <v>0</v>
      </c>
      <c r="IQ17" s="500">
        <f>IFERROR(+IP17/IP7,0)</f>
        <v>0</v>
      </c>
      <c r="IR17" s="483">
        <v>0</v>
      </c>
      <c r="IS17" s="483">
        <v>0</v>
      </c>
      <c r="IT17" s="483">
        <v>0</v>
      </c>
      <c r="IU17" s="483">
        <v>0</v>
      </c>
      <c r="IV17" s="483">
        <v>0</v>
      </c>
      <c r="IW17" s="483">
        <v>0</v>
      </c>
      <c r="IX17" s="483">
        <v>0</v>
      </c>
      <c r="IY17" s="483">
        <v>0</v>
      </c>
      <c r="IZ17" s="483">
        <v>0</v>
      </c>
      <c r="JA17" s="483">
        <v>0</v>
      </c>
      <c r="JB17" s="483">
        <v>0</v>
      </c>
      <c r="JC17" s="483">
        <v>0</v>
      </c>
      <c r="JD17" s="483">
        <f>+IR17+IS17+IT17+IU17+IV17+IW17+IX17+IY17+IZ17+JA17+JB17+JC17</f>
        <v>0</v>
      </c>
      <c r="JE17" s="500">
        <f>IFERROR(+JD17/JD7,0)</f>
        <v>0</v>
      </c>
      <c r="JF17" s="483">
        <v>0</v>
      </c>
      <c r="JG17" s="483">
        <v>0</v>
      </c>
      <c r="JH17" s="483">
        <v>0</v>
      </c>
      <c r="JI17" s="483">
        <v>0</v>
      </c>
      <c r="JJ17" s="483">
        <v>0</v>
      </c>
      <c r="JK17" s="483">
        <v>0</v>
      </c>
      <c r="JL17" s="483">
        <v>0</v>
      </c>
      <c r="JM17" s="483">
        <v>0</v>
      </c>
      <c r="JN17" s="483">
        <v>0</v>
      </c>
      <c r="JO17" s="483">
        <v>0</v>
      </c>
      <c r="JP17" s="483">
        <v>0</v>
      </c>
      <c r="JQ17" s="483">
        <v>0</v>
      </c>
      <c r="JR17" s="483">
        <f>+JF17+JG17+JH17+JI17+JJ17+JK17+JL17+JM17+JN17+JO17+JP17+JQ17</f>
        <v>0</v>
      </c>
      <c r="JS17" s="500">
        <f>IFERROR(+JR17/JR7,0)</f>
        <v>0</v>
      </c>
      <c r="JT17" s="483">
        <v>0</v>
      </c>
      <c r="JU17" s="483">
        <v>0</v>
      </c>
      <c r="JV17" s="483">
        <v>0</v>
      </c>
      <c r="JW17" s="483">
        <v>0</v>
      </c>
      <c r="JX17" s="483">
        <v>0</v>
      </c>
      <c r="JY17" s="483">
        <v>0</v>
      </c>
      <c r="JZ17" s="483">
        <v>0</v>
      </c>
      <c r="KA17" s="483">
        <v>0</v>
      </c>
      <c r="KB17" s="483">
        <v>0</v>
      </c>
      <c r="KC17" s="483">
        <v>0</v>
      </c>
      <c r="KD17" s="483">
        <v>0</v>
      </c>
      <c r="KE17" s="483">
        <v>0</v>
      </c>
      <c r="KF17" s="483">
        <f>+JT17+JU17+JV17+JW17+JX17+JY17+JZ17+KA17+KB17+KC17+KD17+KE17</f>
        <v>0</v>
      </c>
      <c r="KG17" s="500">
        <f>IFERROR(+KF17/KF7,0)</f>
        <v>0</v>
      </c>
      <c r="KH17" s="483">
        <v>0</v>
      </c>
      <c r="KI17" s="483">
        <v>0</v>
      </c>
      <c r="KJ17" s="483">
        <v>0</v>
      </c>
      <c r="KK17" s="483">
        <v>0</v>
      </c>
      <c r="KL17" s="483">
        <v>0</v>
      </c>
      <c r="KM17" s="483">
        <v>0</v>
      </c>
      <c r="KN17" s="483">
        <v>0</v>
      </c>
      <c r="KO17" s="483">
        <v>0</v>
      </c>
      <c r="KP17" s="483">
        <v>0</v>
      </c>
      <c r="KQ17" s="483">
        <v>0</v>
      </c>
      <c r="KR17" s="483">
        <v>0</v>
      </c>
      <c r="KS17" s="483"/>
      <c r="KT17" s="483">
        <f>+KH17+KI17+KJ17+KK17+KL17+KM17+KN17+KO17+KP17+KQ17+KR17+KS17</f>
        <v>0</v>
      </c>
      <c r="KU17" s="500">
        <f>IFERROR(+KT17/KT7,0)</f>
        <v>0</v>
      </c>
    </row>
    <row r="18" spans="1:307" s="505" customFormat="1" ht="15.75" customHeight="1">
      <c r="A18" s="503" t="s">
        <v>1291</v>
      </c>
      <c r="B18" s="504">
        <f>+B16-B17</f>
        <v>110571791.61384441</v>
      </c>
      <c r="C18" s="494">
        <f t="shared" si="1"/>
        <v>0.13930609883593956</v>
      </c>
      <c r="D18" s="504">
        <f>+D16-D17</f>
        <v>5.0000753253698349E-4</v>
      </c>
      <c r="E18" s="504">
        <f>+E16-E17</f>
        <v>110571791.61434431</v>
      </c>
      <c r="F18" s="494">
        <f t="shared" si="0"/>
        <v>0.12982649088611706</v>
      </c>
      <c r="G18" s="504">
        <f>+G16-G17</f>
        <v>0</v>
      </c>
      <c r="H18" s="493">
        <f>+H16-H17</f>
        <v>62675476.228938952</v>
      </c>
      <c r="I18" s="496">
        <f>IFERROR(+H18/H7,0)</f>
        <v>0.12177756365067642</v>
      </c>
      <c r="J18" s="493">
        <f t="shared" ref="J18:U18" si="86">+J16-J17</f>
        <v>-466052.211188571</v>
      </c>
      <c r="K18" s="493">
        <f t="shared" si="86"/>
        <v>27165.5146020299</v>
      </c>
      <c r="L18" s="493">
        <f t="shared" si="86"/>
        <v>47187.426039088285</v>
      </c>
      <c r="M18" s="493">
        <f t="shared" si="86"/>
        <v>-182322.96565972792</v>
      </c>
      <c r="N18" s="493">
        <f t="shared" si="86"/>
        <v>679489.3327857143</v>
      </c>
      <c r="O18" s="493">
        <f t="shared" si="86"/>
        <v>50362.009999999966</v>
      </c>
      <c r="P18" s="493">
        <f t="shared" si="86"/>
        <v>263945.54319999996</v>
      </c>
      <c r="Q18" s="493">
        <f t="shared" si="86"/>
        <v>738332.2</v>
      </c>
      <c r="R18" s="497">
        <f t="shared" si="86"/>
        <v>330446.78000000014</v>
      </c>
      <c r="S18" s="493">
        <f t="shared" si="86"/>
        <v>492706.90999999992</v>
      </c>
      <c r="T18" s="493">
        <f t="shared" si="86"/>
        <v>333580.28000000009</v>
      </c>
      <c r="U18" s="493">
        <f t="shared" si="86"/>
        <v>351861.94500000007</v>
      </c>
      <c r="V18" s="493">
        <f>+V16-V17</f>
        <v>2666702.7647785349</v>
      </c>
      <c r="W18" s="496">
        <f>IFERROR(+V18/V7,0)</f>
        <v>0.20619199797146739</v>
      </c>
      <c r="X18" s="493">
        <f t="shared" ref="X18:AJ18" si="87">+X16-X17</f>
        <v>3128699.2849903284</v>
      </c>
      <c r="Y18" s="493">
        <f t="shared" si="87"/>
        <v>3180513.6029442404</v>
      </c>
      <c r="Z18" s="493">
        <f t="shared" si="87"/>
        <v>2369200.1332384869</v>
      </c>
      <c r="AA18" s="493">
        <f t="shared" si="87"/>
        <v>4888424.1411646251</v>
      </c>
      <c r="AB18" s="493">
        <f t="shared" si="87"/>
        <v>1752696.2027370217</v>
      </c>
      <c r="AC18" s="493">
        <f t="shared" si="87"/>
        <v>2030712.510125974</v>
      </c>
      <c r="AD18" s="493">
        <f t="shared" si="87"/>
        <v>5778306.3637070721</v>
      </c>
      <c r="AE18" s="493">
        <f t="shared" si="87"/>
        <v>5888433.0132001946</v>
      </c>
      <c r="AF18" s="493">
        <f>+AF16-AF17</f>
        <v>4447526.6600484056</v>
      </c>
      <c r="AG18" s="493">
        <f t="shared" si="87"/>
        <v>6710699.2071692869</v>
      </c>
      <c r="AH18" s="493">
        <f t="shared" si="87"/>
        <v>6497716.1382578034</v>
      </c>
      <c r="AI18" s="493">
        <f t="shared" si="87"/>
        <v>131751.08967298974</v>
      </c>
      <c r="AJ18" s="493">
        <f t="shared" si="87"/>
        <v>46804678.347256385</v>
      </c>
      <c r="AK18" s="563">
        <f>IFERROR(+AJ18/AJ7,0)</f>
        <v>0.13448736029221053</v>
      </c>
      <c r="AL18" s="493">
        <f t="shared" ref="AL18:AX18" si="88">+AL16-AL17</f>
        <v>269885.26349686831</v>
      </c>
      <c r="AM18" s="493">
        <f t="shared" si="88"/>
        <v>185179.90840502828</v>
      </c>
      <c r="AN18" s="493">
        <f t="shared" si="88"/>
        <v>34427.665306122508</v>
      </c>
      <c r="AO18" s="493">
        <f t="shared" si="88"/>
        <v>246515.8200000003</v>
      </c>
      <c r="AP18" s="493">
        <f t="shared" si="88"/>
        <v>161613.22427882627</v>
      </c>
      <c r="AQ18" s="493">
        <f t="shared" si="88"/>
        <v>215900.10556592606</v>
      </c>
      <c r="AR18" s="493">
        <f t="shared" si="88"/>
        <v>39020.251839999808</v>
      </c>
      <c r="AS18" s="493">
        <f t="shared" si="88"/>
        <v>701022.9847762771</v>
      </c>
      <c r="AT18" s="493">
        <f t="shared" si="88"/>
        <v>120348.11046511633</v>
      </c>
      <c r="AU18" s="493">
        <f t="shared" si="88"/>
        <v>329559.01281652041</v>
      </c>
      <c r="AV18" s="493">
        <f t="shared" si="88"/>
        <v>263625.15107438061</v>
      </c>
      <c r="AW18" s="493">
        <f t="shared" si="88"/>
        <v>115620.29856000002</v>
      </c>
      <c r="AX18" s="493">
        <f t="shared" si="88"/>
        <v>2682717.796585083</v>
      </c>
      <c r="AY18" s="496">
        <f>IFERROR(+AX18/AX7,0)</f>
        <v>2.979322929935431E-2</v>
      </c>
      <c r="AZ18" s="493">
        <f t="shared" ref="AZ18:BK18" si="89">+AZ16-AZ17</f>
        <v>-40451.487585714349</v>
      </c>
      <c r="BA18" s="493">
        <f t="shared" si="89"/>
        <v>-77230.73321428636</v>
      </c>
      <c r="BB18" s="493">
        <f t="shared" si="89"/>
        <v>38494.144620478313</v>
      </c>
      <c r="BC18" s="493">
        <f t="shared" si="89"/>
        <v>-43222.863549222813</v>
      </c>
      <c r="BD18" s="493">
        <f t="shared" si="89"/>
        <v>823559.27999999991</v>
      </c>
      <c r="BE18" s="493">
        <f t="shared" si="89"/>
        <v>-71214.810000000289</v>
      </c>
      <c r="BF18" s="493">
        <f t="shared" si="89"/>
        <v>1966972.0099999995</v>
      </c>
      <c r="BG18" s="493">
        <f t="shared" si="89"/>
        <v>116560.02000000719</v>
      </c>
      <c r="BH18" s="493">
        <f t="shared" si="89"/>
        <v>-350042.51999998529</v>
      </c>
      <c r="BI18" s="493">
        <f t="shared" si="89"/>
        <v>161687.16000000937</v>
      </c>
      <c r="BJ18" s="493">
        <f t="shared" si="89"/>
        <v>3026456.5500000045</v>
      </c>
      <c r="BK18" s="493">
        <f t="shared" si="89"/>
        <v>567588.10999999079</v>
      </c>
      <c r="BL18" s="493">
        <f>+BL16-BL17</f>
        <v>6119154.8602712797</v>
      </c>
      <c r="BM18" s="496">
        <f>IFERROR(+BL18/BL7,0)</f>
        <v>0.21737370771297002</v>
      </c>
      <c r="BN18" s="493">
        <f t="shared" ref="BN18:BZ18" si="90">+BN16-BN17</f>
        <v>26563.97</v>
      </c>
      <c r="BO18" s="493">
        <f t="shared" si="90"/>
        <v>261577.07000000007</v>
      </c>
      <c r="BP18" s="493">
        <f t="shared" si="90"/>
        <v>402718.80000000005</v>
      </c>
      <c r="BQ18" s="493">
        <f t="shared" si="90"/>
        <v>229933.1748978176</v>
      </c>
      <c r="BR18" s="493">
        <f t="shared" si="90"/>
        <v>161547.30000000005</v>
      </c>
      <c r="BS18" s="493">
        <f t="shared" si="90"/>
        <v>212439.38</v>
      </c>
      <c r="BT18" s="493">
        <f t="shared" si="90"/>
        <v>410633.92000000004</v>
      </c>
      <c r="BU18" s="493">
        <f t="shared" si="90"/>
        <v>210726.22999999998</v>
      </c>
      <c r="BV18" s="493">
        <f t="shared" si="90"/>
        <v>170343.11489781755</v>
      </c>
      <c r="BW18" s="493">
        <f t="shared" si="90"/>
        <v>54664.969999999972</v>
      </c>
      <c r="BX18" s="493">
        <f t="shared" si="90"/>
        <v>127950.22999999998</v>
      </c>
      <c r="BY18" s="493">
        <f t="shared" si="90"/>
        <v>-3181.3800000000047</v>
      </c>
      <c r="BZ18" s="493">
        <f t="shared" si="90"/>
        <v>2265916.7797956346</v>
      </c>
      <c r="CA18" s="496">
        <f>IFERROR(+BZ18/BZ7,0)</f>
        <v>0.41806812821929529</v>
      </c>
      <c r="CB18" s="493">
        <f t="shared" ref="CB18:CN18" si="91">+CB16-CB17</f>
        <v>-186089.30714285746</v>
      </c>
      <c r="CC18" s="493">
        <f t="shared" si="91"/>
        <v>-327043.24000000057</v>
      </c>
      <c r="CD18" s="493">
        <f t="shared" si="91"/>
        <v>-278003.81791065732</v>
      </c>
      <c r="CE18" s="493">
        <f t="shared" si="91"/>
        <v>-580919.88967794157</v>
      </c>
      <c r="CF18" s="493">
        <f t="shared" si="91"/>
        <v>1194956.9990033151</v>
      </c>
      <c r="CG18" s="493">
        <f t="shared" si="91"/>
        <v>-248210.15390932403</v>
      </c>
      <c r="CH18" s="493">
        <f t="shared" si="91"/>
        <v>1580981.3199999996</v>
      </c>
      <c r="CI18" s="493">
        <f t="shared" si="91"/>
        <v>103963.02000000194</v>
      </c>
      <c r="CJ18" s="497">
        <f t="shared" si="91"/>
        <v>57942.370000000112</v>
      </c>
      <c r="CK18" s="493">
        <f t="shared" si="91"/>
        <v>749405.66000000015</v>
      </c>
      <c r="CL18" s="493">
        <f t="shared" si="91"/>
        <v>-389286.15999999992</v>
      </c>
      <c r="CM18" s="493">
        <f t="shared" si="91"/>
        <v>-449820.61</v>
      </c>
      <c r="CN18" s="493">
        <f t="shared" si="91"/>
        <v>1227876.1903625359</v>
      </c>
      <c r="CO18" s="496">
        <f>IFERROR(+CN18/CN7,0)</f>
        <v>6.3394889839630875E-2</v>
      </c>
      <c r="CP18" s="493">
        <f t="shared" ref="CP18:DA18" si="92">+CP16-CP17</f>
        <v>52876.457660713633</v>
      </c>
      <c r="CQ18" s="493">
        <f t="shared" si="92"/>
        <v>-64901.732881398908</v>
      </c>
      <c r="CR18" s="493">
        <f t="shared" si="92"/>
        <v>-6515.3267339745453</v>
      </c>
      <c r="CS18" s="493">
        <f t="shared" si="92"/>
        <v>74535.682191972242</v>
      </c>
      <c r="CT18" s="493">
        <f t="shared" si="92"/>
        <v>131139.02532735304</v>
      </c>
      <c r="CU18" s="493">
        <f t="shared" si="92"/>
        <v>21737.65450334629</v>
      </c>
      <c r="CV18" s="493">
        <f t="shared" si="92"/>
        <v>-31056.317500010067</v>
      </c>
      <c r="CW18" s="493">
        <f t="shared" si="92"/>
        <v>696961.69474999991</v>
      </c>
      <c r="CX18" s="498">
        <f t="shared" si="92"/>
        <v>148750.97900000025</v>
      </c>
      <c r="CY18" s="493">
        <f t="shared" si="92"/>
        <v>20169.984999999382</v>
      </c>
      <c r="CZ18" s="493">
        <f t="shared" si="92"/>
        <v>21409.989999999794</v>
      </c>
      <c r="DA18" s="493">
        <f t="shared" si="92"/>
        <v>-156678.60142857133</v>
      </c>
      <c r="DB18" s="493">
        <f>+DB16-DB17</f>
        <v>908429.48988942965</v>
      </c>
      <c r="DC18" s="496">
        <f>IFERROR(+DB18/DB7,0)</f>
        <v>8.4645210900251816E-2</v>
      </c>
      <c r="DD18" s="493">
        <f>+DD16-DD17</f>
        <v>6727861.9932539938</v>
      </c>
      <c r="DE18" s="496">
        <f>IFERROR(+DD18/DD7,0)</f>
        <v>4.3271502348524463E-2</v>
      </c>
      <c r="DF18" s="493">
        <f t="shared" ref="DF18:DR18" si="93">+DF16-DF17</f>
        <v>-97100.1706320003</v>
      </c>
      <c r="DG18" s="493">
        <f t="shared" si="93"/>
        <v>104035.35737588278</v>
      </c>
      <c r="DH18" s="493">
        <f t="shared" si="93"/>
        <v>606723.82795485307</v>
      </c>
      <c r="DI18" s="493">
        <f t="shared" si="93"/>
        <v>314551.0731142853</v>
      </c>
      <c r="DJ18" s="493">
        <f t="shared" si="93"/>
        <v>202568.87827748901</v>
      </c>
      <c r="DK18" s="493">
        <f t="shared" si="93"/>
        <v>181482.92396265198</v>
      </c>
      <c r="DL18" s="493">
        <f t="shared" si="93"/>
        <v>830332.98623982375</v>
      </c>
      <c r="DM18" s="493">
        <f t="shared" si="93"/>
        <v>779452.43171656178</v>
      </c>
      <c r="DN18" s="493">
        <f t="shared" si="93"/>
        <v>755370.61992168776</v>
      </c>
      <c r="DO18" s="493">
        <f t="shared" si="93"/>
        <v>426463.8768733624</v>
      </c>
      <c r="DP18" s="493">
        <f t="shared" si="93"/>
        <v>804978.76074807078</v>
      </c>
      <c r="DQ18" s="493">
        <f t="shared" si="93"/>
        <v>30519.17440780683</v>
      </c>
      <c r="DR18" s="493">
        <f t="shared" si="93"/>
        <v>4939379.7399604823</v>
      </c>
      <c r="DS18" s="496">
        <f>IFERROR(+DR18/DR7,0)</f>
        <v>5.2540208228247356E-2</v>
      </c>
      <c r="DT18" s="493">
        <f t="shared" ref="DT18:EF18" si="94">+DT16-DT17</f>
        <v>-49848.23</v>
      </c>
      <c r="DU18" s="493">
        <f t="shared" si="94"/>
        <v>-42860.020000000004</v>
      </c>
      <c r="DV18" s="493">
        <f t="shared" si="94"/>
        <v>-8301.19</v>
      </c>
      <c r="DW18" s="493">
        <f t="shared" si="94"/>
        <v>-8171.91</v>
      </c>
      <c r="DX18" s="493">
        <f t="shared" si="94"/>
        <v>-10771.91</v>
      </c>
      <c r="DY18" s="493">
        <f t="shared" si="94"/>
        <v>-9788</v>
      </c>
      <c r="DZ18" s="493">
        <f t="shared" si="94"/>
        <v>-9383.84</v>
      </c>
      <c r="EA18" s="493">
        <f t="shared" si="94"/>
        <v>-12986.380000000001</v>
      </c>
      <c r="EB18" s="493">
        <f t="shared" si="94"/>
        <v>-9383.0999999999985</v>
      </c>
      <c r="EC18" s="493">
        <f t="shared" si="94"/>
        <v>-23198.199999999997</v>
      </c>
      <c r="ED18" s="493">
        <f t="shared" si="94"/>
        <v>-5487.7091520000995</v>
      </c>
      <c r="EE18" s="493">
        <f t="shared" si="94"/>
        <v>-70722.385714285716</v>
      </c>
      <c r="EF18" s="493">
        <f t="shared" si="94"/>
        <v>-260902.87486628583</v>
      </c>
      <c r="EG18" s="496">
        <f>IFERROR(+EF18/EF7,0)</f>
        <v>0</v>
      </c>
      <c r="EH18" s="493">
        <f t="shared" ref="EH18:ET18" si="95">+EH16-EH17</f>
        <v>3511.6499999999623</v>
      </c>
      <c r="EI18" s="493">
        <f t="shared" si="95"/>
        <v>-29118.320000000003</v>
      </c>
      <c r="EJ18" s="493">
        <f t="shared" si="95"/>
        <v>37975.57508609692</v>
      </c>
      <c r="EK18" s="493">
        <f t="shared" si="95"/>
        <v>6647.0300000000161</v>
      </c>
      <c r="EL18" s="493">
        <f t="shared" si="95"/>
        <v>-124692.64999999997</v>
      </c>
      <c r="EM18" s="493">
        <f t="shared" si="95"/>
        <v>76148.060000000114</v>
      </c>
      <c r="EN18" s="493">
        <f t="shared" si="95"/>
        <v>-86959.52</v>
      </c>
      <c r="EO18" s="493">
        <f t="shared" si="95"/>
        <v>36953.030000000064</v>
      </c>
      <c r="EP18" s="493">
        <f t="shared" si="95"/>
        <v>-99438.679999999978</v>
      </c>
      <c r="EQ18" s="493">
        <f t="shared" si="95"/>
        <v>17313.750000000073</v>
      </c>
      <c r="ER18" s="493">
        <f t="shared" si="95"/>
        <v>0</v>
      </c>
      <c r="ES18" s="493">
        <f t="shared" si="95"/>
        <v>0</v>
      </c>
      <c r="ET18" s="493">
        <f t="shared" si="95"/>
        <v>-161660.07491390238</v>
      </c>
      <c r="EU18" s="496">
        <f>IFERROR(+ET18/ET7,0)</f>
        <v>-3.6312079141693356E-2</v>
      </c>
      <c r="EV18" s="493">
        <f t="shared" ref="EV18:FG18" si="96">+EV16-EV17</f>
        <v>115558.79000000012</v>
      </c>
      <c r="EW18" s="493">
        <f t="shared" si="96"/>
        <v>132912.26999999973</v>
      </c>
      <c r="EX18" s="493">
        <f t="shared" si="96"/>
        <v>37933.678981244848</v>
      </c>
      <c r="EY18" s="493">
        <f t="shared" si="96"/>
        <v>-117539.20339592299</v>
      </c>
      <c r="EZ18" s="493">
        <f t="shared" si="96"/>
        <v>-35759.199999999997</v>
      </c>
      <c r="FA18" s="493">
        <f t="shared" si="96"/>
        <v>69923.422845500842</v>
      </c>
      <c r="FB18" s="493">
        <f t="shared" si="96"/>
        <v>57954.959999999985</v>
      </c>
      <c r="FC18" s="508">
        <f t="shared" si="96"/>
        <v>-13094.955357142877</v>
      </c>
      <c r="FD18" s="493">
        <f t="shared" si="96"/>
        <v>-28193.479999999836</v>
      </c>
      <c r="FE18" s="493">
        <f t="shared" si="96"/>
        <v>71356.34</v>
      </c>
      <c r="FF18" s="493">
        <f t="shared" si="96"/>
        <v>268148.4800000001</v>
      </c>
      <c r="FG18" s="498">
        <f t="shared" si="96"/>
        <v>-60618.059999999474</v>
      </c>
      <c r="FH18" s="493">
        <f>+FH16-FH17</f>
        <v>498583.04307367996</v>
      </c>
      <c r="FI18" s="496">
        <f>IFERROR(+FH18/FH7,0)</f>
        <v>9.4206733726849706E-2</v>
      </c>
      <c r="FJ18" s="493">
        <f t="shared" ref="FJ18:FU18" si="97">+FJ16-FJ17</f>
        <v>245238.80000000398</v>
      </c>
      <c r="FK18" s="493">
        <f t="shared" si="97"/>
        <v>-325950.24000000005</v>
      </c>
      <c r="FL18" s="493">
        <f t="shared" si="97"/>
        <v>152277.82999998899</v>
      </c>
      <c r="FM18" s="493">
        <f t="shared" si="97"/>
        <v>365878.2499999975</v>
      </c>
      <c r="FN18" s="493">
        <f t="shared" si="97"/>
        <v>328926.53999999812</v>
      </c>
      <c r="FO18" s="493">
        <f t="shared" si="97"/>
        <v>519616.07000001433</v>
      </c>
      <c r="FP18" s="493">
        <f t="shared" si="97"/>
        <v>-66572.070000000123</v>
      </c>
      <c r="FQ18" s="493">
        <f t="shared" si="97"/>
        <v>-219326.6999999987</v>
      </c>
      <c r="FR18" s="493">
        <f t="shared" si="97"/>
        <v>93808.169999999882</v>
      </c>
      <c r="FS18" s="493">
        <f t="shared" si="97"/>
        <v>288020.61000000022</v>
      </c>
      <c r="FT18" s="493">
        <f t="shared" si="97"/>
        <v>298145.21000000316</v>
      </c>
      <c r="FU18" s="493">
        <f t="shared" si="97"/>
        <v>32399.690000000486</v>
      </c>
      <c r="FV18" s="493">
        <f>+FV16-FV17+1</f>
        <v>1712463.1600000148</v>
      </c>
      <c r="FW18" s="496">
        <f>IFERROR(+FV18/FV7,0)</f>
        <v>3.3107465446309894E-2</v>
      </c>
      <c r="FX18" s="493">
        <f>+FX16-FX17</f>
        <v>46921697.092151374</v>
      </c>
      <c r="FY18" s="496">
        <f>IFERROR(+FX18/FX7,0)</f>
        <v>0.25846907043214551</v>
      </c>
      <c r="FZ18" s="493">
        <f t="shared" ref="FZ18:GL18" si="98">+FZ16-FZ17</f>
        <v>-392712.64732142829</v>
      </c>
      <c r="GA18" s="493">
        <f t="shared" si="98"/>
        <v>-275773.49150999985</v>
      </c>
      <c r="GB18" s="493">
        <f t="shared" si="98"/>
        <v>-295036.54336714302</v>
      </c>
      <c r="GC18" s="493">
        <f t="shared" si="98"/>
        <v>-736471.97685714252</v>
      </c>
      <c r="GD18" s="493">
        <f t="shared" si="98"/>
        <v>-630643.31994428579</v>
      </c>
      <c r="GE18" s="493">
        <f t="shared" si="98"/>
        <v>-178936.52999999968</v>
      </c>
      <c r="GF18" s="493">
        <f t="shared" si="98"/>
        <v>-837918.85198187828</v>
      </c>
      <c r="GG18" s="493">
        <f t="shared" si="98"/>
        <v>48321.809642857406</v>
      </c>
      <c r="GH18" s="493">
        <f t="shared" si="98"/>
        <v>-205688.79107142985</v>
      </c>
      <c r="GI18" s="493">
        <f t="shared" si="98"/>
        <v>702196.1399999999</v>
      </c>
      <c r="GJ18" s="493">
        <f t="shared" si="98"/>
        <v>2017539.946190475</v>
      </c>
      <c r="GK18" s="493">
        <f t="shared" si="98"/>
        <v>3569899.0911904685</v>
      </c>
      <c r="GL18" s="493">
        <f t="shared" si="98"/>
        <v>2784774.8349704966</v>
      </c>
      <c r="GM18" s="496">
        <f>IFERROR(+GL18/GL7,0)</f>
        <v>0.13361943999124251</v>
      </c>
      <c r="GN18" s="493">
        <f t="shared" ref="GN18:GZ18" si="99">+GN16-GN17</f>
        <v>1652839.3807860012</v>
      </c>
      <c r="GO18" s="493">
        <f t="shared" si="99"/>
        <v>1509955.574</v>
      </c>
      <c r="GP18" s="493">
        <f t="shared" si="99"/>
        <v>1148113.0433336676</v>
      </c>
      <c r="GQ18" s="493">
        <f t="shared" si="99"/>
        <v>1505114.5386907789</v>
      </c>
      <c r="GR18" s="493">
        <f t="shared" si="99"/>
        <v>1564785.747261771</v>
      </c>
      <c r="GS18" s="493">
        <f t="shared" si="99"/>
        <v>1866240.3799000024</v>
      </c>
      <c r="GT18" s="493">
        <f t="shared" si="99"/>
        <v>1907622.7339285719</v>
      </c>
      <c r="GU18" s="493">
        <f t="shared" si="99"/>
        <v>2088856.4514284732</v>
      </c>
      <c r="GV18" s="493">
        <f t="shared" si="99"/>
        <v>2185851.1271348218</v>
      </c>
      <c r="GW18" s="493">
        <f t="shared" si="99"/>
        <v>2190771.955000001</v>
      </c>
      <c r="GX18" s="493">
        <f t="shared" si="99"/>
        <v>2070518.5207142849</v>
      </c>
      <c r="GY18" s="493">
        <f t="shared" si="99"/>
        <v>1795376.9050533222</v>
      </c>
      <c r="GZ18" s="493">
        <f t="shared" si="99"/>
        <v>21486046.357231695</v>
      </c>
      <c r="HA18" s="496">
        <f>IFERROR(+GZ18/GZ7,0)</f>
        <v>0.55959916936446119</v>
      </c>
      <c r="HB18" s="493">
        <f t="shared" ref="HB18:HN18" si="100">+HB16-HB17</f>
        <v>536352.59685718373</v>
      </c>
      <c r="HC18" s="493">
        <f t="shared" si="100"/>
        <v>529048.73</v>
      </c>
      <c r="HD18" s="493">
        <f t="shared" si="100"/>
        <v>419574.10857145838</v>
      </c>
      <c r="HE18" s="493">
        <f t="shared" si="100"/>
        <v>483181.84214288864</v>
      </c>
      <c r="HF18" s="493">
        <f t="shared" si="100"/>
        <v>501831.29821430024</v>
      </c>
      <c r="HG18" s="493">
        <f t="shared" si="100"/>
        <v>524718.5134285707</v>
      </c>
      <c r="HH18" s="493">
        <f t="shared" si="100"/>
        <v>469347.32428571366</v>
      </c>
      <c r="HI18" s="493">
        <f t="shared" si="100"/>
        <v>565747.45808928576</v>
      </c>
      <c r="HJ18" s="493">
        <f t="shared" si="100"/>
        <v>487959.3289286017</v>
      </c>
      <c r="HK18" s="493">
        <f t="shared" si="100"/>
        <v>572077.6864286036</v>
      </c>
      <c r="HL18" s="493">
        <f t="shared" si="100"/>
        <v>552421.36214290117</v>
      </c>
      <c r="HM18" s="493">
        <f t="shared" si="100"/>
        <v>519961.89484164683</v>
      </c>
      <c r="HN18" s="493">
        <f t="shared" si="100"/>
        <v>6162222.1439311542</v>
      </c>
      <c r="HO18" s="496">
        <f>IFERROR(+HN18/HN7,0)</f>
        <v>0.41956121120510681</v>
      </c>
      <c r="HP18" s="493">
        <f t="shared" ref="HP18:IB18" si="101">+HP16-HP17</f>
        <v>133667.27521428576</v>
      </c>
      <c r="HQ18" s="493">
        <f t="shared" si="101"/>
        <v>155914.15000000002</v>
      </c>
      <c r="HR18" s="493">
        <f t="shared" si="101"/>
        <v>59489.451339285733</v>
      </c>
      <c r="HS18" s="493">
        <f t="shared" si="101"/>
        <v>86561.418571428541</v>
      </c>
      <c r="HT18" s="493">
        <f t="shared" si="101"/>
        <v>116716.83464285712</v>
      </c>
      <c r="HU18" s="493">
        <f t="shared" si="101"/>
        <v>106536.0377142857</v>
      </c>
      <c r="HV18" s="493">
        <f t="shared" si="101"/>
        <v>88815.449642857129</v>
      </c>
      <c r="HW18" s="493">
        <f t="shared" si="101"/>
        <v>81152.164285714302</v>
      </c>
      <c r="HX18" s="493">
        <f t="shared" si="101"/>
        <v>152014.44742857138</v>
      </c>
      <c r="HY18" s="493">
        <f t="shared" si="101"/>
        <v>126622.49214285705</v>
      </c>
      <c r="HZ18" s="493">
        <f t="shared" si="101"/>
        <v>193091.2647142857</v>
      </c>
      <c r="IA18" s="493">
        <f t="shared" si="101"/>
        <v>175105.2903571428</v>
      </c>
      <c r="IB18" s="493">
        <f t="shared" si="101"/>
        <v>1475686.2760535716</v>
      </c>
      <c r="IC18" s="496">
        <f>IFERROR(+IB18/IB7,0)</f>
        <v>0.3638537498641829</v>
      </c>
      <c r="ID18" s="493">
        <f t="shared" ref="ID18:IP18" si="102">+ID16-ID17</f>
        <v>184735.3887857144</v>
      </c>
      <c r="IE18" s="493">
        <f t="shared" si="102"/>
        <v>199194.63</v>
      </c>
      <c r="IF18" s="493">
        <f t="shared" si="102"/>
        <v>163013.49500000005</v>
      </c>
      <c r="IG18" s="493">
        <f t="shared" si="102"/>
        <v>171250.31470046088</v>
      </c>
      <c r="IH18" s="493">
        <f t="shared" si="102"/>
        <v>156288.68764239619</v>
      </c>
      <c r="II18" s="493">
        <f t="shared" si="102"/>
        <v>142522.67564285718</v>
      </c>
      <c r="IJ18" s="493">
        <f t="shared" si="102"/>
        <v>148286.9889285714</v>
      </c>
      <c r="IK18" s="493">
        <f t="shared" si="102"/>
        <v>134753.80452142868</v>
      </c>
      <c r="IL18" s="493">
        <f t="shared" si="102"/>
        <v>160077.60792857147</v>
      </c>
      <c r="IM18" s="493">
        <f t="shared" si="102"/>
        <v>164689.67499999996</v>
      </c>
      <c r="IN18" s="493">
        <f t="shared" si="102"/>
        <v>267955.75061911956</v>
      </c>
      <c r="IO18" s="493">
        <f t="shared" si="102"/>
        <v>114550.12409999964</v>
      </c>
      <c r="IP18" s="493">
        <f t="shared" si="102"/>
        <v>2007319.1428691193</v>
      </c>
      <c r="IQ18" s="496">
        <f>IFERROR(+IP18/IP7,0)</f>
        <v>0.33448634507446506</v>
      </c>
      <c r="IR18" s="493">
        <f t="shared" ref="IR18:JD18" si="103">+IR16-IR17</f>
        <v>112252.83999999997</v>
      </c>
      <c r="IS18" s="493">
        <f t="shared" si="103"/>
        <v>97776.6</v>
      </c>
      <c r="IT18" s="493">
        <f t="shared" si="103"/>
        <v>28136.790000000088</v>
      </c>
      <c r="IU18" s="493">
        <f t="shared" si="103"/>
        <v>3108.7166666666635</v>
      </c>
      <c r="IV18" s="493">
        <f t="shared" si="103"/>
        <v>21773.909999999985</v>
      </c>
      <c r="IW18" s="493">
        <f t="shared" si="103"/>
        <v>-12311.770000000004</v>
      </c>
      <c r="IX18" s="493">
        <f t="shared" si="103"/>
        <v>46715.47666666672</v>
      </c>
      <c r="IY18" s="493">
        <f t="shared" si="103"/>
        <v>45266.496666666717</v>
      </c>
      <c r="IZ18" s="493">
        <f t="shared" si="103"/>
        <v>65330.246666666695</v>
      </c>
      <c r="JA18" s="493">
        <f t="shared" si="103"/>
        <v>39866.539999999979</v>
      </c>
      <c r="JB18" s="493">
        <f t="shared" si="103"/>
        <v>-224108.32000000007</v>
      </c>
      <c r="JC18" s="493">
        <f t="shared" si="103"/>
        <v>84831.400000000023</v>
      </c>
      <c r="JD18" s="493">
        <f t="shared" si="103"/>
        <v>308638.92666666617</v>
      </c>
      <c r="JE18" s="496">
        <f>IFERROR(+JD18/JD7,0)</f>
        <v>7.5788115137905829E-2</v>
      </c>
      <c r="JF18" s="493">
        <f t="shared" ref="JF18:JR18" si="104">+JF16-JF17</f>
        <v>-166698.72000000009</v>
      </c>
      <c r="JG18" s="493">
        <f t="shared" si="104"/>
        <v>-164372.42000000001</v>
      </c>
      <c r="JH18" s="493">
        <f t="shared" si="104"/>
        <v>-166402.69000000003</v>
      </c>
      <c r="JI18" s="493">
        <f t="shared" si="104"/>
        <v>-117659.05857142861</v>
      </c>
      <c r="JJ18" s="493">
        <f t="shared" si="104"/>
        <v>-73443.9442857143</v>
      </c>
      <c r="JK18" s="493">
        <f t="shared" si="104"/>
        <v>-119696.13999999987</v>
      </c>
      <c r="JL18" s="493">
        <f t="shared" si="104"/>
        <v>-222041.11999999988</v>
      </c>
      <c r="JM18" s="493">
        <f t="shared" si="104"/>
        <v>-105777.14821428579</v>
      </c>
      <c r="JN18" s="493">
        <f t="shared" si="104"/>
        <v>-238068.28999999992</v>
      </c>
      <c r="JO18" s="493">
        <f t="shared" si="104"/>
        <v>-35880.929999999891</v>
      </c>
      <c r="JP18" s="493">
        <f t="shared" si="104"/>
        <v>-97754.829999999783</v>
      </c>
      <c r="JQ18" s="493">
        <f t="shared" si="104"/>
        <v>425526.91000000027</v>
      </c>
      <c r="JR18" s="493">
        <f t="shared" si="104"/>
        <v>-1082268.3810714281</v>
      </c>
      <c r="JS18" s="496">
        <f>IFERROR(+JR18/JR7,0)</f>
        <v>-0.17602957871778505</v>
      </c>
      <c r="JT18" s="493">
        <f t="shared" ref="JT18:KF18" si="105">+JT16-JT17</f>
        <v>395345.86213452369</v>
      </c>
      <c r="JU18" s="493">
        <f t="shared" si="105"/>
        <v>514205.47257142852</v>
      </c>
      <c r="JV18" s="493">
        <f t="shared" si="105"/>
        <v>583219.06700238038</v>
      </c>
      <c r="JW18" s="493">
        <f t="shared" si="105"/>
        <v>647408.36774166673</v>
      </c>
      <c r="JX18" s="493">
        <f t="shared" si="105"/>
        <v>650890.49674999982</v>
      </c>
      <c r="JY18" s="493">
        <f t="shared" si="105"/>
        <v>691855.76162884058</v>
      </c>
      <c r="JZ18" s="493">
        <f t="shared" si="105"/>
        <v>623016.08649385511</v>
      </c>
      <c r="KA18" s="493">
        <f t="shared" si="105"/>
        <v>783434.5309523812</v>
      </c>
      <c r="KB18" s="493">
        <f t="shared" si="105"/>
        <v>832826.13964285795</v>
      </c>
      <c r="KC18" s="493">
        <f t="shared" si="105"/>
        <v>811257.85964285722</v>
      </c>
      <c r="KD18" s="493">
        <f t="shared" si="105"/>
        <v>807241.89428571414</v>
      </c>
      <c r="KE18" s="493">
        <f t="shared" si="105"/>
        <v>852138.45202380978</v>
      </c>
      <c r="KF18" s="493">
        <f t="shared" si="105"/>
        <v>8192839.9908703174</v>
      </c>
      <c r="KG18" s="496">
        <f>IFERROR(+KF18/KF7,0)</f>
        <v>0.45601441679876076</v>
      </c>
      <c r="KH18" s="493">
        <f t="shared" ref="KH18:KT18" si="106">+KH16-KH17</f>
        <v>0</v>
      </c>
      <c r="KI18" s="493">
        <f t="shared" si="106"/>
        <v>0</v>
      </c>
      <c r="KJ18" s="493">
        <f t="shared" si="106"/>
        <v>0</v>
      </c>
      <c r="KK18" s="493">
        <f t="shared" si="106"/>
        <v>0</v>
      </c>
      <c r="KL18" s="493">
        <f t="shared" si="106"/>
        <v>0</v>
      </c>
      <c r="KM18" s="493">
        <f t="shared" si="106"/>
        <v>0</v>
      </c>
      <c r="KN18" s="493">
        <f t="shared" si="106"/>
        <v>1566719.1220208884</v>
      </c>
      <c r="KO18" s="493">
        <f t="shared" si="106"/>
        <v>1158767.2617857121</v>
      </c>
      <c r="KP18" s="493">
        <f t="shared" si="106"/>
        <v>759341.29753748211</v>
      </c>
      <c r="KQ18" s="493">
        <f t="shared" si="106"/>
        <v>762863.72750000027</v>
      </c>
      <c r="KR18" s="493">
        <f t="shared" si="106"/>
        <v>1338746.3917857141</v>
      </c>
      <c r="KS18" s="493">
        <f t="shared" si="106"/>
        <v>0</v>
      </c>
      <c r="KT18" s="493">
        <f t="shared" si="106"/>
        <v>5586437.8006297983</v>
      </c>
      <c r="KU18" s="496">
        <f>IFERROR(+KT18/KT7,0)</f>
        <v>8.0531652930754746E-2</v>
      </c>
    </row>
    <row r="19" spans="1:307">
      <c r="A19" s="507" t="s">
        <v>1314</v>
      </c>
      <c r="B19" s="493">
        <f>+E19-D19</f>
        <v>1258009.6587571427</v>
      </c>
      <c r="C19" s="494">
        <f t="shared" si="1"/>
        <v>1.584928807804962E-3</v>
      </c>
      <c r="D19" s="493">
        <v>2232680.3267857144</v>
      </c>
      <c r="E19" s="493">
        <f>+G19+H19+DD19+FX19</f>
        <v>3490689.9855428571</v>
      </c>
      <c r="F19" s="494">
        <f t="shared" si="0"/>
        <v>4.0985501363220104E-3</v>
      </c>
      <c r="G19" s="493">
        <f>1430766.79-1204969.16+717680.56+839794.5+52064.38+52040.26+9383.95+189594.1+195192.51+93124+4373.36+23989.37</f>
        <v>2403034.62</v>
      </c>
      <c r="H19" s="493">
        <f>+V19+AJ19+AX19+BL19+BZ19+CN19+DB19</f>
        <v>17009</v>
      </c>
      <c r="I19" s="496">
        <f>IFERROR(+H19/H7,0)</f>
        <v>3.3048246375796561E-5</v>
      </c>
      <c r="J19" s="493">
        <v>0</v>
      </c>
      <c r="K19" s="493">
        <v>0</v>
      </c>
      <c r="L19" s="493">
        <v>0</v>
      </c>
      <c r="M19" s="493">
        <v>0</v>
      </c>
      <c r="N19" s="493">
        <v>0</v>
      </c>
      <c r="O19" s="493">
        <v>0</v>
      </c>
      <c r="P19" s="493">
        <v>0</v>
      </c>
      <c r="Q19" s="493">
        <v>0</v>
      </c>
      <c r="R19" s="497">
        <v>0</v>
      </c>
      <c r="S19" s="493">
        <v>0</v>
      </c>
      <c r="T19" s="493">
        <v>0</v>
      </c>
      <c r="U19" s="493">
        <v>-0.03</v>
      </c>
      <c r="V19" s="493">
        <f>+J19+K19+L19+M19+N19+O19+P19+Q19+R19+S19+T19+U19</f>
        <v>-0.03</v>
      </c>
      <c r="W19" s="496">
        <f>IFERROR(+V19/V7,0)</f>
        <v>-2.3196285768495607E-9</v>
      </c>
      <c r="X19" s="493">
        <v>0</v>
      </c>
      <c r="Y19" s="493">
        <v>0</v>
      </c>
      <c r="Z19" s="493">
        <v>0</v>
      </c>
      <c r="AA19" s="493">
        <v>0</v>
      </c>
      <c r="AB19" s="493">
        <v>0</v>
      </c>
      <c r="AC19" s="493">
        <v>0</v>
      </c>
      <c r="AD19" s="493">
        <v>0</v>
      </c>
      <c r="AE19" s="493">
        <v>0</v>
      </c>
      <c r="AF19" s="493">
        <v>0</v>
      </c>
      <c r="AG19" s="493">
        <v>0</v>
      </c>
      <c r="AH19" s="493">
        <v>0</v>
      </c>
      <c r="AI19" s="493">
        <v>0</v>
      </c>
      <c r="AJ19" s="493">
        <f>+X19+Y19+Z19+AA19+AB19+AC19+AD19+AE19+AF19+AG19+AH19+AI19</f>
        <v>0</v>
      </c>
      <c r="AK19" s="563">
        <f>IFERROR(+AJ19/AJ7,0)</f>
        <v>0</v>
      </c>
      <c r="AL19" s="493">
        <v>0</v>
      </c>
      <c r="AM19" s="493">
        <v>0</v>
      </c>
      <c r="AN19" s="493">
        <v>0</v>
      </c>
      <c r="AO19" s="493">
        <v>0</v>
      </c>
      <c r="AP19" s="493">
        <v>0</v>
      </c>
      <c r="AQ19" s="493">
        <v>0</v>
      </c>
      <c r="AR19" s="493">
        <v>0</v>
      </c>
      <c r="AS19" s="493">
        <v>0</v>
      </c>
      <c r="AT19" s="493">
        <v>0</v>
      </c>
      <c r="AU19" s="493">
        <v>0</v>
      </c>
      <c r="AV19" s="493">
        <v>0</v>
      </c>
      <c r="AW19" s="493"/>
      <c r="AX19" s="493">
        <f>+AL19+AM19+AN19+AO19+AP19+AQ19+AR19+AS19+AT19+AU19+AV19+AW19</f>
        <v>0</v>
      </c>
      <c r="AY19" s="496">
        <f>IFERROR(+AX19/AX7,0)</f>
        <v>0</v>
      </c>
      <c r="AZ19" s="493">
        <v>0</v>
      </c>
      <c r="BA19" s="493">
        <v>0</v>
      </c>
      <c r="BB19" s="493">
        <v>0</v>
      </c>
      <c r="BC19" s="493">
        <v>0</v>
      </c>
      <c r="BD19" s="493">
        <v>0</v>
      </c>
      <c r="BE19" s="493">
        <v>0</v>
      </c>
      <c r="BF19" s="493">
        <v>0</v>
      </c>
      <c r="BG19" s="493">
        <v>0</v>
      </c>
      <c r="BH19" s="493">
        <v>0</v>
      </c>
      <c r="BI19" s="493">
        <v>0</v>
      </c>
      <c r="BJ19" s="493">
        <v>0</v>
      </c>
      <c r="BK19" s="493">
        <v>0</v>
      </c>
      <c r="BL19" s="493">
        <f>+AZ19+BA19+BB19+BC19+BD19+BE19+BF19+BG19+BH19+BI19+BJ19+BK19</f>
        <v>0</v>
      </c>
      <c r="BM19" s="496">
        <f>IFERROR(+BL19/BL7,0)</f>
        <v>0</v>
      </c>
      <c r="BN19" s="493">
        <v>0</v>
      </c>
      <c r="BO19" s="493">
        <v>0</v>
      </c>
      <c r="BP19" s="493">
        <v>0</v>
      </c>
      <c r="BQ19" s="493">
        <v>0</v>
      </c>
      <c r="BR19" s="493">
        <v>0</v>
      </c>
      <c r="BS19" s="493">
        <v>0</v>
      </c>
      <c r="BT19" s="493">
        <v>0</v>
      </c>
      <c r="BU19" s="493">
        <v>0</v>
      </c>
      <c r="BV19" s="493">
        <v>0.01</v>
      </c>
      <c r="BW19" s="493">
        <v>0</v>
      </c>
      <c r="BX19" s="493">
        <v>0</v>
      </c>
      <c r="BY19" s="493">
        <v>-0.01</v>
      </c>
      <c r="BZ19" s="493">
        <f>+BN19+BO19+BP19+BQ19+BR19+BS19+BT19+BU19+BV19+BW19+BX19+BY19</f>
        <v>0</v>
      </c>
      <c r="CA19" s="496">
        <f>IFERROR(+BZ19/BZ7,0)</f>
        <v>0</v>
      </c>
      <c r="CB19" s="493">
        <v>0</v>
      </c>
      <c r="CC19" s="493">
        <v>0</v>
      </c>
      <c r="CD19" s="493">
        <v>0</v>
      </c>
      <c r="CE19" s="493">
        <v>0</v>
      </c>
      <c r="CF19" s="493">
        <v>0</v>
      </c>
      <c r="CG19" s="493">
        <v>0</v>
      </c>
      <c r="CH19" s="493">
        <v>0</v>
      </c>
      <c r="CI19" s="493">
        <v>0</v>
      </c>
      <c r="CJ19" s="497">
        <v>0.01</v>
      </c>
      <c r="CK19" s="493">
        <v>0</v>
      </c>
      <c r="CL19" s="493">
        <v>0</v>
      </c>
      <c r="CM19" s="493">
        <v>0</v>
      </c>
      <c r="CN19" s="493">
        <f>+CB19+CC19+CD19+CE19+CF19+CG19+CH19+CI19+CJ19+CK19+CL19+CM19</f>
        <v>0.01</v>
      </c>
      <c r="CO19" s="496">
        <f>IFERROR(+CN19/CN7,0)</f>
        <v>5.1629708546521497E-10</v>
      </c>
      <c r="CP19" s="493">
        <v>0</v>
      </c>
      <c r="CQ19" s="493">
        <v>0</v>
      </c>
      <c r="CR19" s="493">
        <v>0</v>
      </c>
      <c r="CS19" s="493">
        <v>0</v>
      </c>
      <c r="CT19" s="493">
        <v>17009</v>
      </c>
      <c r="CU19" s="493">
        <v>0</v>
      </c>
      <c r="CV19" s="493">
        <v>0</v>
      </c>
      <c r="CW19" s="493">
        <v>0</v>
      </c>
      <c r="CX19" s="498">
        <v>0</v>
      </c>
      <c r="CY19" s="493">
        <v>0</v>
      </c>
      <c r="CZ19" s="493">
        <v>0</v>
      </c>
      <c r="DA19" s="493">
        <v>0.02</v>
      </c>
      <c r="DB19" s="493">
        <f>+CP19+CQ19+CR19+CS19+CT19+CU19+CV19+CW19+CX19+CY19+CZ19+DA19</f>
        <v>17009.02</v>
      </c>
      <c r="DC19" s="496">
        <f>IFERROR(+DB19/DB7,0)</f>
        <v>1.5848583749541634E-3</v>
      </c>
      <c r="DD19" s="493">
        <f>+DR19+FH19+EF19+ET19+FV19</f>
        <v>1070646.3655428572</v>
      </c>
      <c r="DE19" s="496">
        <f>IFERROR(+DD19/DD7,0)</f>
        <v>6.8860622836021818E-3</v>
      </c>
      <c r="DF19" s="493">
        <v>0</v>
      </c>
      <c r="DG19" s="493">
        <v>0</v>
      </c>
      <c r="DH19" s="493">
        <v>0</v>
      </c>
      <c r="DI19" s="493">
        <v>0</v>
      </c>
      <c r="DJ19" s="493">
        <v>0</v>
      </c>
      <c r="DK19" s="493">
        <v>0</v>
      </c>
      <c r="DL19" s="493">
        <v>0</v>
      </c>
      <c r="DM19" s="493">
        <v>0</v>
      </c>
      <c r="DN19" s="493">
        <v>0</v>
      </c>
      <c r="DO19" s="493">
        <v>0</v>
      </c>
      <c r="DP19" s="493">
        <v>0</v>
      </c>
      <c r="DQ19" s="493">
        <v>77608.31</v>
      </c>
      <c r="DR19" s="493">
        <f>+DF19+DG19+DH19+DI19+DJ19+DK19+DL19+DM19+DN19+DO19+DP19+DQ19</f>
        <v>77608.31</v>
      </c>
      <c r="DS19" s="496">
        <f>IFERROR(+DR19/DR7,0)</f>
        <v>8.2552000095360031E-4</v>
      </c>
      <c r="DT19" s="509">
        <v>4.13</v>
      </c>
      <c r="DU19" s="493">
        <v>3.41</v>
      </c>
      <c r="DV19" s="493">
        <v>2.15</v>
      </c>
      <c r="DW19" s="493">
        <v>2.0699999999999998</v>
      </c>
      <c r="DX19" s="493">
        <v>2.0699999999999998</v>
      </c>
      <c r="DY19" s="493">
        <v>2.17</v>
      </c>
      <c r="DZ19" s="493">
        <v>2.17</v>
      </c>
      <c r="EA19" s="493">
        <v>23.07</v>
      </c>
      <c r="EB19" s="493">
        <v>2.13</v>
      </c>
      <c r="EC19" s="493">
        <v>3.27</v>
      </c>
      <c r="ED19" s="509">
        <v>2.12</v>
      </c>
      <c r="EE19" s="493">
        <v>0</v>
      </c>
      <c r="EF19" s="493">
        <f>+DT19+DU19+DV19+DW19+DX19+DY19+DZ19+EA19+EB19+EC19+ED19+EE19</f>
        <v>48.760000000000005</v>
      </c>
      <c r="EG19" s="496">
        <f>IFERROR(+EF19/EF7,0)</f>
        <v>0</v>
      </c>
      <c r="EH19" s="493">
        <f>473.48+762.27</f>
        <v>1235.75</v>
      </c>
      <c r="EI19" s="493">
        <v>439.33</v>
      </c>
      <c r="EJ19" s="493">
        <v>449.98</v>
      </c>
      <c r="EK19" s="493">
        <v>363.4</v>
      </c>
      <c r="EL19" s="493">
        <v>342.86</v>
      </c>
      <c r="EM19" s="493">
        <v>1268.0899999999999</v>
      </c>
      <c r="EN19" s="493">
        <v>1892.13</v>
      </c>
      <c r="EO19" s="493">
        <v>742.19</v>
      </c>
      <c r="EP19" s="493">
        <v>732.85</v>
      </c>
      <c r="EQ19" s="493">
        <v>184.44</v>
      </c>
      <c r="ER19" s="493"/>
      <c r="ES19" s="493"/>
      <c r="ET19" s="493">
        <f>+EH19+EI19+EJ19+EK19+EL19+EM19+EN19+EO19+EP19+EQ19+ER19+ES19</f>
        <v>7651.0199999999995</v>
      </c>
      <c r="EU19" s="496">
        <f>IFERROR(+ET19/ET7,0)</f>
        <v>1.7185717865257925E-3</v>
      </c>
      <c r="EV19" s="493">
        <v>1539.39</v>
      </c>
      <c r="EW19" s="493">
        <v>907.94</v>
      </c>
      <c r="EX19" s="493">
        <v>1258.6600000000001</v>
      </c>
      <c r="EY19" s="493">
        <v>870.94</v>
      </c>
      <c r="EZ19" s="493">
        <v>464.23</v>
      </c>
      <c r="FA19" s="493">
        <v>403.26</v>
      </c>
      <c r="FB19" s="493">
        <v>1307.3399999999999</v>
      </c>
      <c r="FC19" s="493">
        <v>55545.189642857156</v>
      </c>
      <c r="FD19" s="493">
        <v>1476.2</v>
      </c>
      <c r="FE19" s="493">
        <v>1441.11</v>
      </c>
      <c r="FF19" s="493">
        <v>51194.025900000001</v>
      </c>
      <c r="FG19" s="498">
        <v>2280.66</v>
      </c>
      <c r="FH19" s="493">
        <f>+EV19+EW19+EX19+EY19+EZ19+FA19+FB19+FC19+FD19+FE19+FF19+FG19</f>
        <v>118688.94554285717</v>
      </c>
      <c r="FI19" s="496">
        <f>IFERROR(+FH19/FH7,0)</f>
        <v>2.2426149554035581E-2</v>
      </c>
      <c r="FJ19" s="493">
        <v>11236.880000000001</v>
      </c>
      <c r="FK19" s="493">
        <v>8928.36</v>
      </c>
      <c r="FL19" s="493">
        <v>6089.66</v>
      </c>
      <c r="FM19" s="493">
        <v>5773.0300000000007</v>
      </c>
      <c r="FN19" s="493">
        <v>21748.959999999999</v>
      </c>
      <c r="FO19" s="493">
        <v>6136.93</v>
      </c>
      <c r="FP19" s="493">
        <v>2174.06</v>
      </c>
      <c r="FQ19" s="493">
        <v>21595.360000000001</v>
      </c>
      <c r="FR19" s="497">
        <v>10032.299999999999</v>
      </c>
      <c r="FS19" s="493">
        <v>7083.04</v>
      </c>
      <c r="FT19" s="493">
        <v>9270.42</v>
      </c>
      <c r="FU19" s="497">
        <v>756580.33000000007</v>
      </c>
      <c r="FV19" s="493">
        <f>+FJ19+FK19+FL19+FM19+FN19+FO19+FP19+FQ19+FR19+FS19+FT19+FU19</f>
        <v>866649.33000000007</v>
      </c>
      <c r="FW19" s="496">
        <f>IFERROR(+FV19/FV7,0)</f>
        <v>1.6755141609611255E-2</v>
      </c>
      <c r="FX19" s="493">
        <f>+GL19+GZ19+HN19+IB19+IP19+JD19+JR19+KF19+KT19</f>
        <v>0</v>
      </c>
      <c r="FY19" s="496">
        <f>IFERROR(+FX19/FX7,0)</f>
        <v>0</v>
      </c>
      <c r="FZ19" s="493">
        <v>0</v>
      </c>
      <c r="GA19" s="493"/>
      <c r="GB19" s="493">
        <v>0</v>
      </c>
      <c r="GC19" s="493">
        <v>0</v>
      </c>
      <c r="GD19" s="493">
        <v>0</v>
      </c>
      <c r="GE19" s="493">
        <v>0</v>
      </c>
      <c r="GF19" s="493">
        <v>0</v>
      </c>
      <c r="GG19" s="493">
        <v>0</v>
      </c>
      <c r="GH19" s="493">
        <v>0</v>
      </c>
      <c r="GI19" s="493">
        <v>0</v>
      </c>
      <c r="GJ19" s="493">
        <v>0</v>
      </c>
      <c r="GK19" s="493">
        <v>0</v>
      </c>
      <c r="GL19" s="493">
        <f>+FZ19+GA19+GB19+GC19+GD19+GE19+GF19+GG19+GH19+GI19+GJ19+GK19</f>
        <v>0</v>
      </c>
      <c r="GM19" s="496">
        <f>IFERROR(+GL19/GL7,0)</f>
        <v>0</v>
      </c>
      <c r="GN19" s="493">
        <v>0</v>
      </c>
      <c r="GO19" s="493">
        <v>0</v>
      </c>
      <c r="GP19" s="493">
        <v>0</v>
      </c>
      <c r="GQ19" s="493">
        <v>0</v>
      </c>
      <c r="GR19" s="493">
        <v>0</v>
      </c>
      <c r="GS19" s="493">
        <v>0</v>
      </c>
      <c r="GT19" s="493">
        <v>0</v>
      </c>
      <c r="GU19" s="493">
        <v>0</v>
      </c>
      <c r="GV19" s="493">
        <v>0</v>
      </c>
      <c r="GW19" s="493">
        <v>0</v>
      </c>
      <c r="GX19" s="493">
        <v>0</v>
      </c>
      <c r="GY19" s="493">
        <v>0</v>
      </c>
      <c r="GZ19" s="493">
        <f>+GN19+GO19+GP19+GQ19+GR19+GS19+GT19+GU19+GV19+GW19+GX19+GY19</f>
        <v>0</v>
      </c>
      <c r="HA19" s="496">
        <f>IFERROR(+GZ19/GZ7,0)</f>
        <v>0</v>
      </c>
      <c r="HB19" s="493">
        <v>0</v>
      </c>
      <c r="HC19" s="493">
        <v>0</v>
      </c>
      <c r="HD19" s="493">
        <v>0</v>
      </c>
      <c r="HE19" s="493">
        <v>0</v>
      </c>
      <c r="HF19" s="493">
        <v>0</v>
      </c>
      <c r="HG19" s="493">
        <v>0</v>
      </c>
      <c r="HH19" s="493">
        <v>0</v>
      </c>
      <c r="HI19" s="493">
        <v>0</v>
      </c>
      <c r="HJ19" s="493">
        <v>0</v>
      </c>
      <c r="HK19" s="493">
        <v>0</v>
      </c>
      <c r="HL19" s="493">
        <v>0</v>
      </c>
      <c r="HM19" s="493">
        <v>0</v>
      </c>
      <c r="HN19" s="493">
        <f>+HB19+HC19+HD19+HE19+HF19+HG19+HH19+HI19+HJ19+HK19+HL19+HM19</f>
        <v>0</v>
      </c>
      <c r="HO19" s="496">
        <f>IFERROR(+HN19/HN7,0)</f>
        <v>0</v>
      </c>
      <c r="HP19" s="493">
        <v>0</v>
      </c>
      <c r="HQ19" s="493">
        <v>0</v>
      </c>
      <c r="HR19" s="493">
        <v>0</v>
      </c>
      <c r="HS19" s="493">
        <v>0</v>
      </c>
      <c r="HT19" s="493">
        <v>0</v>
      </c>
      <c r="HU19" s="493">
        <v>0</v>
      </c>
      <c r="HV19" s="493">
        <v>0</v>
      </c>
      <c r="HW19" s="493">
        <v>0</v>
      </c>
      <c r="HX19" s="493">
        <v>0</v>
      </c>
      <c r="HY19" s="493">
        <v>0</v>
      </c>
      <c r="HZ19" s="493">
        <v>0</v>
      </c>
      <c r="IA19" s="493">
        <v>0</v>
      </c>
      <c r="IB19" s="493">
        <f>+HP19+HQ19+HR19+HS19+HT19+HU19+HV19+HW19+HX19+HY19+HZ19+IA19</f>
        <v>0</v>
      </c>
      <c r="IC19" s="496">
        <f>IFERROR(+IB19/IB7,0)</f>
        <v>0</v>
      </c>
      <c r="ID19" s="493">
        <v>0</v>
      </c>
      <c r="IE19" s="493">
        <v>0</v>
      </c>
      <c r="IF19" s="493">
        <v>0</v>
      </c>
      <c r="IG19" s="493">
        <v>0</v>
      </c>
      <c r="IH19" s="493">
        <v>0</v>
      </c>
      <c r="II19" s="493">
        <v>0</v>
      </c>
      <c r="IJ19" s="493">
        <v>0</v>
      </c>
      <c r="IK19" s="493">
        <v>0</v>
      </c>
      <c r="IL19" s="493">
        <v>0</v>
      </c>
      <c r="IM19" s="493">
        <v>0</v>
      </c>
      <c r="IN19" s="493">
        <v>0</v>
      </c>
      <c r="IO19" s="493">
        <v>0</v>
      </c>
      <c r="IP19" s="493">
        <f>+ID19+IE19+IF19+IG19+IH19+II19+IJ19+IK19+IL19+IM19+IN19+IO19</f>
        <v>0</v>
      </c>
      <c r="IQ19" s="496">
        <f>IFERROR(+IP19/IP7,0)</f>
        <v>0</v>
      </c>
      <c r="IR19" s="493">
        <v>0</v>
      </c>
      <c r="IS19" s="493">
        <v>0</v>
      </c>
      <c r="IT19" s="493">
        <v>0</v>
      </c>
      <c r="IU19" s="493">
        <v>0</v>
      </c>
      <c r="IV19" s="493">
        <v>0</v>
      </c>
      <c r="IW19" s="493">
        <v>0</v>
      </c>
      <c r="IX19" s="493">
        <v>0</v>
      </c>
      <c r="IY19" s="493">
        <v>0</v>
      </c>
      <c r="IZ19" s="493">
        <v>0</v>
      </c>
      <c r="JA19" s="493">
        <v>0</v>
      </c>
      <c r="JB19" s="493">
        <v>0</v>
      </c>
      <c r="JC19" s="493">
        <v>0</v>
      </c>
      <c r="JD19" s="493">
        <f>+IR19+IS19+IT19+IU19+IV19+IW19+IX19+IY19+IZ19+JA19+JB19+JC19</f>
        <v>0</v>
      </c>
      <c r="JE19" s="496">
        <f>IFERROR(+JD19/JD7,0)</f>
        <v>0</v>
      </c>
      <c r="JF19" s="493">
        <v>0</v>
      </c>
      <c r="JG19" s="493">
        <v>0</v>
      </c>
      <c r="JH19" s="493">
        <v>0</v>
      </c>
      <c r="JI19" s="493">
        <v>0</v>
      </c>
      <c r="JJ19" s="493">
        <v>0</v>
      </c>
      <c r="JK19" s="493">
        <v>0</v>
      </c>
      <c r="JL19" s="493">
        <v>0</v>
      </c>
      <c r="JM19" s="493">
        <v>0</v>
      </c>
      <c r="JN19" s="493">
        <v>0</v>
      </c>
      <c r="JO19" s="493">
        <v>0</v>
      </c>
      <c r="JP19" s="493">
        <v>0</v>
      </c>
      <c r="JQ19" s="493">
        <v>0</v>
      </c>
      <c r="JR19" s="493">
        <f>+JF19+JG19+JH19+JI19+JJ19+JK19+JL19+JM19+JN19+JO19+JP19+JQ19</f>
        <v>0</v>
      </c>
      <c r="JS19" s="496">
        <f>IFERROR(+JR19/JR7,0)</f>
        <v>0</v>
      </c>
      <c r="JT19" s="493">
        <v>0</v>
      </c>
      <c r="JU19" s="493">
        <v>0</v>
      </c>
      <c r="JV19" s="493">
        <v>0</v>
      </c>
      <c r="JW19" s="493">
        <v>0</v>
      </c>
      <c r="JX19" s="493">
        <v>0</v>
      </c>
      <c r="JY19" s="493">
        <v>0</v>
      </c>
      <c r="JZ19" s="493">
        <v>0</v>
      </c>
      <c r="KA19" s="493">
        <v>0</v>
      </c>
      <c r="KB19" s="493">
        <v>0</v>
      </c>
      <c r="KC19" s="493">
        <v>0</v>
      </c>
      <c r="KD19" s="493">
        <v>0</v>
      </c>
      <c r="KE19" s="493">
        <v>0</v>
      </c>
      <c r="KF19" s="493">
        <f>+JT19+JU19+JV19+JW19+JX19+JY19+JZ19+KA19+KB19+KC19+KD19+KE19</f>
        <v>0</v>
      </c>
      <c r="KG19" s="496">
        <f>IFERROR(+KF19/KF7,0)</f>
        <v>0</v>
      </c>
      <c r="KH19" s="493">
        <v>0</v>
      </c>
      <c r="KI19" s="493">
        <v>0</v>
      </c>
      <c r="KJ19" s="493">
        <v>0</v>
      </c>
      <c r="KK19" s="493">
        <v>0</v>
      </c>
      <c r="KL19" s="493">
        <v>0</v>
      </c>
      <c r="KM19" s="493">
        <v>0</v>
      </c>
      <c r="KN19" s="493">
        <v>0</v>
      </c>
      <c r="KO19" s="493">
        <v>0</v>
      </c>
      <c r="KP19" s="493">
        <v>0</v>
      </c>
      <c r="KQ19" s="493">
        <v>0</v>
      </c>
      <c r="KR19" s="493">
        <v>0</v>
      </c>
      <c r="KS19" s="493"/>
      <c r="KT19" s="493">
        <f>+KH19+KI19+KJ19+KK19+KL19+KM19+KN19+KO19+KP19+KQ19+KR19+KS19</f>
        <v>0</v>
      </c>
      <c r="KU19" s="496">
        <f>IFERROR(+KT19/KT7,0)</f>
        <v>0</v>
      </c>
    </row>
    <row r="20" spans="1:307">
      <c r="A20" s="479" t="s">
        <v>1315</v>
      </c>
      <c r="B20" s="493">
        <f>+E20-D20</f>
        <v>0</v>
      </c>
      <c r="C20" s="494">
        <f t="shared" si="1"/>
        <v>0</v>
      </c>
      <c r="D20" s="493">
        <v>2232680.3267857144</v>
      </c>
      <c r="E20" s="493">
        <f>+G20+H20+DD20+FX20</f>
        <v>2232680.3267857144</v>
      </c>
      <c r="F20" s="494">
        <f t="shared" si="0"/>
        <v>2.6214737761331088E-3</v>
      </c>
      <c r="G20" s="493">
        <v>0</v>
      </c>
      <c r="H20" s="493">
        <f>+V20+AJ20+AX20+BL20+BZ20+CN20+DB20</f>
        <v>0</v>
      </c>
      <c r="I20" s="496">
        <f>IFERROR(+H20/H7,0)</f>
        <v>0</v>
      </c>
      <c r="J20" s="493">
        <v>0</v>
      </c>
      <c r="K20" s="493">
        <v>0</v>
      </c>
      <c r="L20" s="493">
        <v>0</v>
      </c>
      <c r="M20" s="493">
        <v>0</v>
      </c>
      <c r="N20" s="493">
        <v>0</v>
      </c>
      <c r="O20" s="493">
        <v>0</v>
      </c>
      <c r="P20" s="493">
        <v>0</v>
      </c>
      <c r="Q20" s="493">
        <v>0</v>
      </c>
      <c r="R20" s="497">
        <v>0</v>
      </c>
      <c r="S20" s="493">
        <v>0</v>
      </c>
      <c r="T20" s="493">
        <v>0</v>
      </c>
      <c r="U20" s="493">
        <v>0</v>
      </c>
      <c r="V20" s="493">
        <f>+J20+K20+L20+M20+N20+O20+P20+Q20+R20+S20+T20+U20</f>
        <v>0</v>
      </c>
      <c r="W20" s="496">
        <f>IFERROR(+V20/V7,0)</f>
        <v>0</v>
      </c>
      <c r="X20" s="493">
        <v>0</v>
      </c>
      <c r="Y20" s="493">
        <v>0</v>
      </c>
      <c r="Z20" s="493">
        <v>0</v>
      </c>
      <c r="AA20" s="493">
        <v>0</v>
      </c>
      <c r="AB20" s="493">
        <v>0</v>
      </c>
      <c r="AC20" s="493">
        <v>0</v>
      </c>
      <c r="AD20" s="493">
        <v>0</v>
      </c>
      <c r="AE20" s="493">
        <v>0</v>
      </c>
      <c r="AF20" s="493">
        <v>0</v>
      </c>
      <c r="AG20" s="493">
        <v>0</v>
      </c>
      <c r="AH20" s="493">
        <v>0</v>
      </c>
      <c r="AI20" s="493">
        <v>0</v>
      </c>
      <c r="AJ20" s="493">
        <f>+X20+Y20+Z20+AA20+AB20+AC20+AD20+AE20+AF20+AG20+AH20+AI20</f>
        <v>0</v>
      </c>
      <c r="AK20" s="563">
        <f>IFERROR(+AJ20/AJ7,0)</f>
        <v>0</v>
      </c>
      <c r="AL20" s="493">
        <v>0</v>
      </c>
      <c r="AM20" s="493">
        <v>0</v>
      </c>
      <c r="AN20" s="493">
        <v>0</v>
      </c>
      <c r="AO20" s="493">
        <v>0</v>
      </c>
      <c r="AP20" s="493">
        <v>0</v>
      </c>
      <c r="AQ20" s="493">
        <v>0</v>
      </c>
      <c r="AR20" s="493">
        <v>0</v>
      </c>
      <c r="AS20" s="493">
        <v>0</v>
      </c>
      <c r="AT20" s="493">
        <v>0</v>
      </c>
      <c r="AU20" s="493">
        <v>0</v>
      </c>
      <c r="AV20" s="493">
        <v>0</v>
      </c>
      <c r="AW20" s="493"/>
      <c r="AX20" s="493">
        <f>+AL20+AM20+AN20+AO20+AP20+AQ20+AR20+AS20+AT20+AU20+AV20+AW20</f>
        <v>0</v>
      </c>
      <c r="AY20" s="496">
        <f>IFERROR(+AX20/AX7,0)</f>
        <v>0</v>
      </c>
      <c r="AZ20" s="493">
        <v>0</v>
      </c>
      <c r="BA20" s="493">
        <v>0</v>
      </c>
      <c r="BB20" s="493">
        <v>0</v>
      </c>
      <c r="BC20" s="493">
        <v>0</v>
      </c>
      <c r="BD20" s="493">
        <v>0</v>
      </c>
      <c r="BE20" s="493">
        <v>0</v>
      </c>
      <c r="BF20" s="493">
        <v>0</v>
      </c>
      <c r="BG20" s="493">
        <v>0</v>
      </c>
      <c r="BH20" s="493">
        <v>0</v>
      </c>
      <c r="BI20" s="493">
        <v>0</v>
      </c>
      <c r="BJ20" s="493">
        <v>0</v>
      </c>
      <c r="BK20" s="493">
        <v>0</v>
      </c>
      <c r="BL20" s="493">
        <f>+AZ20+BA20+BB20+BC20+BD20+BE20+BF20+BG20+BH20+BI20+BJ20+BK20</f>
        <v>0</v>
      </c>
      <c r="BM20" s="496">
        <f>IFERROR(+BL20/BL7,0)</f>
        <v>0</v>
      </c>
      <c r="BN20" s="493">
        <v>0</v>
      </c>
      <c r="BO20" s="493">
        <v>0</v>
      </c>
      <c r="BP20" s="493">
        <v>0</v>
      </c>
      <c r="BQ20" s="493">
        <v>0</v>
      </c>
      <c r="BR20" s="493">
        <v>0</v>
      </c>
      <c r="BS20" s="493">
        <v>0</v>
      </c>
      <c r="BT20" s="493">
        <v>0</v>
      </c>
      <c r="BU20" s="493">
        <v>0</v>
      </c>
      <c r="BV20" s="493">
        <v>0</v>
      </c>
      <c r="BW20" s="493">
        <v>0</v>
      </c>
      <c r="BX20" s="493">
        <v>0</v>
      </c>
      <c r="BY20" s="493">
        <v>0</v>
      </c>
      <c r="BZ20" s="493">
        <f>+BN20+BO20+BP20+BQ20+BR20+BS20+BT20+BU20+BV20+BW20+BX20+BY20</f>
        <v>0</v>
      </c>
      <c r="CA20" s="496">
        <f>IFERROR(+BZ20/BZ7,0)</f>
        <v>0</v>
      </c>
      <c r="CB20" s="493">
        <v>0</v>
      </c>
      <c r="CC20" s="493">
        <v>0</v>
      </c>
      <c r="CD20" s="493">
        <v>0</v>
      </c>
      <c r="CE20" s="493">
        <v>0</v>
      </c>
      <c r="CF20" s="493">
        <v>0</v>
      </c>
      <c r="CG20" s="493">
        <v>0</v>
      </c>
      <c r="CH20" s="493">
        <v>0</v>
      </c>
      <c r="CI20" s="493">
        <v>0</v>
      </c>
      <c r="CJ20" s="497">
        <v>0</v>
      </c>
      <c r="CK20" s="493">
        <v>0</v>
      </c>
      <c r="CL20" s="493">
        <v>0</v>
      </c>
      <c r="CM20" s="493">
        <v>0</v>
      </c>
      <c r="CN20" s="493">
        <f>+CB20+CC20+CD20+CE20+CF20+CG20+CH20+CI20+CJ20+CK20+CL20+CM20</f>
        <v>0</v>
      </c>
      <c r="CO20" s="496">
        <f>IFERROR(+CN20/CN7,0)</f>
        <v>0</v>
      </c>
      <c r="CP20" s="493">
        <v>0</v>
      </c>
      <c r="CQ20" s="493">
        <v>0</v>
      </c>
      <c r="CR20" s="493">
        <v>0</v>
      </c>
      <c r="CS20" s="493">
        <v>0</v>
      </c>
      <c r="CT20" s="493">
        <v>0</v>
      </c>
      <c r="CU20" s="493">
        <v>0</v>
      </c>
      <c r="CV20" s="493">
        <v>0</v>
      </c>
      <c r="CW20" s="493">
        <v>0</v>
      </c>
      <c r="CX20" s="498">
        <v>0</v>
      </c>
      <c r="CY20" s="493">
        <v>0</v>
      </c>
      <c r="CZ20" s="493">
        <v>0</v>
      </c>
      <c r="DA20" s="493">
        <v>0</v>
      </c>
      <c r="DB20" s="493">
        <f>+CP20+CQ20+CR20+CS20+CT20+CU20+CV20+CW20+CX20+CY20+CZ20+DA20</f>
        <v>0</v>
      </c>
      <c r="DC20" s="496">
        <f>IFERROR(+DB20/DB7,0)</f>
        <v>0</v>
      </c>
      <c r="DD20" s="493">
        <f>+DR20+FH20+EF20+ET20+FV20</f>
        <v>0</v>
      </c>
      <c r="DE20" s="496">
        <f>IFERROR(+DD20/DD7,0)</f>
        <v>0</v>
      </c>
      <c r="DF20" s="493">
        <v>0</v>
      </c>
      <c r="DG20" s="493">
        <v>0</v>
      </c>
      <c r="DH20" s="493">
        <v>0</v>
      </c>
      <c r="DI20" s="493">
        <v>0</v>
      </c>
      <c r="DJ20" s="493">
        <v>0</v>
      </c>
      <c r="DK20" s="493">
        <v>0</v>
      </c>
      <c r="DL20" s="493">
        <v>0</v>
      </c>
      <c r="DM20" s="493">
        <v>0</v>
      </c>
      <c r="DN20" s="493">
        <v>0</v>
      </c>
      <c r="DO20" s="493">
        <v>0</v>
      </c>
      <c r="DP20" s="493">
        <v>0</v>
      </c>
      <c r="DQ20" s="493">
        <v>0</v>
      </c>
      <c r="DR20" s="493">
        <f>+DF20+DG20+DH20+DI20+DJ20+DK20+DL20+DM20+DN20+DO20+DP20+DQ20</f>
        <v>0</v>
      </c>
      <c r="DS20" s="496">
        <f>IFERROR(+DR20/DR7,0)</f>
        <v>0</v>
      </c>
      <c r="DT20" s="493">
        <v>0</v>
      </c>
      <c r="DU20" s="493">
        <v>0</v>
      </c>
      <c r="DV20" s="493">
        <v>0</v>
      </c>
      <c r="DW20" s="493">
        <v>0</v>
      </c>
      <c r="DX20" s="493">
        <v>0</v>
      </c>
      <c r="DY20" s="493">
        <v>0</v>
      </c>
      <c r="DZ20" s="493">
        <v>0</v>
      </c>
      <c r="EA20" s="493">
        <v>0</v>
      </c>
      <c r="EB20" s="493">
        <v>0</v>
      </c>
      <c r="EC20" s="493">
        <v>0</v>
      </c>
      <c r="ED20" s="493">
        <v>0</v>
      </c>
      <c r="EE20" s="493">
        <v>0</v>
      </c>
      <c r="EF20" s="493">
        <f>+DT20+DU20+DV20+DW20+DX20+DY20+DZ20+EA20+EB20+EC20+ED20+EE20</f>
        <v>0</v>
      </c>
      <c r="EG20" s="496">
        <f>IFERROR(+EF20/EF7,0)</f>
        <v>0</v>
      </c>
      <c r="EH20" s="493">
        <v>0</v>
      </c>
      <c r="EI20" s="493">
        <v>0</v>
      </c>
      <c r="EJ20" s="493">
        <v>0</v>
      </c>
      <c r="EK20" s="493">
        <v>0</v>
      </c>
      <c r="EL20" s="493">
        <v>0</v>
      </c>
      <c r="EM20" s="493">
        <v>0</v>
      </c>
      <c r="EN20" s="493">
        <v>0</v>
      </c>
      <c r="EO20" s="493">
        <v>0</v>
      </c>
      <c r="EP20" s="493"/>
      <c r="EQ20" s="493"/>
      <c r="ER20" s="493"/>
      <c r="ES20" s="493"/>
      <c r="ET20" s="493">
        <f>+EH20+EI20+EJ20+EK20+EL20+EM20+EN20+EO20+EP20+EQ20+ER20+ES20</f>
        <v>0</v>
      </c>
      <c r="EU20" s="496">
        <f>IFERROR(+ET20/ET7,0)</f>
        <v>0</v>
      </c>
      <c r="EV20" s="493">
        <v>0</v>
      </c>
      <c r="EW20" s="493">
        <v>0</v>
      </c>
      <c r="EX20" s="493">
        <v>0</v>
      </c>
      <c r="EY20" s="493">
        <v>0</v>
      </c>
      <c r="EZ20" s="493">
        <v>0</v>
      </c>
      <c r="FA20" s="493">
        <v>0</v>
      </c>
      <c r="FB20" s="493">
        <v>0</v>
      </c>
      <c r="FC20" s="493">
        <v>0</v>
      </c>
      <c r="FD20" s="493">
        <v>0</v>
      </c>
      <c r="FE20" s="493">
        <v>0</v>
      </c>
      <c r="FF20" s="493">
        <v>0</v>
      </c>
      <c r="FG20" s="498">
        <v>0</v>
      </c>
      <c r="FH20" s="493">
        <f>+EV20+EW20+EX20+EY20+EZ20+FA20+FB20+FC20+FD20+FE20+FF20+FG20</f>
        <v>0</v>
      </c>
      <c r="FI20" s="496">
        <f>IFERROR(+FH20/FH7,0)</f>
        <v>0</v>
      </c>
      <c r="FJ20" s="493">
        <v>0</v>
      </c>
      <c r="FK20" s="493">
        <v>0</v>
      </c>
      <c r="FL20" s="493">
        <v>0</v>
      </c>
      <c r="FM20" s="493">
        <v>0</v>
      </c>
      <c r="FN20" s="493">
        <v>0</v>
      </c>
      <c r="FO20" s="493">
        <v>0</v>
      </c>
      <c r="FP20" s="493">
        <v>0</v>
      </c>
      <c r="FQ20" s="493">
        <v>0</v>
      </c>
      <c r="FR20" s="497">
        <v>0</v>
      </c>
      <c r="FS20" s="493">
        <v>0</v>
      </c>
      <c r="FT20" s="493">
        <v>0</v>
      </c>
      <c r="FU20" s="497">
        <v>0</v>
      </c>
      <c r="FV20" s="493">
        <f>+FJ20+FK20+FL20+FM20+FN20+FO20+FP20+FQ20+FR20+FS20+FT20+FU20</f>
        <v>0</v>
      </c>
      <c r="FW20" s="496">
        <f>IFERROR(+FV20/FV7,0)</f>
        <v>0</v>
      </c>
      <c r="FX20" s="493">
        <f>+GL20+GZ20+HN20+IB20+IP20+JD20+JR20+KF20+KT20</f>
        <v>2232680.3267857144</v>
      </c>
      <c r="FY20" s="496">
        <f>IFERROR(+FX20/FX7,0)</f>
        <v>1.2298762500066753E-2</v>
      </c>
      <c r="FZ20" s="493">
        <v>70233.990000000005</v>
      </c>
      <c r="GA20" s="493">
        <v>63437.15</v>
      </c>
      <c r="GB20" s="493">
        <v>70233.990000000005</v>
      </c>
      <c r="GC20" s="493">
        <v>67968.38</v>
      </c>
      <c r="GD20" s="493">
        <v>70233.990000000005</v>
      </c>
      <c r="GE20" s="493">
        <f>72575.12/1.12</f>
        <v>64799.214285714275</v>
      </c>
      <c r="GF20" s="493">
        <v>64799.214285714275</v>
      </c>
      <c r="GG20" s="493">
        <f>78843.53/1.12</f>
        <v>70396.00892857142</v>
      </c>
      <c r="GH20" s="493">
        <v>-27647.140000000014</v>
      </c>
      <c r="GI20" s="493">
        <v>138039.45250000001</v>
      </c>
      <c r="GJ20" s="493">
        <v>85336.09821428571</v>
      </c>
      <c r="GK20" s="493">
        <f>(48498.61+23271.98+14268.48)/1.12</f>
        <v>76820.598214285696</v>
      </c>
      <c r="GL20" s="493">
        <f>+FZ20+GA20+GB20+GC20+GD20+GE20+GF20+GG20+GH20+GI20+GJ20+GK20</f>
        <v>814650.94642857136</v>
      </c>
      <c r="GM20" s="496">
        <f>IFERROR(+GL20/GL7,0)</f>
        <v>3.9088691079497875E-2</v>
      </c>
      <c r="GN20" s="493">
        <v>100553.26</v>
      </c>
      <c r="GO20" s="493">
        <v>102233.96</v>
      </c>
      <c r="GP20" s="493">
        <v>122940.85</v>
      </c>
      <c r="GQ20" s="493">
        <v>120078.98</v>
      </c>
      <c r="GR20" s="493">
        <v>124748</v>
      </c>
      <c r="GS20" s="493">
        <v>124321.70535714284</v>
      </c>
      <c r="GT20" s="493">
        <v>124794.88392857141</v>
      </c>
      <c r="GU20" s="493">
        <f>139772.08/1.12</f>
        <v>124796.49999999997</v>
      </c>
      <c r="GV20" s="493">
        <f>135263.3/1.12</f>
        <v>120770.80357142855</v>
      </c>
      <c r="GW20" s="493">
        <v>124796.49999999997</v>
      </c>
      <c r="GX20" s="493">
        <f>+(67.72+299.89+135553.52)/1.12</f>
        <v>121358.15178571425</v>
      </c>
      <c r="GY20" s="493">
        <f>119432.08/1.12</f>
        <v>106635.78571428571</v>
      </c>
      <c r="GZ20" s="493">
        <f>+GN20+GO20+GP20+GQ20+GR20+GS20+GT20+GU20+GV20+GW20+GX20+GY20</f>
        <v>1418029.3803571428</v>
      </c>
      <c r="HA20" s="496">
        <f>IFERROR(+GZ20/GZ7,0)</f>
        <v>3.6932251294113767E-2</v>
      </c>
      <c r="HB20" s="493">
        <v>0</v>
      </c>
      <c r="HC20" s="493">
        <v>0</v>
      </c>
      <c r="HD20" s="493">
        <v>0</v>
      </c>
      <c r="HE20" s="493">
        <v>0</v>
      </c>
      <c r="HF20" s="493">
        <v>0</v>
      </c>
      <c r="HG20" s="493">
        <v>0</v>
      </c>
      <c r="HH20" s="493">
        <v>0</v>
      </c>
      <c r="HI20" s="493">
        <v>0</v>
      </c>
      <c r="HJ20" s="493">
        <v>0</v>
      </c>
      <c r="HK20" s="493">
        <v>0</v>
      </c>
      <c r="HL20" s="493">
        <v>0</v>
      </c>
      <c r="HM20" s="493">
        <v>0</v>
      </c>
      <c r="HN20" s="493">
        <f>+HB20+HC20+HD20+HE20+HF20+HG20+HH20+HI20+HJ20+HK20+HL20+HM20</f>
        <v>0</v>
      </c>
      <c r="HO20" s="496">
        <f>IFERROR(+HN20/HN7,0)</f>
        <v>0</v>
      </c>
      <c r="HP20" s="493">
        <v>0</v>
      </c>
      <c r="HQ20" s="493">
        <v>0</v>
      </c>
      <c r="HR20" s="493">
        <v>0</v>
      </c>
      <c r="HS20" s="493">
        <v>0</v>
      </c>
      <c r="HT20" s="493">
        <v>0</v>
      </c>
      <c r="HU20" s="493">
        <v>0</v>
      </c>
      <c r="HV20" s="493">
        <v>0</v>
      </c>
      <c r="HW20" s="493">
        <v>0</v>
      </c>
      <c r="HX20" s="493">
        <v>0</v>
      </c>
      <c r="HY20" s="493">
        <v>0</v>
      </c>
      <c r="HZ20" s="493">
        <v>0</v>
      </c>
      <c r="IA20" s="493">
        <v>0</v>
      </c>
      <c r="IB20" s="493">
        <f>+HP20+HQ20+HR20+HS20+HT20+HU20+HV20+HW20+HX20+HY20+HZ20+IA20</f>
        <v>0</v>
      </c>
      <c r="IC20" s="496">
        <f>IFERROR(+IB20/IB7,0)</f>
        <v>0</v>
      </c>
      <c r="ID20" s="493">
        <v>0</v>
      </c>
      <c r="IE20" s="493">
        <v>0</v>
      </c>
      <c r="IF20" s="493">
        <v>0</v>
      </c>
      <c r="IG20" s="493">
        <v>0</v>
      </c>
      <c r="IH20" s="493">
        <v>0</v>
      </c>
      <c r="II20" s="493">
        <v>0</v>
      </c>
      <c r="IJ20" s="493">
        <v>0</v>
      </c>
      <c r="IK20" s="493">
        <v>0</v>
      </c>
      <c r="IL20" s="493">
        <v>0</v>
      </c>
      <c r="IM20" s="493">
        <v>0</v>
      </c>
      <c r="IN20" s="493">
        <v>0</v>
      </c>
      <c r="IO20" s="493">
        <v>0</v>
      </c>
      <c r="IP20" s="493">
        <f>+ID20+IE20+IF20+IG20+IH20+II20+IJ20+IK20+IL20+IM20+IN20+IO20</f>
        <v>0</v>
      </c>
      <c r="IQ20" s="496">
        <f>IFERROR(+IP20/IP7,0)</f>
        <v>0</v>
      </c>
      <c r="IR20" s="493">
        <v>0</v>
      </c>
      <c r="IS20" s="493">
        <v>0</v>
      </c>
      <c r="IT20" s="493">
        <v>0</v>
      </c>
      <c r="IU20" s="493">
        <v>0</v>
      </c>
      <c r="IV20" s="493">
        <v>0</v>
      </c>
      <c r="IW20" s="493">
        <v>0</v>
      </c>
      <c r="IX20" s="493">
        <v>0</v>
      </c>
      <c r="IY20" s="493">
        <v>0</v>
      </c>
      <c r="IZ20" s="493">
        <v>0</v>
      </c>
      <c r="JA20" s="493">
        <v>0</v>
      </c>
      <c r="JB20" s="493">
        <v>0</v>
      </c>
      <c r="JC20" s="493">
        <v>0</v>
      </c>
      <c r="JD20" s="493">
        <f>+IR20+IS20+IT20+IU20+IV20+IW20+IX20+IY20+IZ20+JA20+JB20+JC20</f>
        <v>0</v>
      </c>
      <c r="JE20" s="496">
        <f>IFERROR(+JD20/JD7,0)</f>
        <v>0</v>
      </c>
      <c r="JF20" s="493">
        <v>0</v>
      </c>
      <c r="JG20" s="493">
        <v>0</v>
      </c>
      <c r="JH20" s="493">
        <v>0</v>
      </c>
      <c r="JI20" s="493">
        <v>0</v>
      </c>
      <c r="JJ20" s="493">
        <v>0</v>
      </c>
      <c r="JK20" s="493">
        <v>0</v>
      </c>
      <c r="JL20" s="493">
        <v>0</v>
      </c>
      <c r="JM20" s="493">
        <v>0</v>
      </c>
      <c r="JN20" s="493">
        <v>0</v>
      </c>
      <c r="JO20" s="493">
        <v>0</v>
      </c>
      <c r="JP20" s="493">
        <v>0</v>
      </c>
      <c r="JQ20" s="493">
        <v>0</v>
      </c>
      <c r="JR20" s="493">
        <f>+JF20+JG20+JH20+JI20+JJ20+JK20+JL20+JM20+JN20+JO20+JP20+JQ20</f>
        <v>0</v>
      </c>
      <c r="JS20" s="496">
        <f>IFERROR(+JR20/JR7,0)</f>
        <v>0</v>
      </c>
      <c r="JT20" s="493">
        <v>0</v>
      </c>
      <c r="JU20" s="493">
        <v>0</v>
      </c>
      <c r="JV20" s="493">
        <v>0</v>
      </c>
      <c r="JW20" s="493">
        <v>0</v>
      </c>
      <c r="JX20" s="493">
        <v>0</v>
      </c>
      <c r="JY20" s="493">
        <v>0</v>
      </c>
      <c r="JZ20" s="493">
        <v>0</v>
      </c>
      <c r="KA20" s="493">
        <v>0</v>
      </c>
      <c r="KB20" s="493">
        <v>0</v>
      </c>
      <c r="KC20" s="493">
        <v>0</v>
      </c>
      <c r="KD20" s="493">
        <v>0</v>
      </c>
      <c r="KE20" s="493">
        <v>0</v>
      </c>
      <c r="KF20" s="493">
        <f>+JT20+JU20+JV20+JW20+JX20+JY20+JZ20+KA20+KB20+KC20+KD20+KE20</f>
        <v>0</v>
      </c>
      <c r="KG20" s="496">
        <f>IFERROR(+KF20/KF7,0)</f>
        <v>0</v>
      </c>
      <c r="KH20" s="493">
        <v>0</v>
      </c>
      <c r="KI20" s="493">
        <v>0</v>
      </c>
      <c r="KJ20" s="493">
        <v>0</v>
      </c>
      <c r="KK20" s="493">
        <v>0</v>
      </c>
      <c r="KL20" s="493">
        <v>0</v>
      </c>
      <c r="KM20" s="493">
        <v>0</v>
      </c>
      <c r="KN20" s="493">
        <v>0</v>
      </c>
      <c r="KO20" s="493">
        <v>0</v>
      </c>
      <c r="KP20" s="493">
        <v>0</v>
      </c>
      <c r="KQ20" s="493">
        <v>0</v>
      </c>
      <c r="KR20" s="493">
        <v>0</v>
      </c>
      <c r="KS20" s="493"/>
      <c r="KT20" s="493">
        <f>+KH20+KI20+KJ20+KK20+KL20+KM20+KN20+KO20+KP20+KQ20+KR20+KS20</f>
        <v>0</v>
      </c>
      <c r="KU20" s="496">
        <f>IFERROR(+KT20/KT7,0)</f>
        <v>0</v>
      </c>
    </row>
    <row r="21" spans="1:307" s="476" customFormat="1">
      <c r="A21" s="510" t="s">
        <v>1316</v>
      </c>
      <c r="B21" s="483">
        <f>+E21-D21</f>
        <v>58475226.617677547</v>
      </c>
      <c r="C21" s="511">
        <f>B21/B7</f>
        <v>7.3671192080387873E-2</v>
      </c>
      <c r="D21" s="512">
        <v>0</v>
      </c>
      <c r="E21" s="483">
        <f>+G21+H21+DD21+FX21</f>
        <v>58475226.617677547</v>
      </c>
      <c r="F21" s="494">
        <f t="shared" si="0"/>
        <v>6.8657958460344712E-2</v>
      </c>
      <c r="G21" s="513">
        <f>14803030.2901053+6404.24</f>
        <v>14809434.5301053</v>
      </c>
      <c r="H21" s="483">
        <f>+V21+AJ21+AX21+BL21+BZ21+CN21+DB21</f>
        <v>16081.29</v>
      </c>
      <c r="I21" s="496">
        <f>IFERROR(+H21/H7,0)</f>
        <v>3.1245718969994329E-5</v>
      </c>
      <c r="J21" s="483">
        <v>0</v>
      </c>
      <c r="K21" s="483">
        <v>0</v>
      </c>
      <c r="L21" s="483">
        <v>0</v>
      </c>
      <c r="M21" s="483">
        <v>0</v>
      </c>
      <c r="N21" s="483">
        <v>0</v>
      </c>
      <c r="O21" s="483">
        <v>0</v>
      </c>
      <c r="P21" s="483">
        <v>0</v>
      </c>
      <c r="Q21" s="483">
        <v>0</v>
      </c>
      <c r="R21" s="497">
        <v>0</v>
      </c>
      <c r="S21" s="483">
        <v>0</v>
      </c>
      <c r="T21" s="483">
        <v>0</v>
      </c>
      <c r="U21" s="483">
        <v>0</v>
      </c>
      <c r="V21" s="483">
        <f>+J21+K21+L21+M21+N21+O21+P21+Q21+R21+S21+T21+U21</f>
        <v>0</v>
      </c>
      <c r="W21" s="496">
        <f>IFERROR(+V21/V7,0)</f>
        <v>0</v>
      </c>
      <c r="X21" s="483">
        <v>0</v>
      </c>
      <c r="Y21" s="483">
        <v>0</v>
      </c>
      <c r="Z21" s="483">
        <v>0</v>
      </c>
      <c r="AA21" s="483">
        <v>0</v>
      </c>
      <c r="AB21" s="483">
        <v>0</v>
      </c>
      <c r="AC21" s="483">
        <v>0</v>
      </c>
      <c r="AD21" s="483">
        <v>0</v>
      </c>
      <c r="AE21" s="483">
        <v>0</v>
      </c>
      <c r="AF21" s="483">
        <v>0</v>
      </c>
      <c r="AG21" s="483">
        <v>0</v>
      </c>
      <c r="AH21" s="483">
        <v>0</v>
      </c>
      <c r="AI21" s="483">
        <v>0</v>
      </c>
      <c r="AJ21" s="483">
        <f>+X21+Y21+Z21+AA21+AB21+AC21+AD21+AE21+AF21+AG21+AH21+AI21</f>
        <v>0</v>
      </c>
      <c r="AK21" s="563">
        <f>IFERROR(+AJ21/AJ7,0)</f>
        <v>0</v>
      </c>
      <c r="AL21" s="483">
        <v>0</v>
      </c>
      <c r="AM21" s="483">
        <v>0</v>
      </c>
      <c r="AN21" s="483">
        <v>0</v>
      </c>
      <c r="AO21" s="483">
        <v>0</v>
      </c>
      <c r="AP21" s="483">
        <v>0</v>
      </c>
      <c r="AQ21" s="483">
        <v>0</v>
      </c>
      <c r="AR21" s="483">
        <v>0</v>
      </c>
      <c r="AS21" s="483">
        <v>0</v>
      </c>
      <c r="AT21" s="483">
        <v>0</v>
      </c>
      <c r="AU21" s="483">
        <v>0</v>
      </c>
      <c r="AV21" s="483">
        <v>0</v>
      </c>
      <c r="AW21" s="483"/>
      <c r="AX21" s="483">
        <f>+AL21+AM21+AN21+AO21+AP21+AQ21+AR21+AS21+AT21+AU21+AV21+AW21</f>
        <v>0</v>
      </c>
      <c r="AY21" s="496">
        <f>IFERROR(+AX21/AX7,0)</f>
        <v>0</v>
      </c>
      <c r="AZ21" s="483">
        <v>0</v>
      </c>
      <c r="BA21" s="483">
        <v>0</v>
      </c>
      <c r="BB21" s="483">
        <v>0</v>
      </c>
      <c r="BC21" s="483">
        <v>0</v>
      </c>
      <c r="BD21" s="483">
        <v>0</v>
      </c>
      <c r="BE21" s="493">
        <v>0</v>
      </c>
      <c r="BF21" s="483">
        <v>0</v>
      </c>
      <c r="BG21" s="483">
        <v>0</v>
      </c>
      <c r="BH21" s="483">
        <v>0</v>
      </c>
      <c r="BI21" s="483">
        <v>0</v>
      </c>
      <c r="BJ21" s="483">
        <v>0</v>
      </c>
      <c r="BK21" s="483">
        <v>0</v>
      </c>
      <c r="BL21" s="483">
        <f>+AZ21+BA21+BB21+BC21+BD21+BE21+BF21+BG21+BH21+BI21+BJ21+BK21</f>
        <v>0</v>
      </c>
      <c r="BM21" s="496">
        <f>IFERROR(+BL21/BL7,0)</f>
        <v>0</v>
      </c>
      <c r="BN21" s="483">
        <v>0</v>
      </c>
      <c r="BO21" s="483">
        <v>0</v>
      </c>
      <c r="BP21" s="483">
        <v>0</v>
      </c>
      <c r="BQ21" s="483">
        <v>0</v>
      </c>
      <c r="BR21" s="483">
        <v>0</v>
      </c>
      <c r="BS21" s="483">
        <v>0</v>
      </c>
      <c r="BT21" s="483">
        <v>0</v>
      </c>
      <c r="BU21" s="483">
        <v>0</v>
      </c>
      <c r="BV21" s="483">
        <v>0</v>
      </c>
      <c r="BW21" s="483">
        <v>0</v>
      </c>
      <c r="BX21" s="483">
        <v>0</v>
      </c>
      <c r="BY21" s="483">
        <v>0</v>
      </c>
      <c r="BZ21" s="483">
        <f>+BN21+BO21+BP21+BQ21+BR21+BS21+BT21+BU21+BV21+BW21+BX21+BY21</f>
        <v>0</v>
      </c>
      <c r="CA21" s="496">
        <f>IFERROR(+BZ21/BZ7,0)</f>
        <v>0</v>
      </c>
      <c r="CB21" s="483">
        <v>0</v>
      </c>
      <c r="CC21" s="483">
        <v>0</v>
      </c>
      <c r="CD21" s="483">
        <v>0</v>
      </c>
      <c r="CE21" s="483">
        <v>0</v>
      </c>
      <c r="CF21" s="483">
        <v>0</v>
      </c>
      <c r="CG21" s="483">
        <v>0</v>
      </c>
      <c r="CH21" s="483">
        <v>15521.29</v>
      </c>
      <c r="CI21" s="483">
        <v>0</v>
      </c>
      <c r="CJ21" s="501">
        <v>0</v>
      </c>
      <c r="CK21" s="483">
        <v>0</v>
      </c>
      <c r="CL21" s="483">
        <v>0</v>
      </c>
      <c r="CM21" s="483">
        <v>0</v>
      </c>
      <c r="CN21" s="483">
        <f>+CB21+CC21+CD21+CE21+CF21+CG21+CH21+CI21+CJ21+CK21+CL21+CM21</f>
        <v>15521.29</v>
      </c>
      <c r="CO21" s="496">
        <f>IFERROR(+CN21/CN7,0)</f>
        <v>8.0135967896603874E-4</v>
      </c>
      <c r="CP21" s="483">
        <v>0</v>
      </c>
      <c r="CQ21" s="483">
        <v>0</v>
      </c>
      <c r="CR21" s="483">
        <v>0</v>
      </c>
      <c r="CS21" s="483">
        <v>0</v>
      </c>
      <c r="CT21" s="483">
        <v>0</v>
      </c>
      <c r="CU21" s="483">
        <v>0</v>
      </c>
      <c r="CV21" s="483">
        <v>560</v>
      </c>
      <c r="CW21" s="483">
        <v>0</v>
      </c>
      <c r="CX21" s="502">
        <v>0</v>
      </c>
      <c r="CY21" s="483">
        <v>0</v>
      </c>
      <c r="CZ21" s="483">
        <v>0</v>
      </c>
      <c r="DA21" s="483">
        <v>0</v>
      </c>
      <c r="DB21" s="483">
        <f>+CP21+CQ21+CR21+CS21+CT21+CU21+CV21+CW21+CX21+CY21+CZ21+DA21</f>
        <v>560</v>
      </c>
      <c r="DC21" s="496">
        <f>IFERROR(+DB21/DB7,0)</f>
        <v>5.2179413627259623E-5</v>
      </c>
      <c r="DD21" s="483">
        <f>+DR21+FH21+EF21+ET21+FV21</f>
        <v>800299.1399999999</v>
      </c>
      <c r="DE21" s="496">
        <f>IFERROR(+DD21/DD7,0)</f>
        <v>5.147273554474756E-3</v>
      </c>
      <c r="DF21" s="483">
        <v>0</v>
      </c>
      <c r="DG21" s="483">
        <v>0</v>
      </c>
      <c r="DH21" s="483">
        <v>0</v>
      </c>
      <c r="DI21" s="483">
        <v>0</v>
      </c>
      <c r="DJ21" s="483">
        <v>0</v>
      </c>
      <c r="DK21" s="483">
        <v>0</v>
      </c>
      <c r="DL21" s="483">
        <v>0</v>
      </c>
      <c r="DM21" s="483">
        <v>0</v>
      </c>
      <c r="DN21" s="483">
        <v>0</v>
      </c>
      <c r="DO21" s="483">
        <v>0</v>
      </c>
      <c r="DP21" s="483">
        <v>0</v>
      </c>
      <c r="DQ21" s="483">
        <v>0</v>
      </c>
      <c r="DR21" s="483">
        <f>+DF21+DG21+DH21+DI21+DJ21+DK21+DL21+DM21+DN21+DO21+DP21+DQ21</f>
        <v>0</v>
      </c>
      <c r="DS21" s="496">
        <f>IFERROR(+DR21/DR7,0)</f>
        <v>0</v>
      </c>
      <c r="DT21" s="483">
        <v>46.58</v>
      </c>
      <c r="DU21" s="483">
        <v>46.58</v>
      </c>
      <c r="DV21" s="483">
        <v>46.56</v>
      </c>
      <c r="DW21" s="483">
        <v>46.52</v>
      </c>
      <c r="DX21" s="483">
        <v>46.52</v>
      </c>
      <c r="DY21" s="483">
        <v>3.53</v>
      </c>
      <c r="DZ21" s="483">
        <v>11.63</v>
      </c>
      <c r="EA21" s="483">
        <v>11.59</v>
      </c>
      <c r="EB21" s="483">
        <v>21.61</v>
      </c>
      <c r="EC21" s="483">
        <v>21.83</v>
      </c>
      <c r="ED21" s="483">
        <v>11.74</v>
      </c>
      <c r="EE21" s="483">
        <v>0</v>
      </c>
      <c r="EF21" s="483">
        <f>+DT21+DU21+DV21+DW21+DX21+DY21+DZ21+EA21+EB21+EC21+ED21+EE21</f>
        <v>314.69</v>
      </c>
      <c r="EG21" s="496">
        <f>IFERROR(+EF21/EF7,0)</f>
        <v>0</v>
      </c>
      <c r="EH21" s="483">
        <v>3758.2400000000002</v>
      </c>
      <c r="EI21" s="483">
        <v>3625.87</v>
      </c>
      <c r="EJ21" s="483">
        <f>4059.36+40</f>
        <v>4099.3600000000006</v>
      </c>
      <c r="EK21" s="483">
        <v>3857.04</v>
      </c>
      <c r="EL21" s="483">
        <v>2050.12</v>
      </c>
      <c r="EM21" s="483">
        <v>55.34</v>
      </c>
      <c r="EN21" s="483">
        <v>78.239999999999995</v>
      </c>
      <c r="EO21" s="483">
        <v>2447.7399999999998</v>
      </c>
      <c r="EP21" s="483">
        <v>38.53</v>
      </c>
      <c r="EQ21" s="483">
        <v>216.18</v>
      </c>
      <c r="ER21" s="483"/>
      <c r="ES21" s="483"/>
      <c r="ET21" s="483">
        <f>+EH21+EI21+EJ21+EK21+EL21+EM21+EN21+EO21+EP21+EQ21+ER21+ES21</f>
        <v>20226.660000000003</v>
      </c>
      <c r="EU21" s="496">
        <f>IFERROR(+ET21/ET7,0)</f>
        <v>4.5433115077009069E-3</v>
      </c>
      <c r="EV21" s="483">
        <v>0</v>
      </c>
      <c r="EW21" s="483">
        <v>0</v>
      </c>
      <c r="EX21" s="483">
        <v>0</v>
      </c>
      <c r="EY21" s="483">
        <v>0</v>
      </c>
      <c r="EZ21" s="483">
        <v>0</v>
      </c>
      <c r="FA21" s="483">
        <v>0</v>
      </c>
      <c r="FB21" s="483">
        <v>0</v>
      </c>
      <c r="FC21" s="483">
        <v>249</v>
      </c>
      <c r="FD21" s="483">
        <v>-249</v>
      </c>
      <c r="FE21" s="483">
        <v>92893.74</v>
      </c>
      <c r="FF21" s="483">
        <v>0</v>
      </c>
      <c r="FG21" s="502">
        <v>29487.360000000001</v>
      </c>
      <c r="FH21" s="483">
        <f>+EV21+EW21+EX21+EY21+EZ21+FA21+FB21+FC21+FD21+FE21+FF21+FG21</f>
        <v>122381.1</v>
      </c>
      <c r="FI21" s="496">
        <f>IFERROR(+FH21/FH7,0)</f>
        <v>2.3123778197156233E-2</v>
      </c>
      <c r="FJ21" s="483">
        <v>29757.97</v>
      </c>
      <c r="FK21" s="483">
        <v>10946.74</v>
      </c>
      <c r="FL21" s="483">
        <v>23568.34</v>
      </c>
      <c r="FM21" s="483">
        <v>43166.270000000004</v>
      </c>
      <c r="FN21" s="483">
        <v>18355.97</v>
      </c>
      <c r="FO21" s="483">
        <v>33604.610000000015</v>
      </c>
      <c r="FP21" s="483">
        <v>22587</v>
      </c>
      <c r="FQ21" s="483">
        <v>109735.92</v>
      </c>
      <c r="FR21" s="501">
        <v>14962.1</v>
      </c>
      <c r="FS21" s="483">
        <v>131770.34</v>
      </c>
      <c r="FT21" s="483">
        <v>14673.789999999999</v>
      </c>
      <c r="FU21" s="501">
        <v>204247.64</v>
      </c>
      <c r="FV21" s="483">
        <f>+FJ21+FK21+FL21+FM21+FN21+FO21+FP21+FQ21+FR21+FS21+FT21+FU21</f>
        <v>657376.68999999994</v>
      </c>
      <c r="FW21" s="496">
        <f>IFERROR(+FV21/FV7,0)</f>
        <v>1.2709222923887238E-2</v>
      </c>
      <c r="FX21" s="493">
        <f>+GL21+GZ21+HN21+IB21+IP21+JD21+JR21+KF21+KT21</f>
        <v>42849411.657572247</v>
      </c>
      <c r="FY21" s="496">
        <f>IFERROR(+FX21/FX7,0)</f>
        <v>0.23603680783211917</v>
      </c>
      <c r="FZ21" s="483">
        <v>32152.449999999997</v>
      </c>
      <c r="GA21" s="483">
        <v>25914.080000000002</v>
      </c>
      <c r="GB21" s="483">
        <v>28869.070000000003</v>
      </c>
      <c r="GC21" s="483">
        <v>28395.86</v>
      </c>
      <c r="GD21" s="483">
        <v>29342.39</v>
      </c>
      <c r="GE21" s="483">
        <v>28395.86</v>
      </c>
      <c r="GF21" s="483">
        <v>31583.56</v>
      </c>
      <c r="GG21" s="483">
        <v>24451.79</v>
      </c>
      <c r="GH21" s="483">
        <v>51794.28</v>
      </c>
      <c r="GI21" s="483">
        <v>75021.789999999994</v>
      </c>
      <c r="GJ21" s="483">
        <v>119669.80109589043</v>
      </c>
      <c r="GK21" s="483">
        <f>180066.03+211130</f>
        <v>391196.03</v>
      </c>
      <c r="GL21" s="483">
        <f>+FZ21+GA21+GB21+GC21+GD21+GE21+GF21+GG21+GH21+GI21+GJ21+GK21</f>
        <v>866786.9610958905</v>
      </c>
      <c r="GM21" s="496">
        <f>IFERROR(+GL21/GL7,0)</f>
        <v>4.1590288334593793E-2</v>
      </c>
      <c r="GN21" s="483">
        <v>1769690.36</v>
      </c>
      <c r="GO21" s="483">
        <v>1559064.4</v>
      </c>
      <c r="GP21" s="483">
        <v>1717694.84</v>
      </c>
      <c r="GQ21" s="483">
        <v>1687859.74</v>
      </c>
      <c r="GR21" s="483">
        <v>1718173.5899999999</v>
      </c>
      <c r="GS21" s="483">
        <v>1664623.9830000012</v>
      </c>
      <c r="GT21" s="483">
        <v>1777805.69</v>
      </c>
      <c r="GU21" s="483">
        <v>1727561.2900000003</v>
      </c>
      <c r="GV21" s="483">
        <v>1707478.16</v>
      </c>
      <c r="GW21" s="483">
        <v>1739733.9920003428</v>
      </c>
      <c r="GX21" s="483">
        <v>1796455.6448778622</v>
      </c>
      <c r="GY21" s="483">
        <v>1916647.8870000001</v>
      </c>
      <c r="GZ21" s="483">
        <f>+GN21+GO21+GP21+GQ21+GR21+GS21+GT21+GU21+GV21+GW21+GX21+GY21</f>
        <v>20782789.576878205</v>
      </c>
      <c r="HA21" s="496">
        <f>IFERROR(+GZ21/GZ7,0)</f>
        <v>0.54128300716353206</v>
      </c>
      <c r="HB21" s="483">
        <v>642228.78999999992</v>
      </c>
      <c r="HC21" s="483">
        <v>568972.82999999996</v>
      </c>
      <c r="HD21" s="483">
        <v>515245.27</v>
      </c>
      <c r="HE21" s="483">
        <v>640410.05999999994</v>
      </c>
      <c r="HF21" s="483">
        <v>549465.44000000006</v>
      </c>
      <c r="HG21" s="483">
        <v>568712.58900000004</v>
      </c>
      <c r="HH21" s="483">
        <v>627209.38</v>
      </c>
      <c r="HI21" s="483">
        <v>570780.24000000011</v>
      </c>
      <c r="HJ21" s="483">
        <v>577776.67405849998</v>
      </c>
      <c r="HK21" s="483">
        <v>624967.196</v>
      </c>
      <c r="HL21" s="483">
        <v>568556.93599999999</v>
      </c>
      <c r="HM21" s="483">
        <v>550058.95599999989</v>
      </c>
      <c r="HN21" s="483">
        <f>+HB21+HC21+HD21+HE21+HF21+HG21+HH21+HI21+HJ21+HK21+HL21+HM21</f>
        <v>7004384.3610584987</v>
      </c>
      <c r="HO21" s="496">
        <f>IFERROR(+HN21/HN7,0)</f>
        <v>0.4769006890097347</v>
      </c>
      <c r="HP21" s="483">
        <v>98249.922000000006</v>
      </c>
      <c r="HQ21" s="483">
        <v>67373.490000000005</v>
      </c>
      <c r="HR21" s="483">
        <v>74902.78</v>
      </c>
      <c r="HS21" s="483">
        <v>97992.549999999988</v>
      </c>
      <c r="HT21" s="483">
        <v>88387.3</v>
      </c>
      <c r="HU21" s="483">
        <v>86337.88</v>
      </c>
      <c r="HV21" s="483">
        <v>109567.98</v>
      </c>
      <c r="HW21" s="483">
        <v>89139.98</v>
      </c>
      <c r="HX21" s="483">
        <v>86397.62</v>
      </c>
      <c r="HY21" s="483">
        <v>119505.08</v>
      </c>
      <c r="HZ21" s="483">
        <v>95963.77</v>
      </c>
      <c r="IA21" s="483">
        <v>99122.33</v>
      </c>
      <c r="IB21" s="483">
        <f>+HP21+HQ21+HR21+HS21+HT21+HU21+HV21+HW21+HX21+HY21+HZ21+IA21</f>
        <v>1112940.682</v>
      </c>
      <c r="IC21" s="496">
        <f>IFERROR(+IB21/IB7,0)</f>
        <v>0.27441309653231494</v>
      </c>
      <c r="ID21" s="483">
        <v>132216.39000000001</v>
      </c>
      <c r="IE21" s="483">
        <v>96775.17</v>
      </c>
      <c r="IF21" s="483">
        <v>93997.290000000008</v>
      </c>
      <c r="IG21" s="483">
        <v>132833.51</v>
      </c>
      <c r="IH21" s="483">
        <v>99410.569999999978</v>
      </c>
      <c r="II21" s="483">
        <v>97305.540000000008</v>
      </c>
      <c r="IJ21" s="483">
        <v>128629.97</v>
      </c>
      <c r="IK21" s="483">
        <v>100181.19000000002</v>
      </c>
      <c r="IL21" s="483">
        <v>96936.006575342457</v>
      </c>
      <c r="IM21" s="483">
        <v>137918.72000000003</v>
      </c>
      <c r="IN21" s="483">
        <v>106019.31</v>
      </c>
      <c r="IO21" s="483">
        <v>109483.89</v>
      </c>
      <c r="IP21" s="483">
        <f>+ID21+IE21+IF21+IG21+IH21+II21+IJ21+IK21+IL21+IM21+IN21+IO21</f>
        <v>1331707.5565753425</v>
      </c>
      <c r="IQ21" s="496">
        <f>IFERROR(+IP21/IP7,0)</f>
        <v>0.22190691245551283</v>
      </c>
      <c r="IR21" s="483">
        <v>4365.09</v>
      </c>
      <c r="IS21" s="483">
        <v>5872.42</v>
      </c>
      <c r="IT21" s="483">
        <v>76.87</v>
      </c>
      <c r="IU21" s="483">
        <v>51.959999999999994</v>
      </c>
      <c r="IV21" s="483">
        <v>64.850000000000009</v>
      </c>
      <c r="IW21" s="483">
        <v>115.5</v>
      </c>
      <c r="IX21" s="483">
        <v>102.83</v>
      </c>
      <c r="IY21" s="483">
        <v>27.08</v>
      </c>
      <c r="IZ21" s="483">
        <v>131.94</v>
      </c>
      <c r="JA21" s="483">
        <v>333.87</v>
      </c>
      <c r="JB21" s="483">
        <v>210.38</v>
      </c>
      <c r="JC21" s="483">
        <v>0</v>
      </c>
      <c r="JD21" s="483">
        <f>+IR21+IS21+IT21+IU21+IV21+IW21+IX21+IY21+IZ21+JA21+JB21+JC21</f>
        <v>11352.79</v>
      </c>
      <c r="JE21" s="496">
        <f>IFERROR(+JD21/JD7,0)</f>
        <v>2.7877447765547593E-3</v>
      </c>
      <c r="JF21" s="483">
        <v>0</v>
      </c>
      <c r="JG21" s="483">
        <v>0</v>
      </c>
      <c r="JH21" s="483">
        <v>0</v>
      </c>
      <c r="JI21" s="483">
        <v>0</v>
      </c>
      <c r="JJ21" s="483">
        <v>0</v>
      </c>
      <c r="JK21" s="483">
        <v>0</v>
      </c>
      <c r="JL21" s="483">
        <v>13660.409999999998</v>
      </c>
      <c r="JM21" s="483">
        <v>4204.4000000000005</v>
      </c>
      <c r="JN21" s="483">
        <v>5400.28</v>
      </c>
      <c r="JO21" s="483">
        <v>20901.732052918</v>
      </c>
      <c r="JP21" s="483">
        <v>10374.896982548324</v>
      </c>
      <c r="JQ21" s="483">
        <v>10720.726881966601</v>
      </c>
      <c r="JR21" s="483">
        <f>+JF21+JG21+JH21+JI21+JJ21+JK21+JL21+JM21+JN21+JO21+JP21+JQ21</f>
        <v>65262.445917432917</v>
      </c>
      <c r="JS21" s="496">
        <f>IFERROR(+JR21/JR7,0)</f>
        <v>1.0614854006512594E-2</v>
      </c>
      <c r="JT21" s="483">
        <v>585958.005</v>
      </c>
      <c r="JU21" s="483">
        <v>566264.88</v>
      </c>
      <c r="JV21" s="483">
        <v>650155.3060000001</v>
      </c>
      <c r="JW21" s="483">
        <v>621104.90682684921</v>
      </c>
      <c r="JX21" s="483">
        <v>571521.64857339999</v>
      </c>
      <c r="JY21" s="483">
        <v>633747.43835287495</v>
      </c>
      <c r="JZ21" s="483">
        <v>531662.11400000006</v>
      </c>
      <c r="KA21" s="483">
        <v>533293.21900000004</v>
      </c>
      <c r="KB21" s="483">
        <v>533257.10900000005</v>
      </c>
      <c r="KC21" s="483">
        <v>691125.71900000004</v>
      </c>
      <c r="KD21" s="483">
        <v>533311.31200000003</v>
      </c>
      <c r="KE21" s="483">
        <v>557605.21900000004</v>
      </c>
      <c r="KF21" s="483">
        <f>+JT21+JU21+JV21+JW21+JX21+JY21+JZ21+KA21+KB21+KC21+KD21+KE21</f>
        <v>7009006.8767531235</v>
      </c>
      <c r="KG21" s="496">
        <f>IFERROR(+KF21/KF7,0)</f>
        <v>0.39012212942066127</v>
      </c>
      <c r="KH21" s="483">
        <v>0</v>
      </c>
      <c r="KI21" s="483">
        <v>0</v>
      </c>
      <c r="KJ21" s="483">
        <v>0</v>
      </c>
      <c r="KK21" s="483">
        <v>0</v>
      </c>
      <c r="KL21" s="483">
        <v>0</v>
      </c>
      <c r="KM21" s="483">
        <v>0</v>
      </c>
      <c r="KN21" s="483">
        <v>908074.93076355243</v>
      </c>
      <c r="KO21" s="483">
        <v>1784214.3652353084</v>
      </c>
      <c r="KP21" s="483">
        <v>913019.63129489007</v>
      </c>
      <c r="KQ21" s="483">
        <v>498544.21999999991</v>
      </c>
      <c r="KR21" s="483">
        <v>561327.26</v>
      </c>
      <c r="KS21" s="483"/>
      <c r="KT21" s="483">
        <f>+KH21+KI21+KJ21+KK21+KL21+KM21+KN21+KO21+KP21+KQ21+KR21+KS21</f>
        <v>4665180.4072937509</v>
      </c>
      <c r="KU21" s="496">
        <f>IFERROR(+KT21/KT7,0)</f>
        <v>6.725120780494194E-2</v>
      </c>
    </row>
    <row r="22" spans="1:307" s="505" customFormat="1" ht="16.5" thickBot="1">
      <c r="A22" s="503" t="s">
        <v>1317</v>
      </c>
      <c r="B22" s="514">
        <f>+B18+B19-B20-B21</f>
        <v>53354574.654923998</v>
      </c>
      <c r="C22" s="515">
        <f>+B22/$B$7</f>
        <v>6.7219835563356645E-2</v>
      </c>
      <c r="D22" s="514">
        <f>+D18+D19-D20-D21</f>
        <v>5.0000753253698349E-4</v>
      </c>
      <c r="E22" s="514">
        <f>+E18+E19-E20-E21</f>
        <v>53354574.655423917</v>
      </c>
      <c r="F22" s="515">
        <f t="shared" si="0"/>
        <v>6.2645608785961246E-2</v>
      </c>
      <c r="G22" s="514">
        <f>+G18+G19-G20-G21</f>
        <v>-12406399.910105299</v>
      </c>
      <c r="H22" s="514">
        <f>+H18+H19-H20-H21</f>
        <v>62676403.938938953</v>
      </c>
      <c r="I22" s="515">
        <f>IFERROR(+H22/H7,0)</f>
        <v>0.12177936617808222</v>
      </c>
      <c r="J22" s="514">
        <f t="shared" ref="J22:U22" si="107">+J18+J19-J20-J21</f>
        <v>-466052.211188571</v>
      </c>
      <c r="K22" s="514">
        <f t="shared" si="107"/>
        <v>27165.5146020299</v>
      </c>
      <c r="L22" s="514">
        <f t="shared" si="107"/>
        <v>47187.426039088285</v>
      </c>
      <c r="M22" s="514">
        <f t="shared" si="107"/>
        <v>-182322.96565972792</v>
      </c>
      <c r="N22" s="514">
        <f t="shared" si="107"/>
        <v>679489.3327857143</v>
      </c>
      <c r="O22" s="514">
        <f t="shared" si="107"/>
        <v>50362.009999999966</v>
      </c>
      <c r="P22" s="514">
        <f t="shared" si="107"/>
        <v>263945.54319999996</v>
      </c>
      <c r="Q22" s="514">
        <f t="shared" si="107"/>
        <v>738332.2</v>
      </c>
      <c r="R22" s="516">
        <f t="shared" si="107"/>
        <v>330446.78000000014</v>
      </c>
      <c r="S22" s="514">
        <f t="shared" si="107"/>
        <v>492706.90999999992</v>
      </c>
      <c r="T22" s="514">
        <f t="shared" si="107"/>
        <v>333580.28000000009</v>
      </c>
      <c r="U22" s="514">
        <f t="shared" si="107"/>
        <v>351861.91500000004</v>
      </c>
      <c r="V22" s="514">
        <f>+V18+V19-V20-V21</f>
        <v>2666702.7347785351</v>
      </c>
      <c r="W22" s="515">
        <f>IFERROR(+V22/V7,0)</f>
        <v>0.20619199565183885</v>
      </c>
      <c r="X22" s="514">
        <f t="shared" ref="X22:AJ22" si="108">+X18+X19-X20-X21</f>
        <v>3128699.2849903284</v>
      </c>
      <c r="Y22" s="514">
        <f t="shared" si="108"/>
        <v>3180513.6029442404</v>
      </c>
      <c r="Z22" s="514">
        <f t="shared" si="108"/>
        <v>2369200.1332384869</v>
      </c>
      <c r="AA22" s="514">
        <f t="shared" si="108"/>
        <v>4888424.1411646251</v>
      </c>
      <c r="AB22" s="514">
        <f t="shared" si="108"/>
        <v>1752696.2027370217</v>
      </c>
      <c r="AC22" s="514">
        <f t="shared" si="108"/>
        <v>2030712.510125974</v>
      </c>
      <c r="AD22" s="514">
        <f t="shared" si="108"/>
        <v>5778306.3637070721</v>
      </c>
      <c r="AE22" s="514">
        <f t="shared" si="108"/>
        <v>5888433.0132001946</v>
      </c>
      <c r="AF22" s="514">
        <f t="shared" si="108"/>
        <v>4447526.6600484056</v>
      </c>
      <c r="AG22" s="514">
        <f t="shared" si="108"/>
        <v>6710699.2071692869</v>
      </c>
      <c r="AH22" s="514">
        <f t="shared" si="108"/>
        <v>6497716.1382578034</v>
      </c>
      <c r="AI22" s="514">
        <f t="shared" si="108"/>
        <v>131751.08967298974</v>
      </c>
      <c r="AJ22" s="514">
        <f t="shared" si="108"/>
        <v>46804678.347256385</v>
      </c>
      <c r="AK22" s="564">
        <f>IFERROR(+AJ22/AJ7,0)</f>
        <v>0.13448736029221053</v>
      </c>
      <c r="AL22" s="514">
        <f t="shared" ref="AL22:AX22" si="109">+AL18+AL19-AL20-AL21</f>
        <v>269885.26349686831</v>
      </c>
      <c r="AM22" s="514">
        <f t="shared" si="109"/>
        <v>185179.90840502828</v>
      </c>
      <c r="AN22" s="514">
        <f t="shared" si="109"/>
        <v>34427.665306122508</v>
      </c>
      <c r="AO22" s="514">
        <f t="shared" si="109"/>
        <v>246515.8200000003</v>
      </c>
      <c r="AP22" s="514">
        <f t="shared" si="109"/>
        <v>161613.22427882627</v>
      </c>
      <c r="AQ22" s="514">
        <f t="shared" si="109"/>
        <v>215900.10556592606</v>
      </c>
      <c r="AR22" s="514">
        <f t="shared" si="109"/>
        <v>39020.251839999808</v>
      </c>
      <c r="AS22" s="514">
        <f t="shared" si="109"/>
        <v>701022.9847762771</v>
      </c>
      <c r="AT22" s="514">
        <f t="shared" si="109"/>
        <v>120348.11046511633</v>
      </c>
      <c r="AU22" s="514">
        <f t="shared" si="109"/>
        <v>329559.01281652041</v>
      </c>
      <c r="AV22" s="514">
        <f t="shared" si="109"/>
        <v>263625.15107438061</v>
      </c>
      <c r="AW22" s="514">
        <f t="shared" si="109"/>
        <v>115620.29856000002</v>
      </c>
      <c r="AX22" s="514">
        <f t="shared" si="109"/>
        <v>2682717.796585083</v>
      </c>
      <c r="AY22" s="515">
        <f>IFERROR(+AX22/AX7,0)</f>
        <v>2.979322929935431E-2</v>
      </c>
      <c r="AZ22" s="514">
        <f t="shared" ref="AZ22:BL22" si="110">+AZ18+AZ19-AZ20-AZ21</f>
        <v>-40451.487585714349</v>
      </c>
      <c r="BA22" s="514">
        <f t="shared" si="110"/>
        <v>-77230.73321428636</v>
      </c>
      <c r="BB22" s="514">
        <f t="shared" si="110"/>
        <v>38494.144620478313</v>
      </c>
      <c r="BC22" s="514">
        <f t="shared" si="110"/>
        <v>-43222.863549222813</v>
      </c>
      <c r="BD22" s="514">
        <f t="shared" si="110"/>
        <v>823559.27999999991</v>
      </c>
      <c r="BE22" s="514">
        <f t="shared" si="110"/>
        <v>-71214.810000000289</v>
      </c>
      <c r="BF22" s="514">
        <f t="shared" si="110"/>
        <v>1966972.0099999995</v>
      </c>
      <c r="BG22" s="514">
        <f t="shared" si="110"/>
        <v>116560.02000000719</v>
      </c>
      <c r="BH22" s="514">
        <f t="shared" si="110"/>
        <v>-350042.51999998529</v>
      </c>
      <c r="BI22" s="514">
        <f t="shared" si="110"/>
        <v>161687.16000000937</v>
      </c>
      <c r="BJ22" s="514">
        <f t="shared" si="110"/>
        <v>3026456.5500000045</v>
      </c>
      <c r="BK22" s="514">
        <f t="shared" si="110"/>
        <v>567588.10999999079</v>
      </c>
      <c r="BL22" s="514">
        <f t="shared" si="110"/>
        <v>6119154.8602712797</v>
      </c>
      <c r="BM22" s="515">
        <f>IFERROR(+BL22/BL7,0)</f>
        <v>0.21737370771297002</v>
      </c>
      <c r="BN22" s="514">
        <f t="shared" ref="BN22:BZ22" si="111">+BN18+BN19-BN20-BN21</f>
        <v>26563.97</v>
      </c>
      <c r="BO22" s="514">
        <f t="shared" si="111"/>
        <v>261577.07000000007</v>
      </c>
      <c r="BP22" s="514">
        <f t="shared" si="111"/>
        <v>402718.80000000005</v>
      </c>
      <c r="BQ22" s="514">
        <f t="shared" si="111"/>
        <v>229933.1748978176</v>
      </c>
      <c r="BR22" s="514">
        <f t="shared" si="111"/>
        <v>161547.30000000005</v>
      </c>
      <c r="BS22" s="514">
        <f t="shared" si="111"/>
        <v>212439.38</v>
      </c>
      <c r="BT22" s="514">
        <f t="shared" si="111"/>
        <v>410633.92000000004</v>
      </c>
      <c r="BU22" s="514">
        <f t="shared" si="111"/>
        <v>210726.22999999998</v>
      </c>
      <c r="BV22" s="514">
        <f t="shared" si="111"/>
        <v>170343.12489781756</v>
      </c>
      <c r="BW22" s="514">
        <f t="shared" si="111"/>
        <v>54664.969999999972</v>
      </c>
      <c r="BX22" s="514">
        <f t="shared" si="111"/>
        <v>127950.22999999998</v>
      </c>
      <c r="BY22" s="514">
        <f t="shared" si="111"/>
        <v>-3181.3900000000049</v>
      </c>
      <c r="BZ22" s="514">
        <f t="shared" si="111"/>
        <v>2265916.7797956346</v>
      </c>
      <c r="CA22" s="515">
        <f>IFERROR(+BZ22/BZ7,0)</f>
        <v>0.41806812821929529</v>
      </c>
      <c r="CB22" s="514">
        <f t="shared" ref="CB22:CN22" si="112">+CB18+CB19-CB20-CB21</f>
        <v>-186089.30714285746</v>
      </c>
      <c r="CC22" s="514">
        <f t="shared" si="112"/>
        <v>-327043.24000000057</v>
      </c>
      <c r="CD22" s="514">
        <f t="shared" si="112"/>
        <v>-278003.81791065732</v>
      </c>
      <c r="CE22" s="514">
        <f t="shared" si="112"/>
        <v>-580919.88967794157</v>
      </c>
      <c r="CF22" s="514">
        <f t="shared" si="112"/>
        <v>1194956.9990033151</v>
      </c>
      <c r="CG22" s="514">
        <f t="shared" si="112"/>
        <v>-248210.15390932403</v>
      </c>
      <c r="CH22" s="514">
        <f t="shared" si="112"/>
        <v>1565460.0299999996</v>
      </c>
      <c r="CI22" s="514">
        <f t="shared" si="112"/>
        <v>103963.02000000194</v>
      </c>
      <c r="CJ22" s="516">
        <f t="shared" si="112"/>
        <v>57942.380000000114</v>
      </c>
      <c r="CK22" s="514">
        <f t="shared" si="112"/>
        <v>749405.66000000015</v>
      </c>
      <c r="CL22" s="514">
        <f t="shared" si="112"/>
        <v>-389286.15999999992</v>
      </c>
      <c r="CM22" s="514">
        <f t="shared" si="112"/>
        <v>-449820.61</v>
      </c>
      <c r="CN22" s="514">
        <f t="shared" si="112"/>
        <v>1212354.9103625359</v>
      </c>
      <c r="CO22" s="515">
        <f>IFERROR(+CN22/CN7,0)</f>
        <v>6.2593530676961925E-2</v>
      </c>
      <c r="CP22" s="514">
        <f t="shared" ref="CP22:DA22" si="113">+CP18+CP19-CP20-CP21</f>
        <v>52876.457660713633</v>
      </c>
      <c r="CQ22" s="514">
        <f t="shared" si="113"/>
        <v>-64901.732881398908</v>
      </c>
      <c r="CR22" s="514">
        <f t="shared" si="113"/>
        <v>-6515.3267339745453</v>
      </c>
      <c r="CS22" s="514">
        <f t="shared" si="113"/>
        <v>74535.682191972242</v>
      </c>
      <c r="CT22" s="514">
        <f t="shared" si="113"/>
        <v>148148.02532735304</v>
      </c>
      <c r="CU22" s="514">
        <f t="shared" si="113"/>
        <v>21737.65450334629</v>
      </c>
      <c r="CV22" s="514">
        <f t="shared" si="113"/>
        <v>-31616.317500010067</v>
      </c>
      <c r="CW22" s="514">
        <f t="shared" si="113"/>
        <v>696961.69474999991</v>
      </c>
      <c r="CX22" s="517">
        <f t="shared" si="113"/>
        <v>148750.97900000025</v>
      </c>
      <c r="CY22" s="514">
        <f t="shared" si="113"/>
        <v>20169.984999999382</v>
      </c>
      <c r="CZ22" s="514">
        <f t="shared" si="113"/>
        <v>21409.989999999794</v>
      </c>
      <c r="DA22" s="514">
        <f t="shared" si="113"/>
        <v>-156678.58142857134</v>
      </c>
      <c r="DB22" s="514">
        <f>+DB18+DB19-DB20-DB21</f>
        <v>924878.50988942967</v>
      </c>
      <c r="DC22" s="515">
        <f>IFERROR(+DB22/DB7,0)</f>
        <v>8.6177889861578719E-2</v>
      </c>
      <c r="DD22" s="514">
        <f>+DD18+DD19-DD20-DD21</f>
        <v>6998209.2187968511</v>
      </c>
      <c r="DE22" s="515">
        <f>IFERROR(+DD22/DD7,0)</f>
        <v>4.5010291077651886E-2</v>
      </c>
      <c r="DF22" s="514">
        <f t="shared" ref="DF22:DR22" si="114">+DF18+DF19-DF20-DF21</f>
        <v>-97100.1706320003</v>
      </c>
      <c r="DG22" s="514">
        <f t="shared" si="114"/>
        <v>104035.35737588278</v>
      </c>
      <c r="DH22" s="514">
        <f t="shared" si="114"/>
        <v>606723.82795485307</v>
      </c>
      <c r="DI22" s="514">
        <f t="shared" si="114"/>
        <v>314551.0731142853</v>
      </c>
      <c r="DJ22" s="514">
        <f t="shared" si="114"/>
        <v>202568.87827748901</v>
      </c>
      <c r="DK22" s="514">
        <f t="shared" si="114"/>
        <v>181482.92396265198</v>
      </c>
      <c r="DL22" s="514">
        <f t="shared" si="114"/>
        <v>830332.98623982375</v>
      </c>
      <c r="DM22" s="514">
        <f t="shared" si="114"/>
        <v>779452.43171656178</v>
      </c>
      <c r="DN22" s="514">
        <f t="shared" si="114"/>
        <v>755370.61992168776</v>
      </c>
      <c r="DO22" s="514">
        <f t="shared" si="114"/>
        <v>426463.8768733624</v>
      </c>
      <c r="DP22" s="514">
        <f t="shared" si="114"/>
        <v>804978.76074807078</v>
      </c>
      <c r="DQ22" s="514">
        <f t="shared" si="114"/>
        <v>108127.48440780683</v>
      </c>
      <c r="DR22" s="514">
        <f t="shared" si="114"/>
        <v>5016988.0499604819</v>
      </c>
      <c r="DS22" s="515">
        <f>IFERROR(+DR22/DR7,0)</f>
        <v>5.3365728229200951E-2</v>
      </c>
      <c r="DT22" s="514">
        <f t="shared" ref="DT22:EF22" si="115">+DT18+DT19-DT20-DT21</f>
        <v>-49890.680000000008</v>
      </c>
      <c r="DU22" s="514">
        <f t="shared" si="115"/>
        <v>-42903.19</v>
      </c>
      <c r="DV22" s="514">
        <f t="shared" si="115"/>
        <v>-8345.6</v>
      </c>
      <c r="DW22" s="514">
        <f t="shared" si="115"/>
        <v>-8216.36</v>
      </c>
      <c r="DX22" s="518">
        <f t="shared" si="115"/>
        <v>-10816.36</v>
      </c>
      <c r="DY22" s="518">
        <f t="shared" si="115"/>
        <v>-9789.36</v>
      </c>
      <c r="DZ22" s="514">
        <f t="shared" si="115"/>
        <v>-9393.2999999999993</v>
      </c>
      <c r="EA22" s="514">
        <f t="shared" si="115"/>
        <v>-12974.900000000001</v>
      </c>
      <c r="EB22" s="514">
        <f t="shared" si="115"/>
        <v>-9402.58</v>
      </c>
      <c r="EC22" s="514">
        <f t="shared" si="115"/>
        <v>-23216.76</v>
      </c>
      <c r="ED22" s="514">
        <f t="shared" si="115"/>
        <v>-5497.3291520000994</v>
      </c>
      <c r="EE22" s="514">
        <f t="shared" si="115"/>
        <v>-70722.385714285716</v>
      </c>
      <c r="EF22" s="514">
        <f t="shared" si="115"/>
        <v>-261168.80486628582</v>
      </c>
      <c r="EG22" s="515">
        <f>IFERROR(+EF22/EF7,0)</f>
        <v>0</v>
      </c>
      <c r="EH22" s="514">
        <f t="shared" ref="EH22:ET22" si="116">+EH18+EH19-EH20-EH21</f>
        <v>989.15999999996211</v>
      </c>
      <c r="EI22" s="514">
        <f t="shared" si="116"/>
        <v>-32304.86</v>
      </c>
      <c r="EJ22" s="514">
        <f t="shared" si="116"/>
        <v>34326.195086096923</v>
      </c>
      <c r="EK22" s="514">
        <f t="shared" si="116"/>
        <v>3153.3900000000158</v>
      </c>
      <c r="EL22" s="514">
        <f t="shared" si="116"/>
        <v>-126399.90999999996</v>
      </c>
      <c r="EM22" s="514">
        <f t="shared" si="116"/>
        <v>77360.810000000114</v>
      </c>
      <c r="EN22" s="514">
        <f t="shared" si="116"/>
        <v>-85145.63</v>
      </c>
      <c r="EO22" s="514">
        <f t="shared" si="116"/>
        <v>35247.480000000069</v>
      </c>
      <c r="EP22" s="514">
        <f t="shared" si="116"/>
        <v>-98744.359999999971</v>
      </c>
      <c r="EQ22" s="514">
        <f t="shared" si="116"/>
        <v>17282.010000000071</v>
      </c>
      <c r="ER22" s="514">
        <f t="shared" si="116"/>
        <v>0</v>
      </c>
      <c r="ES22" s="514">
        <f t="shared" si="116"/>
        <v>0</v>
      </c>
      <c r="ET22" s="514">
        <f t="shared" si="116"/>
        <v>-174235.7149139024</v>
      </c>
      <c r="EU22" s="515">
        <f>IFERROR(+ET22/ET7,0)</f>
        <v>-3.9136818862868475E-2</v>
      </c>
      <c r="EV22" s="514">
        <f t="shared" ref="EV22:FF22" si="117">+EV18+EV19-EV20-EV21</f>
        <v>117098.18000000012</v>
      </c>
      <c r="EW22" s="514">
        <f t="shared" si="117"/>
        <v>133820.20999999973</v>
      </c>
      <c r="EX22" s="514">
        <f t="shared" si="117"/>
        <v>39192.338981244851</v>
      </c>
      <c r="EY22" s="514">
        <f t="shared" si="117"/>
        <v>-116668.26339592299</v>
      </c>
      <c r="EZ22" s="514">
        <f t="shared" si="117"/>
        <v>-35294.969999999994</v>
      </c>
      <c r="FA22" s="514">
        <f t="shared" si="117"/>
        <v>70326.682845500836</v>
      </c>
      <c r="FB22" s="514">
        <f t="shared" si="117"/>
        <v>59262.299999999981</v>
      </c>
      <c r="FC22" s="514">
        <f t="shared" si="117"/>
        <v>42201.234285714279</v>
      </c>
      <c r="FD22" s="514">
        <f t="shared" si="117"/>
        <v>-26468.279999999835</v>
      </c>
      <c r="FE22" s="514">
        <f t="shared" si="117"/>
        <v>-20096.290000000008</v>
      </c>
      <c r="FF22" s="514">
        <f t="shared" si="117"/>
        <v>319342.50590000011</v>
      </c>
      <c r="FG22" s="517">
        <f>+FG18+FG19-FG20-FG21</f>
        <v>-87824.759999999471</v>
      </c>
      <c r="FH22" s="514">
        <f>+FH18+FH19-FH20-FH21</f>
        <v>494890.88861653709</v>
      </c>
      <c r="FI22" s="515">
        <f>IFERROR(+FH22/FH7,0)</f>
        <v>9.350910508372906E-2</v>
      </c>
      <c r="FJ22" s="514">
        <f t="shared" ref="FJ22:FU22" si="118">+FJ18+FJ19-FJ20-FJ21</f>
        <v>226717.71000000398</v>
      </c>
      <c r="FK22" s="514">
        <f t="shared" si="118"/>
        <v>-327968.62000000005</v>
      </c>
      <c r="FL22" s="514">
        <f t="shared" si="118"/>
        <v>134799.14999998899</v>
      </c>
      <c r="FM22" s="514">
        <f t="shared" si="118"/>
        <v>328485.00999999751</v>
      </c>
      <c r="FN22" s="514">
        <f t="shared" si="118"/>
        <v>332319.52999999817</v>
      </c>
      <c r="FO22" s="514">
        <f t="shared" si="118"/>
        <v>492148.39000001433</v>
      </c>
      <c r="FP22" s="514">
        <f t="shared" si="118"/>
        <v>-86985.010000000126</v>
      </c>
      <c r="FQ22" s="514">
        <f t="shared" si="118"/>
        <v>-307467.25999999867</v>
      </c>
      <c r="FR22" s="514">
        <f t="shared" si="118"/>
        <v>88878.369999999879</v>
      </c>
      <c r="FS22" s="514">
        <f t="shared" si="118"/>
        <v>163333.3100000002</v>
      </c>
      <c r="FT22" s="514">
        <f t="shared" si="118"/>
        <v>292741.84000000317</v>
      </c>
      <c r="FU22" s="514">
        <f t="shared" si="118"/>
        <v>584732.38000000059</v>
      </c>
      <c r="FV22" s="514">
        <f>+FV18+FV19-FV20-FV21-2</f>
        <v>1921733.8000000152</v>
      </c>
      <c r="FW22" s="515">
        <f>IFERROR(+FV22/FV7,0)</f>
        <v>3.7153345465549027E-2</v>
      </c>
      <c r="FX22" s="514">
        <f>+FX18+FX19-FX20-FX21</f>
        <v>1839605.1077934131</v>
      </c>
      <c r="FY22" s="515">
        <f>IFERROR(+FX22/FX7,0)</f>
        <v>1.0133500099959607E-2</v>
      </c>
      <c r="FZ22" s="514">
        <f t="shared" ref="FZ22:GL22" si="119">+FZ18+FZ19-FZ20-FZ21</f>
        <v>-495099.08732142829</v>
      </c>
      <c r="GA22" s="514">
        <f t="shared" si="119"/>
        <v>-365124.72150999989</v>
      </c>
      <c r="GB22" s="514">
        <f t="shared" si="119"/>
        <v>-394139.60336714302</v>
      </c>
      <c r="GC22" s="514">
        <f t="shared" si="119"/>
        <v>-832836.21685714251</v>
      </c>
      <c r="GD22" s="514">
        <f t="shared" si="119"/>
        <v>-730219.69994428579</v>
      </c>
      <c r="GE22" s="514">
        <f t="shared" si="119"/>
        <v>-272131.60428571393</v>
      </c>
      <c r="GF22" s="514">
        <f t="shared" si="119"/>
        <v>-934301.62626759266</v>
      </c>
      <c r="GG22" s="514">
        <f t="shared" si="119"/>
        <v>-46525.989285714015</v>
      </c>
      <c r="GH22" s="514">
        <f t="shared" si="119"/>
        <v>-229835.93107142983</v>
      </c>
      <c r="GI22" s="514">
        <f t="shared" si="119"/>
        <v>489134.8974999999</v>
      </c>
      <c r="GJ22" s="514">
        <f t="shared" si="119"/>
        <v>1812534.046880299</v>
      </c>
      <c r="GK22" s="514">
        <f t="shared" si="119"/>
        <v>3101882.4629761828</v>
      </c>
      <c r="GL22" s="514">
        <f t="shared" si="119"/>
        <v>1103336.9274460347</v>
      </c>
      <c r="GM22" s="515">
        <f>IFERROR(+GL22/GL7,0)</f>
        <v>5.294046057715085E-2</v>
      </c>
      <c r="GN22" s="514">
        <f t="shared" ref="GN22:GZ22" si="120">+GN18+GN19-GN20-GN21</f>
        <v>-217404.2392139989</v>
      </c>
      <c r="GO22" s="514">
        <f t="shared" si="120"/>
        <v>-151342.78599999985</v>
      </c>
      <c r="GP22" s="514">
        <f t="shared" si="120"/>
        <v>-692522.6466663325</v>
      </c>
      <c r="GQ22" s="514">
        <f t="shared" si="120"/>
        <v>-302824.18130922108</v>
      </c>
      <c r="GR22" s="514">
        <f t="shared" si="120"/>
        <v>-278135.84273822885</v>
      </c>
      <c r="GS22" s="514">
        <f t="shared" si="120"/>
        <v>77294.691542858491</v>
      </c>
      <c r="GT22" s="514">
        <f t="shared" si="120"/>
        <v>5022.1600000006147</v>
      </c>
      <c r="GU22" s="514">
        <f t="shared" si="120"/>
        <v>236498.66142847296</v>
      </c>
      <c r="GV22" s="514">
        <f t="shared" si="120"/>
        <v>357602.16356339329</v>
      </c>
      <c r="GW22" s="514">
        <f t="shared" si="120"/>
        <v>326241.46299965819</v>
      </c>
      <c r="GX22" s="514">
        <f t="shared" si="120"/>
        <v>152704.72405070835</v>
      </c>
      <c r="GY22" s="514">
        <f t="shared" si="120"/>
        <v>-227906.76766096358</v>
      </c>
      <c r="GZ22" s="514">
        <f t="shared" si="120"/>
        <v>-714772.60000365227</v>
      </c>
      <c r="HA22" s="515">
        <f>IFERROR(+GZ22/GZ7,0)</f>
        <v>-1.8616089093184619E-2</v>
      </c>
      <c r="HB22" s="514">
        <f t="shared" ref="HB22:HN22" si="121">+HB18+HB19-HB20-HB21</f>
        <v>-105876.19314281619</v>
      </c>
      <c r="HC22" s="514">
        <f t="shared" si="121"/>
        <v>-39924.099999999977</v>
      </c>
      <c r="HD22" s="514">
        <f t="shared" si="121"/>
        <v>-95671.161428541644</v>
      </c>
      <c r="HE22" s="514">
        <f t="shared" si="121"/>
        <v>-157228.2178571113</v>
      </c>
      <c r="HF22" s="514">
        <f t="shared" si="121"/>
        <v>-47634.141785699816</v>
      </c>
      <c r="HG22" s="514">
        <f t="shared" si="121"/>
        <v>-43994.075571429334</v>
      </c>
      <c r="HH22" s="514">
        <f t="shared" si="121"/>
        <v>-157862.05571428634</v>
      </c>
      <c r="HI22" s="514">
        <f t="shared" si="121"/>
        <v>-5032.7819107143441</v>
      </c>
      <c r="HJ22" s="514">
        <f t="shared" si="121"/>
        <v>-89817.345129898284</v>
      </c>
      <c r="HK22" s="514">
        <f t="shared" si="121"/>
        <v>-52889.509571396396</v>
      </c>
      <c r="HL22" s="514">
        <f t="shared" si="121"/>
        <v>-16135.573857098818</v>
      </c>
      <c r="HM22" s="514">
        <f t="shared" si="121"/>
        <v>-30097.061158353055</v>
      </c>
      <c r="HN22" s="514">
        <f t="shared" si="121"/>
        <v>-842162.21712734457</v>
      </c>
      <c r="HO22" s="515">
        <f>IFERROR(+HN22/HN7,0)</f>
        <v>-5.7339477804627878E-2</v>
      </c>
      <c r="HP22" s="514">
        <f t="shared" ref="HP22:IB22" si="122">+HP18+HP19-HP20-HP21</f>
        <v>35417.353214285758</v>
      </c>
      <c r="HQ22" s="514">
        <f t="shared" si="122"/>
        <v>88540.660000000018</v>
      </c>
      <c r="HR22" s="514">
        <f t="shared" si="122"/>
        <v>-15413.328660714265</v>
      </c>
      <c r="HS22" s="514">
        <f t="shared" si="122"/>
        <v>-11431.131428571447</v>
      </c>
      <c r="HT22" s="514">
        <f t="shared" si="122"/>
        <v>28329.534642857121</v>
      </c>
      <c r="HU22" s="514">
        <f t="shared" si="122"/>
        <v>20198.157714285699</v>
      </c>
      <c r="HV22" s="514">
        <f t="shared" si="122"/>
        <v>-20752.530357142867</v>
      </c>
      <c r="HW22" s="514">
        <f t="shared" si="122"/>
        <v>-7987.8157142856944</v>
      </c>
      <c r="HX22" s="514">
        <f t="shared" si="122"/>
        <v>65616.827428571385</v>
      </c>
      <c r="HY22" s="514">
        <f t="shared" si="122"/>
        <v>7117.4121428570506</v>
      </c>
      <c r="HZ22" s="514">
        <f t="shared" si="122"/>
        <v>97127.494714285698</v>
      </c>
      <c r="IA22" s="514">
        <f t="shared" si="122"/>
        <v>75982.960357142802</v>
      </c>
      <c r="IB22" s="514">
        <f t="shared" si="122"/>
        <v>362745.59405357158</v>
      </c>
      <c r="IC22" s="515">
        <f>IFERROR(+IB22/IB7,0)</f>
        <v>8.9440653331867931E-2</v>
      </c>
      <c r="ID22" s="514">
        <f t="shared" ref="ID22:IP22" si="123">+ID18+ID19-ID20-ID21</f>
        <v>52518.998785714386</v>
      </c>
      <c r="IE22" s="514">
        <f t="shared" si="123"/>
        <v>102419.46</v>
      </c>
      <c r="IF22" s="514">
        <f t="shared" si="123"/>
        <v>69016.205000000045</v>
      </c>
      <c r="IG22" s="514">
        <f t="shared" si="123"/>
        <v>38416.804700460867</v>
      </c>
      <c r="IH22" s="514">
        <f t="shared" si="123"/>
        <v>56878.117642396217</v>
      </c>
      <c r="II22" s="514">
        <f t="shared" si="123"/>
        <v>45217.135642857174</v>
      </c>
      <c r="IJ22" s="514">
        <f t="shared" si="123"/>
        <v>19657.0189285714</v>
      </c>
      <c r="IK22" s="514">
        <f t="shared" si="123"/>
        <v>34572.614521428666</v>
      </c>
      <c r="IL22" s="514">
        <f t="shared" si="123"/>
        <v>63141.601353229009</v>
      </c>
      <c r="IM22" s="514">
        <f t="shared" si="123"/>
        <v>26770.954999999929</v>
      </c>
      <c r="IN22" s="514">
        <f t="shared" si="123"/>
        <v>161936.44061911956</v>
      </c>
      <c r="IO22" s="514">
        <f t="shared" si="123"/>
        <v>5066.2340999996377</v>
      </c>
      <c r="IP22" s="514">
        <f t="shared" si="123"/>
        <v>675611.58629377675</v>
      </c>
      <c r="IQ22" s="515">
        <f>IFERROR(+IP22/IP7,0)</f>
        <v>0.11257943261895222</v>
      </c>
      <c r="IR22" s="514">
        <f t="shared" ref="IR22:JD22" si="124">+IR18+IR19-IR20-IR21</f>
        <v>107887.74999999997</v>
      </c>
      <c r="IS22" s="514">
        <f t="shared" si="124"/>
        <v>91904.180000000008</v>
      </c>
      <c r="IT22" s="514">
        <f t="shared" si="124"/>
        <v>28059.920000000089</v>
      </c>
      <c r="IU22" s="514">
        <f t="shared" si="124"/>
        <v>3056.7566666666635</v>
      </c>
      <c r="IV22" s="514">
        <f t="shared" si="124"/>
        <v>21709.059999999987</v>
      </c>
      <c r="IW22" s="514">
        <f t="shared" si="124"/>
        <v>-12427.270000000004</v>
      </c>
      <c r="IX22" s="514">
        <f t="shared" si="124"/>
        <v>46612.646666666718</v>
      </c>
      <c r="IY22" s="514">
        <f t="shared" si="124"/>
        <v>45239.416666666715</v>
      </c>
      <c r="IZ22" s="514">
        <f t="shared" si="124"/>
        <v>65198.306666666693</v>
      </c>
      <c r="JA22" s="514">
        <f t="shared" si="124"/>
        <v>39532.669999999976</v>
      </c>
      <c r="JB22" s="514">
        <f t="shared" si="124"/>
        <v>-224318.70000000007</v>
      </c>
      <c r="JC22" s="514">
        <f t="shared" si="124"/>
        <v>84831.400000000023</v>
      </c>
      <c r="JD22" s="514">
        <f t="shared" si="124"/>
        <v>297286.13666666619</v>
      </c>
      <c r="JE22" s="515">
        <f>IFERROR(+JD22/JD7,0)</f>
        <v>7.3000370361351083E-2</v>
      </c>
      <c r="JF22" s="514">
        <f t="shared" ref="JF22:JR22" si="125">+JF18+JF19-JF20-JF21</f>
        <v>-166698.72000000009</v>
      </c>
      <c r="JG22" s="514">
        <f t="shared" si="125"/>
        <v>-164372.42000000001</v>
      </c>
      <c r="JH22" s="514">
        <f t="shared" si="125"/>
        <v>-166402.69000000003</v>
      </c>
      <c r="JI22" s="514">
        <f t="shared" si="125"/>
        <v>-117659.05857142861</v>
      </c>
      <c r="JJ22" s="514">
        <f t="shared" si="125"/>
        <v>-73443.9442857143</v>
      </c>
      <c r="JK22" s="514">
        <f t="shared" si="125"/>
        <v>-119696.13999999987</v>
      </c>
      <c r="JL22" s="514">
        <f t="shared" si="125"/>
        <v>-235701.52999999988</v>
      </c>
      <c r="JM22" s="514">
        <f t="shared" si="125"/>
        <v>-109981.54821428578</v>
      </c>
      <c r="JN22" s="514">
        <f t="shared" si="125"/>
        <v>-243468.56999999992</v>
      </c>
      <c r="JO22" s="514">
        <f t="shared" si="125"/>
        <v>-56782.662052917891</v>
      </c>
      <c r="JP22" s="514">
        <f t="shared" si="125"/>
        <v>-108129.72698254811</v>
      </c>
      <c r="JQ22" s="514">
        <f t="shared" si="125"/>
        <v>414806.18311803369</v>
      </c>
      <c r="JR22" s="514">
        <f t="shared" si="125"/>
        <v>-1147530.826988861</v>
      </c>
      <c r="JS22" s="515">
        <f>IFERROR(+JR22/JR7,0)</f>
        <v>-0.18664443272429762</v>
      </c>
      <c r="JT22" s="514">
        <f t="shared" ref="JT22:KF22" si="126">+JT18+JT19-JT20-JT21</f>
        <v>-190612.14286547631</v>
      </c>
      <c r="JU22" s="514">
        <f t="shared" si="126"/>
        <v>-52059.407428571489</v>
      </c>
      <c r="JV22" s="514">
        <f t="shared" si="126"/>
        <v>-66936.238997619716</v>
      </c>
      <c r="JW22" s="514">
        <f t="shared" si="126"/>
        <v>26303.460914817522</v>
      </c>
      <c r="JX22" s="514">
        <f t="shared" si="126"/>
        <v>79368.848176599829</v>
      </c>
      <c r="JY22" s="514">
        <f t="shared" si="126"/>
        <v>58108.323275965638</v>
      </c>
      <c r="JZ22" s="514">
        <f t="shared" si="126"/>
        <v>91353.97249385505</v>
      </c>
      <c r="KA22" s="514">
        <f t="shared" si="126"/>
        <v>250141.31195238116</v>
      </c>
      <c r="KB22" s="514">
        <f t="shared" si="126"/>
        <v>299569.03064285789</v>
      </c>
      <c r="KC22" s="514">
        <f t="shared" si="126"/>
        <v>120132.14064285718</v>
      </c>
      <c r="KD22" s="514">
        <f t="shared" si="126"/>
        <v>273930.5822857141</v>
      </c>
      <c r="KE22" s="514">
        <f t="shared" si="126"/>
        <v>294533.23302380973</v>
      </c>
      <c r="KF22" s="514">
        <f t="shared" si="126"/>
        <v>1183833.114117194</v>
      </c>
      <c r="KG22" s="515">
        <f>IFERROR(+KF22/KF7,0)</f>
        <v>6.589228737809949E-2</v>
      </c>
      <c r="KH22" s="514">
        <f t="shared" ref="KH22:KT22" si="127">+KH18+KH19-KH20-KH21</f>
        <v>0</v>
      </c>
      <c r="KI22" s="514">
        <f t="shared" si="127"/>
        <v>0</v>
      </c>
      <c r="KJ22" s="514">
        <f t="shared" si="127"/>
        <v>0</v>
      </c>
      <c r="KK22" s="514">
        <f t="shared" si="127"/>
        <v>0</v>
      </c>
      <c r="KL22" s="514">
        <f t="shared" si="127"/>
        <v>0</v>
      </c>
      <c r="KM22" s="514">
        <f t="shared" si="127"/>
        <v>0</v>
      </c>
      <c r="KN22" s="514">
        <f t="shared" si="127"/>
        <v>658644.19125733594</v>
      </c>
      <c r="KO22" s="514">
        <f t="shared" si="127"/>
        <v>-625447.10344959632</v>
      </c>
      <c r="KP22" s="514">
        <f t="shared" si="127"/>
        <v>-153678.33375740796</v>
      </c>
      <c r="KQ22" s="514">
        <f t="shared" si="127"/>
        <v>264319.50750000036</v>
      </c>
      <c r="KR22" s="514">
        <f t="shared" si="127"/>
        <v>777419.13178571407</v>
      </c>
      <c r="KS22" s="514">
        <f t="shared" si="127"/>
        <v>0</v>
      </c>
      <c r="KT22" s="514">
        <f t="shared" si="127"/>
        <v>921257.39333604742</v>
      </c>
      <c r="KU22" s="515">
        <f>IFERROR(+KT22/KT7,0)</f>
        <v>1.3280445125812798E-2</v>
      </c>
    </row>
    <row r="23" spans="1:307" ht="16.5" thickTop="1">
      <c r="B23" s="476"/>
      <c r="D23" s="519"/>
      <c r="G23" s="476"/>
      <c r="H23" s="476"/>
      <c r="AJ23" s="520"/>
      <c r="AL23" s="520"/>
      <c r="AM23" s="520"/>
      <c r="AN23" s="520"/>
      <c r="AO23" s="520"/>
      <c r="AP23" s="520"/>
      <c r="AQ23" s="520"/>
      <c r="AR23" s="520"/>
      <c r="AS23" s="520"/>
      <c r="AT23" s="520"/>
      <c r="AU23" s="520"/>
      <c r="AV23" s="476"/>
      <c r="AW23" s="476"/>
      <c r="AX23" s="521"/>
    </row>
    <row r="24" spans="1:307">
      <c r="B24" s="615">
        <v>15</v>
      </c>
      <c r="C24" s="615"/>
      <c r="D24" s="615"/>
      <c r="E24" s="615"/>
      <c r="F24" s="615"/>
      <c r="G24" s="565">
        <v>16</v>
      </c>
      <c r="H24" s="616">
        <v>17</v>
      </c>
      <c r="I24" s="616"/>
      <c r="J24" s="476"/>
      <c r="K24" s="476"/>
      <c r="L24" s="476"/>
      <c r="M24" s="476"/>
      <c r="N24" s="476"/>
      <c r="O24" s="476"/>
      <c r="P24" s="476"/>
      <c r="Q24" s="476"/>
      <c r="S24" s="519"/>
      <c r="V24" s="617">
        <v>18</v>
      </c>
      <c r="W24" s="617"/>
      <c r="X24" s="617"/>
      <c r="Y24" s="617"/>
      <c r="Z24" s="617"/>
      <c r="AA24" s="617"/>
      <c r="AB24" s="617"/>
      <c r="AC24" s="617"/>
      <c r="AD24" s="617"/>
      <c r="AE24" s="617"/>
      <c r="AF24" s="617"/>
      <c r="AG24" s="617"/>
      <c r="AH24" s="617"/>
      <c r="AI24" s="617"/>
      <c r="AJ24" s="617"/>
      <c r="AK24" s="617"/>
      <c r="AL24" s="617"/>
      <c r="AM24" s="617"/>
      <c r="AN24" s="617"/>
      <c r="AO24" s="617"/>
      <c r="AP24" s="617"/>
      <c r="AQ24" s="617"/>
      <c r="AR24" s="617"/>
      <c r="AS24" s="617"/>
      <c r="AT24" s="617"/>
      <c r="AU24" s="617"/>
      <c r="AV24" s="617"/>
      <c r="AW24" s="617"/>
      <c r="AX24" s="617"/>
      <c r="AY24" s="617"/>
      <c r="AZ24" s="617"/>
      <c r="BA24" s="617"/>
      <c r="BB24" s="617"/>
      <c r="BC24" s="617"/>
      <c r="BD24" s="617"/>
      <c r="BE24" s="617"/>
      <c r="BF24" s="617"/>
      <c r="BG24" s="617"/>
      <c r="BH24" s="617"/>
      <c r="BI24" s="617"/>
      <c r="BJ24" s="617"/>
      <c r="BK24" s="617"/>
      <c r="BL24" s="617"/>
      <c r="BM24" s="617"/>
      <c r="BN24" s="617"/>
      <c r="BO24" s="617"/>
      <c r="BP24" s="617"/>
      <c r="BQ24" s="617"/>
      <c r="BR24" s="617"/>
      <c r="BS24" s="617"/>
      <c r="BT24" s="617"/>
      <c r="BU24" s="617"/>
      <c r="BV24" s="617"/>
      <c r="BW24" s="617"/>
      <c r="BX24" s="617"/>
      <c r="BY24" s="617"/>
      <c r="BZ24" s="617"/>
      <c r="CA24" s="617"/>
      <c r="CB24" s="617"/>
      <c r="CC24" s="617"/>
      <c r="CD24" s="617"/>
      <c r="CE24" s="617"/>
      <c r="CF24" s="617"/>
      <c r="CG24" s="617"/>
      <c r="CH24" s="617"/>
      <c r="CI24" s="617"/>
      <c r="CJ24" s="617"/>
      <c r="CK24" s="617"/>
      <c r="CL24" s="617"/>
      <c r="CM24" s="617"/>
      <c r="CN24" s="617"/>
      <c r="CO24" s="617"/>
      <c r="CP24" s="617"/>
      <c r="CQ24" s="617"/>
      <c r="CR24" s="617"/>
      <c r="CS24" s="617"/>
      <c r="CT24" s="617"/>
      <c r="CU24" s="617"/>
      <c r="CV24" s="617"/>
      <c r="CW24" s="617"/>
      <c r="CX24" s="617"/>
      <c r="CY24" s="617"/>
      <c r="CZ24" s="617"/>
      <c r="DA24" s="617"/>
      <c r="DB24" s="617"/>
      <c r="DC24" s="617"/>
      <c r="DD24" s="618">
        <v>19</v>
      </c>
      <c r="DE24" s="618"/>
      <c r="DR24" s="619">
        <v>20</v>
      </c>
      <c r="DS24" s="619"/>
      <c r="DT24" s="619"/>
      <c r="DU24" s="619"/>
      <c r="DV24" s="619"/>
      <c r="DW24" s="619"/>
      <c r="DX24" s="619"/>
      <c r="DY24" s="619"/>
      <c r="DZ24" s="619"/>
      <c r="EA24" s="619"/>
      <c r="EB24" s="619"/>
      <c r="EC24" s="619"/>
      <c r="ED24" s="619"/>
      <c r="EE24" s="619"/>
      <c r="EF24" s="619"/>
      <c r="EG24" s="619"/>
      <c r="EH24" s="619"/>
      <c r="EI24" s="619"/>
      <c r="EJ24" s="619"/>
      <c r="EK24" s="619"/>
      <c r="EL24" s="619"/>
      <c r="EM24" s="619"/>
      <c r="EN24" s="619"/>
      <c r="EO24" s="619"/>
      <c r="EP24" s="619"/>
      <c r="EQ24" s="619"/>
      <c r="ER24" s="619"/>
      <c r="ES24" s="619"/>
      <c r="ET24" s="619"/>
      <c r="EU24" s="619"/>
      <c r="EV24" s="619"/>
      <c r="EW24" s="619"/>
      <c r="EX24" s="619"/>
      <c r="EY24" s="619"/>
      <c r="EZ24" s="619"/>
      <c r="FA24" s="619"/>
      <c r="FB24" s="619"/>
      <c r="FC24" s="619"/>
      <c r="FD24" s="619"/>
      <c r="FE24" s="619"/>
      <c r="FF24" s="619"/>
      <c r="FG24" s="619"/>
      <c r="FH24" s="619"/>
      <c r="FI24" s="619"/>
      <c r="FJ24" s="619"/>
      <c r="FK24" s="619"/>
      <c r="FL24" s="619"/>
      <c r="FM24" s="619"/>
      <c r="FN24" s="619"/>
      <c r="FO24" s="619"/>
      <c r="FP24" s="619"/>
      <c r="FQ24" s="619"/>
      <c r="FR24" s="619"/>
      <c r="FS24" s="619"/>
      <c r="FT24" s="619"/>
      <c r="FU24" s="619"/>
      <c r="FV24" s="619"/>
      <c r="FW24" s="619"/>
      <c r="FX24" s="613">
        <v>21</v>
      </c>
      <c r="FY24" s="613"/>
      <c r="GL24" s="614">
        <v>22</v>
      </c>
      <c r="GM24" s="614"/>
      <c r="GN24" s="614"/>
      <c r="GO24" s="614"/>
      <c r="GP24" s="614"/>
      <c r="GQ24" s="614"/>
      <c r="GR24" s="614"/>
      <c r="GS24" s="614"/>
      <c r="GT24" s="614"/>
      <c r="GU24" s="614"/>
      <c r="GV24" s="614"/>
      <c r="GW24" s="614"/>
      <c r="GX24" s="614"/>
      <c r="GY24" s="614"/>
      <c r="GZ24" s="614"/>
      <c r="HA24" s="614"/>
      <c r="HB24" s="614"/>
      <c r="HC24" s="614"/>
      <c r="HD24" s="614"/>
      <c r="HE24" s="614"/>
      <c r="HF24" s="614"/>
      <c r="HG24" s="614"/>
      <c r="HH24" s="614"/>
      <c r="HI24" s="614"/>
      <c r="HJ24" s="614"/>
      <c r="HK24" s="614"/>
      <c r="HL24" s="614"/>
      <c r="HM24" s="614"/>
      <c r="HN24" s="614"/>
      <c r="HO24" s="614"/>
      <c r="HP24" s="614"/>
      <c r="HQ24" s="614"/>
      <c r="HR24" s="614"/>
      <c r="HS24" s="614"/>
      <c r="HT24" s="614"/>
      <c r="HU24" s="614"/>
      <c r="HV24" s="614"/>
      <c r="HW24" s="614"/>
      <c r="HX24" s="614"/>
      <c r="HY24" s="614"/>
      <c r="HZ24" s="614"/>
      <c r="IA24" s="614"/>
      <c r="IB24" s="614"/>
      <c r="IC24" s="614"/>
      <c r="ID24" s="614"/>
      <c r="IE24" s="614"/>
      <c r="IF24" s="614"/>
      <c r="IG24" s="614"/>
      <c r="IH24" s="614"/>
      <c r="II24" s="614"/>
      <c r="IJ24" s="614"/>
      <c r="IK24" s="614"/>
      <c r="IL24" s="614"/>
      <c r="IM24" s="614"/>
      <c r="IN24" s="614"/>
      <c r="IO24" s="614"/>
      <c r="IP24" s="614"/>
      <c r="IQ24" s="614"/>
      <c r="IR24" s="614"/>
      <c r="IS24" s="614"/>
      <c r="IT24" s="614"/>
      <c r="IU24" s="614"/>
      <c r="IV24" s="614"/>
      <c r="IW24" s="614"/>
      <c r="IX24" s="614"/>
      <c r="IY24" s="614"/>
      <c r="IZ24" s="614"/>
      <c r="JA24" s="614"/>
      <c r="JB24" s="614"/>
      <c r="JC24" s="614"/>
      <c r="JD24" s="614"/>
      <c r="JE24" s="614"/>
      <c r="JF24" s="614"/>
      <c r="JG24" s="614"/>
      <c r="JH24" s="614"/>
      <c r="JI24" s="614"/>
      <c r="JJ24" s="614"/>
      <c r="JK24" s="614"/>
      <c r="JL24" s="614"/>
      <c r="JM24" s="614"/>
      <c r="JN24" s="614"/>
      <c r="JO24" s="614"/>
      <c r="JP24" s="614"/>
      <c r="JQ24" s="614"/>
      <c r="JR24" s="614"/>
      <c r="JS24" s="614"/>
      <c r="JT24" s="614"/>
      <c r="JU24" s="614"/>
      <c r="JV24" s="614"/>
      <c r="JW24" s="614"/>
      <c r="JX24" s="614"/>
      <c r="JY24" s="614"/>
      <c r="JZ24" s="614"/>
      <c r="KA24" s="614"/>
      <c r="KB24" s="614"/>
      <c r="KC24" s="614"/>
      <c r="KD24" s="614"/>
      <c r="KE24" s="614"/>
      <c r="KF24" s="614"/>
      <c r="KG24" s="614"/>
      <c r="KH24" s="614"/>
      <c r="KI24" s="614"/>
      <c r="KJ24" s="614"/>
      <c r="KK24" s="614"/>
      <c r="KL24" s="614"/>
      <c r="KM24" s="614"/>
      <c r="KN24" s="614"/>
      <c r="KO24" s="614"/>
      <c r="KP24" s="614"/>
      <c r="KQ24" s="614"/>
      <c r="KR24" s="614"/>
      <c r="KS24" s="614"/>
      <c r="KT24" s="614"/>
      <c r="KU24" s="614"/>
    </row>
    <row r="25" spans="1:307">
      <c r="B25" s="615">
        <v>1</v>
      </c>
      <c r="C25" s="615"/>
      <c r="D25" s="615"/>
      <c r="E25" s="615"/>
      <c r="F25" s="615"/>
      <c r="G25" s="565">
        <v>2</v>
      </c>
      <c r="H25" s="616">
        <v>3</v>
      </c>
      <c r="I25" s="616"/>
      <c r="J25" s="476"/>
      <c r="K25" s="476"/>
      <c r="L25" s="476"/>
      <c r="M25" s="476"/>
      <c r="N25" s="476"/>
      <c r="O25" s="476"/>
      <c r="P25" s="476"/>
      <c r="Q25" s="476"/>
      <c r="S25" s="519"/>
      <c r="V25" s="617">
        <v>4</v>
      </c>
      <c r="W25" s="617"/>
      <c r="X25" s="617"/>
      <c r="Y25" s="617"/>
      <c r="Z25" s="617"/>
      <c r="AA25" s="617"/>
      <c r="AB25" s="617"/>
      <c r="AC25" s="617"/>
      <c r="AD25" s="617"/>
      <c r="AE25" s="617"/>
      <c r="AF25" s="617"/>
      <c r="AG25" s="617"/>
      <c r="AH25" s="617"/>
      <c r="AI25" s="617"/>
      <c r="AJ25" s="617"/>
      <c r="AK25" s="617"/>
      <c r="AL25" s="617"/>
      <c r="AM25" s="617"/>
      <c r="AN25" s="617"/>
      <c r="AO25" s="617"/>
      <c r="AP25" s="617"/>
      <c r="AQ25" s="617"/>
      <c r="AR25" s="617"/>
      <c r="AS25" s="617"/>
      <c r="AT25" s="617"/>
      <c r="AU25" s="617"/>
      <c r="AV25" s="617"/>
      <c r="AW25" s="617"/>
      <c r="AX25" s="617"/>
      <c r="AY25" s="617"/>
      <c r="AZ25" s="617"/>
      <c r="BA25" s="617"/>
      <c r="BB25" s="617"/>
      <c r="BC25" s="617"/>
      <c r="BD25" s="617"/>
      <c r="BE25" s="617"/>
      <c r="BF25" s="617"/>
      <c r="BG25" s="617"/>
      <c r="BH25" s="617"/>
      <c r="BI25" s="617"/>
      <c r="BJ25" s="617"/>
      <c r="BK25" s="617"/>
      <c r="BL25" s="617"/>
      <c r="BM25" s="617"/>
      <c r="BN25" s="617"/>
      <c r="BO25" s="617"/>
      <c r="BP25" s="617"/>
      <c r="BQ25" s="617"/>
      <c r="BR25" s="617"/>
      <c r="BS25" s="617"/>
      <c r="BT25" s="617"/>
      <c r="BU25" s="617"/>
      <c r="BV25" s="617"/>
      <c r="BW25" s="617"/>
      <c r="BX25" s="617"/>
      <c r="BY25" s="617"/>
      <c r="BZ25" s="617"/>
      <c r="CA25" s="617"/>
      <c r="CB25" s="617"/>
      <c r="CC25" s="617"/>
      <c r="CD25" s="617"/>
      <c r="CE25" s="617"/>
      <c r="CF25" s="617"/>
      <c r="CG25" s="617"/>
      <c r="CH25" s="617"/>
      <c r="CI25" s="617"/>
      <c r="CJ25" s="617"/>
      <c r="CK25" s="617"/>
      <c r="CL25" s="617"/>
      <c r="CM25" s="617"/>
      <c r="CN25" s="617"/>
      <c r="CO25" s="617"/>
      <c r="CP25" s="617"/>
      <c r="CQ25" s="617"/>
      <c r="CR25" s="617"/>
      <c r="CS25" s="617"/>
      <c r="CT25" s="617"/>
      <c r="CU25" s="617"/>
      <c r="CV25" s="617"/>
      <c r="CW25" s="617"/>
      <c r="CX25" s="617"/>
      <c r="CY25" s="617"/>
      <c r="CZ25" s="617"/>
      <c r="DA25" s="617"/>
      <c r="DB25" s="617"/>
      <c r="DC25" s="617"/>
      <c r="DD25" s="618">
        <v>5</v>
      </c>
      <c r="DE25" s="618"/>
      <c r="DR25" s="619">
        <v>6</v>
      </c>
      <c r="DS25" s="619"/>
      <c r="DT25" s="619"/>
      <c r="DU25" s="619"/>
      <c r="DV25" s="619"/>
      <c r="DW25" s="619"/>
      <c r="DX25" s="619"/>
      <c r="DY25" s="619"/>
      <c r="DZ25" s="619"/>
      <c r="EA25" s="619"/>
      <c r="EB25" s="619"/>
      <c r="EC25" s="619"/>
      <c r="ED25" s="619"/>
      <c r="EE25" s="619"/>
      <c r="EF25" s="619"/>
      <c r="EG25" s="619"/>
      <c r="EH25" s="619"/>
      <c r="EI25" s="619"/>
      <c r="EJ25" s="619"/>
      <c r="EK25" s="619"/>
      <c r="EL25" s="619"/>
      <c r="EM25" s="619"/>
      <c r="EN25" s="619"/>
      <c r="EO25" s="619"/>
      <c r="EP25" s="619"/>
      <c r="EQ25" s="619"/>
      <c r="ER25" s="619"/>
      <c r="ES25" s="619"/>
      <c r="ET25" s="619"/>
      <c r="EU25" s="619"/>
      <c r="EV25" s="619"/>
      <c r="EW25" s="619"/>
      <c r="EX25" s="619"/>
      <c r="EY25" s="619"/>
      <c r="EZ25" s="619"/>
      <c r="FA25" s="619"/>
      <c r="FB25" s="619"/>
      <c r="FC25" s="619"/>
      <c r="FD25" s="619"/>
      <c r="FE25" s="619"/>
      <c r="FF25" s="619"/>
      <c r="FG25" s="619"/>
      <c r="FH25" s="619"/>
      <c r="FI25" s="619"/>
      <c r="FJ25" s="619"/>
      <c r="FK25" s="619"/>
      <c r="FL25" s="619"/>
      <c r="FM25" s="619"/>
      <c r="FN25" s="619"/>
      <c r="FO25" s="619"/>
      <c r="FP25" s="619"/>
      <c r="FQ25" s="619"/>
      <c r="FR25" s="619"/>
      <c r="FS25" s="619"/>
      <c r="FT25" s="619"/>
      <c r="FU25" s="619"/>
      <c r="FV25" s="619"/>
      <c r="FW25" s="619"/>
      <c r="FX25" s="613">
        <v>7</v>
      </c>
      <c r="FY25" s="613"/>
      <c r="GL25" s="614">
        <v>8</v>
      </c>
      <c r="GM25" s="614"/>
      <c r="GN25" s="614"/>
      <c r="GO25" s="614"/>
      <c r="GP25" s="614"/>
      <c r="GQ25" s="614"/>
      <c r="GR25" s="614"/>
      <c r="GS25" s="614"/>
      <c r="GT25" s="614"/>
      <c r="GU25" s="614"/>
      <c r="GV25" s="614"/>
      <c r="GW25" s="614"/>
      <c r="GX25" s="614"/>
      <c r="GY25" s="614"/>
      <c r="GZ25" s="614"/>
      <c r="HA25" s="614"/>
      <c r="HB25" s="614"/>
      <c r="HC25" s="614"/>
      <c r="HD25" s="614"/>
      <c r="HE25" s="614"/>
      <c r="HF25" s="614"/>
      <c r="HG25" s="614"/>
      <c r="HH25" s="614"/>
      <c r="HI25" s="614"/>
      <c r="HJ25" s="614"/>
      <c r="HK25" s="614"/>
      <c r="HL25" s="614"/>
      <c r="HM25" s="614"/>
      <c r="HN25" s="614"/>
      <c r="HO25" s="614"/>
      <c r="HP25" s="614"/>
      <c r="HQ25" s="614"/>
      <c r="HR25" s="614"/>
      <c r="HS25" s="614"/>
      <c r="HT25" s="614"/>
      <c r="HU25" s="614"/>
      <c r="HV25" s="614"/>
      <c r="HW25" s="614"/>
      <c r="HX25" s="614"/>
      <c r="HY25" s="614"/>
      <c r="HZ25" s="614"/>
      <c r="IA25" s="614"/>
      <c r="IB25" s="614"/>
      <c r="IC25" s="614"/>
      <c r="ID25" s="614"/>
      <c r="IE25" s="614"/>
      <c r="IF25" s="614"/>
      <c r="IG25" s="614"/>
      <c r="IH25" s="614"/>
      <c r="II25" s="614"/>
      <c r="IJ25" s="614"/>
      <c r="IK25" s="614"/>
      <c r="IL25" s="614"/>
      <c r="IM25" s="614"/>
      <c r="IN25" s="614"/>
      <c r="IO25" s="614"/>
      <c r="IP25" s="614"/>
      <c r="IQ25" s="614"/>
      <c r="IR25" s="614"/>
      <c r="IS25" s="614"/>
      <c r="IT25" s="614"/>
      <c r="IU25" s="614"/>
      <c r="IV25" s="614"/>
      <c r="IW25" s="614"/>
      <c r="IX25" s="614"/>
      <c r="IY25" s="614"/>
      <c r="IZ25" s="614"/>
      <c r="JA25" s="614"/>
      <c r="JB25" s="614"/>
      <c r="JC25" s="614"/>
      <c r="JD25" s="614"/>
      <c r="JE25" s="614"/>
      <c r="JF25" s="614"/>
      <c r="JG25" s="614"/>
      <c r="JH25" s="614"/>
      <c r="JI25" s="614"/>
      <c r="JJ25" s="614"/>
      <c r="JK25" s="614"/>
      <c r="JL25" s="614"/>
      <c r="JM25" s="614"/>
      <c r="JN25" s="614"/>
      <c r="JO25" s="614"/>
      <c r="JP25" s="614"/>
      <c r="JQ25" s="614"/>
      <c r="JR25" s="614"/>
      <c r="JS25" s="614"/>
      <c r="JT25" s="614"/>
      <c r="JU25" s="614"/>
      <c r="JV25" s="614"/>
      <c r="JW25" s="614"/>
      <c r="JX25" s="614"/>
      <c r="JY25" s="614"/>
      <c r="JZ25" s="614"/>
      <c r="KA25" s="614"/>
      <c r="KB25" s="614"/>
      <c r="KC25" s="614"/>
      <c r="KD25" s="614"/>
      <c r="KE25" s="614"/>
      <c r="KF25" s="614"/>
      <c r="KG25" s="614"/>
      <c r="KH25" s="614"/>
      <c r="KI25" s="614"/>
      <c r="KJ25" s="614"/>
      <c r="KK25" s="614"/>
      <c r="KL25" s="614"/>
      <c r="KM25" s="614"/>
      <c r="KN25" s="614"/>
      <c r="KO25" s="614"/>
      <c r="KP25" s="614"/>
      <c r="KQ25" s="614"/>
      <c r="KR25" s="614"/>
      <c r="KS25" s="614"/>
      <c r="KT25" s="614"/>
      <c r="KU25" s="614"/>
    </row>
    <row r="26" spans="1:307">
      <c r="B26" s="570">
        <v>1</v>
      </c>
      <c r="C26" s="571">
        <v>2</v>
      </c>
      <c r="D26" s="571">
        <v>3</v>
      </c>
      <c r="E26" s="571">
        <v>4</v>
      </c>
      <c r="F26" s="571">
        <v>5</v>
      </c>
      <c r="G26" s="476"/>
      <c r="H26" s="476"/>
      <c r="Z26" s="523"/>
      <c r="AA26" s="523"/>
      <c r="AB26" s="527"/>
      <c r="AL26" s="520"/>
      <c r="AM26" s="520"/>
      <c r="AN26" s="520"/>
      <c r="AO26" s="520"/>
      <c r="AP26" s="476"/>
      <c r="AQ26" s="520"/>
      <c r="AR26" s="520"/>
      <c r="AS26" s="520"/>
      <c r="AT26" s="520"/>
      <c r="AU26" s="476"/>
      <c r="AV26" s="520"/>
      <c r="AW26" s="520"/>
      <c r="BL26" s="528"/>
      <c r="DB26" s="526" t="s">
        <v>1356</v>
      </c>
      <c r="DC26" s="530" t="s">
        <v>1358</v>
      </c>
      <c r="FJ26" s="524"/>
      <c r="FK26" s="524"/>
      <c r="FL26" s="524"/>
      <c r="FV26" s="521"/>
      <c r="GW26" s="474">
        <f>+GW25/1.12</f>
        <v>0</v>
      </c>
    </row>
    <row r="27" spans="1:307">
      <c r="G27" s="476"/>
      <c r="H27" s="476"/>
      <c r="Z27" s="531"/>
      <c r="AA27" s="521"/>
      <c r="AN27" s="523"/>
      <c r="AO27" s="521"/>
      <c r="AP27" s="476"/>
      <c r="AS27" s="521"/>
      <c r="AU27" s="476"/>
      <c r="BL27" s="528"/>
      <c r="CN27" s="532"/>
      <c r="DB27" s="529" t="s">
        <v>1357</v>
      </c>
      <c r="DC27" s="530" t="s">
        <v>1360</v>
      </c>
      <c r="FV27" s="521"/>
    </row>
    <row r="28" spans="1:307">
      <c r="AN28" s="527"/>
      <c r="AO28" s="527"/>
      <c r="AP28" s="476"/>
      <c r="AS28" s="521"/>
      <c r="BL28" s="528"/>
      <c r="CN28" s="528"/>
      <c r="DB28" s="529" t="s">
        <v>1359</v>
      </c>
      <c r="FV28" s="521"/>
    </row>
    <row r="29" spans="1:307">
      <c r="R29" s="474" t="s">
        <v>1414</v>
      </c>
      <c r="FV29" s="521"/>
    </row>
    <row r="30" spans="1:307">
      <c r="FV30" s="521"/>
    </row>
    <row r="31" spans="1:307">
      <c r="FV31" s="521"/>
    </row>
    <row r="32" spans="1:307">
      <c r="FV32" s="521"/>
    </row>
    <row r="33" spans="178:178">
      <c r="FV33" s="521"/>
    </row>
    <row r="34" spans="178:178">
      <c r="FV34" s="521"/>
    </row>
    <row r="35" spans="178:178">
      <c r="FV35" s="521"/>
    </row>
    <row r="36" spans="178:178">
      <c r="FV36" s="521"/>
    </row>
    <row r="37" spans="178:178">
      <c r="FV37" s="521"/>
    </row>
    <row r="38" spans="178:178">
      <c r="FV38" s="521"/>
    </row>
    <row r="39" spans="178:178">
      <c r="FV39" s="521"/>
    </row>
  </sheetData>
  <mergeCells count="39">
    <mergeCell ref="FX25:FY25"/>
    <mergeCell ref="GL25:KU25"/>
    <mergeCell ref="B25:F25"/>
    <mergeCell ref="H25:I25"/>
    <mergeCell ref="V25:DC25"/>
    <mergeCell ref="DD25:DE25"/>
    <mergeCell ref="DR25:FW25"/>
    <mergeCell ref="FX24:FY24"/>
    <mergeCell ref="GL24:KU24"/>
    <mergeCell ref="B24:F24"/>
    <mergeCell ref="H24:I24"/>
    <mergeCell ref="V24:DC24"/>
    <mergeCell ref="DD24:DE24"/>
    <mergeCell ref="DR24:FW24"/>
    <mergeCell ref="KH5:KU5"/>
    <mergeCell ref="HB5:HO5"/>
    <mergeCell ref="HP5:IC5"/>
    <mergeCell ref="ID5:IQ5"/>
    <mergeCell ref="IR5:JE5"/>
    <mergeCell ref="JF5:JS5"/>
    <mergeCell ref="JT5:KG5"/>
    <mergeCell ref="GN5:HA5"/>
    <mergeCell ref="BN5:CA5"/>
    <mergeCell ref="CB5:CO5"/>
    <mergeCell ref="CP5:DC5"/>
    <mergeCell ref="DD5:DE5"/>
    <mergeCell ref="DF5:DS5"/>
    <mergeCell ref="DT5:EG5"/>
    <mergeCell ref="EH5:EU5"/>
    <mergeCell ref="EV5:FI5"/>
    <mergeCell ref="FJ5:FW5"/>
    <mergeCell ref="FX5:FY5"/>
    <mergeCell ref="FZ5:GM5"/>
    <mergeCell ref="AZ5:BM5"/>
    <mergeCell ref="G5:G6"/>
    <mergeCell ref="H5:I5"/>
    <mergeCell ref="J5:W5"/>
    <mergeCell ref="X5:AK5"/>
    <mergeCell ref="AL5:AY5"/>
  </mergeCells>
  <pageMargins left="0.70866141732283472" right="0.70866141732283472" top="0.74803149606299213" bottom="0.74803149606299213" header="0.31496062992125984" footer="0.31496062992125984"/>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9883-85E4-4E4B-B140-401B2FEEE413}">
  <sheetPr>
    <tabColor theme="1" tint="4.9989318521683403E-2"/>
  </sheetPr>
  <dimension ref="A1:BB39"/>
  <sheetViews>
    <sheetView showGridLines="0" zoomScale="115" zoomScaleNormal="115" workbookViewId="0">
      <pane xSplit="1" ySplit="6" topLeftCell="N7" activePane="bottomRight" state="frozen"/>
      <selection pane="topRight" activeCell="B1" sqref="B1"/>
      <selection pane="bottomLeft" activeCell="A7" sqref="A7"/>
      <selection pane="bottomRight" activeCell="AU28" sqref="AU28"/>
    </sheetView>
  </sheetViews>
  <sheetFormatPr baseColWidth="10" defaultRowHeight="15.75" outlineLevelCol="1"/>
  <cols>
    <col min="1" max="1" width="46" style="474" customWidth="1"/>
    <col min="2" max="13" width="17.1640625" style="474" hidden="1" customWidth="1" outlineLevel="1"/>
    <col min="14" max="14" width="17.1640625" style="474" customWidth="1" collapsed="1"/>
    <col min="15" max="15" width="11.33203125" style="474" customWidth="1"/>
    <col min="16" max="16" width="3.1640625" style="532" customWidth="1"/>
    <col min="17" max="28" width="17.1640625" style="474" hidden="1" customWidth="1" outlineLevel="1"/>
    <col min="29" max="29" width="17.1640625" style="474" customWidth="1" collapsed="1"/>
    <col min="30" max="30" width="11.33203125" style="474" customWidth="1"/>
    <col min="31" max="31" width="3.1640625" style="532" customWidth="1"/>
    <col min="32" max="43" width="17.1640625" style="474" hidden="1" customWidth="1" outlineLevel="1"/>
    <col min="44" max="44" width="17.1640625" style="474" customWidth="1" collapsed="1"/>
    <col min="45" max="45" width="11.33203125" style="474" customWidth="1"/>
    <col min="46" max="46" width="3.1640625" style="532" customWidth="1"/>
    <col min="47" max="47" width="34.33203125" style="532" customWidth="1"/>
    <col min="48" max="48" width="12.5" style="532" customWidth="1"/>
    <col min="49" max="49" width="14.5" style="532" customWidth="1"/>
    <col min="50" max="51" width="12.5" style="532" customWidth="1"/>
    <col min="52" max="52" width="12" style="532"/>
    <col min="53" max="53" width="16" style="532" bestFit="1" customWidth="1"/>
    <col min="54" max="54" width="12" style="532"/>
    <col min="55" max="55" width="17.33203125" style="532" bestFit="1" customWidth="1"/>
    <col min="56" max="16384" width="12" style="532"/>
  </cols>
  <sheetData>
    <row r="1" spans="1:54">
      <c r="A1" s="533" t="s">
        <v>1280</v>
      </c>
    </row>
    <row r="2" spans="1:54">
      <c r="A2" s="534" t="s">
        <v>19</v>
      </c>
    </row>
    <row r="3" spans="1:54">
      <c r="A3" s="534" t="s">
        <v>1361</v>
      </c>
      <c r="B3" s="472"/>
      <c r="C3" s="472"/>
      <c r="D3" s="472"/>
      <c r="E3" s="472"/>
      <c r="F3" s="472"/>
      <c r="G3" s="472"/>
      <c r="H3" s="472"/>
      <c r="I3" s="472"/>
      <c r="J3" s="472"/>
      <c r="K3" s="472"/>
      <c r="L3" s="472"/>
      <c r="M3" s="472"/>
      <c r="N3" s="472"/>
      <c r="O3" s="472"/>
      <c r="Q3" s="472"/>
      <c r="R3" s="472"/>
      <c r="S3" s="472"/>
      <c r="T3" s="472"/>
      <c r="U3" s="472"/>
      <c r="V3" s="472"/>
      <c r="W3" s="472"/>
      <c r="X3" s="472"/>
      <c r="Y3" s="472"/>
      <c r="Z3" s="472"/>
      <c r="AA3" s="472"/>
      <c r="AB3" s="472"/>
      <c r="AC3" s="472"/>
      <c r="AD3" s="472"/>
      <c r="AF3" s="472"/>
      <c r="AG3" s="472"/>
      <c r="AH3" s="472"/>
      <c r="AI3" s="472"/>
      <c r="AJ3" s="472"/>
      <c r="AK3" s="472"/>
      <c r="AL3" s="472"/>
      <c r="AM3" s="472"/>
      <c r="AN3" s="472"/>
      <c r="AO3" s="472"/>
      <c r="AP3" s="472"/>
      <c r="AQ3" s="472"/>
      <c r="AR3" s="472"/>
      <c r="AS3" s="472"/>
    </row>
    <row r="4" spans="1:54">
      <c r="A4" s="533" t="s">
        <v>1281</v>
      </c>
      <c r="B4" s="479"/>
      <c r="C4" s="479"/>
      <c r="D4" s="479"/>
      <c r="E4" s="479"/>
      <c r="F4" s="479"/>
      <c r="G4" s="479"/>
      <c r="H4" s="479"/>
      <c r="I4" s="479"/>
      <c r="J4" s="479"/>
      <c r="K4" s="479"/>
      <c r="L4" s="479"/>
      <c r="M4" s="479"/>
      <c r="N4" s="479"/>
      <c r="O4" s="479"/>
      <c r="Q4" s="479"/>
      <c r="R4" s="479"/>
      <c r="S4" s="479"/>
      <c r="T4" s="479"/>
      <c r="U4" s="479"/>
      <c r="V4" s="479"/>
      <c r="W4" s="479"/>
      <c r="X4" s="479"/>
      <c r="Y4" s="479"/>
      <c r="Z4" s="479"/>
      <c r="AA4" s="479"/>
      <c r="AB4" s="479"/>
      <c r="AC4" s="479"/>
      <c r="AD4" s="479"/>
      <c r="AF4" s="479"/>
      <c r="AG4" s="479"/>
      <c r="AH4" s="479"/>
      <c r="AI4" s="479"/>
      <c r="AJ4" s="479"/>
      <c r="AK4" s="479"/>
      <c r="AL4" s="479"/>
      <c r="AM4" s="479"/>
      <c r="AN4" s="479" t="s">
        <v>1362</v>
      </c>
      <c r="AO4" s="479" t="s">
        <v>1363</v>
      </c>
      <c r="AP4" s="479" t="s">
        <v>1364</v>
      </c>
      <c r="AQ4" s="479" t="s">
        <v>1365</v>
      </c>
      <c r="AR4" s="479"/>
      <c r="AS4" s="479"/>
    </row>
    <row r="5" spans="1:54">
      <c r="A5" s="535"/>
      <c r="B5" s="620" t="s">
        <v>1351</v>
      </c>
      <c r="C5" s="621"/>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1"/>
      <c r="AD5" s="621"/>
      <c r="AE5" s="621"/>
      <c r="AF5" s="621"/>
      <c r="AG5" s="621"/>
      <c r="AH5" s="621"/>
      <c r="AI5" s="621"/>
      <c r="AJ5" s="621"/>
      <c r="AK5" s="621"/>
      <c r="AL5" s="621"/>
      <c r="AM5" s="621"/>
      <c r="AN5" s="621"/>
      <c r="AO5" s="621"/>
      <c r="AP5" s="621"/>
      <c r="AQ5" s="621"/>
      <c r="AR5" s="621"/>
      <c r="AS5" s="621"/>
      <c r="AU5" s="622" t="s">
        <v>1366</v>
      </c>
      <c r="AV5" s="622"/>
      <c r="AX5" s="622" t="s">
        <v>1367</v>
      </c>
      <c r="AY5" s="622"/>
    </row>
    <row r="6" spans="1:54" ht="31.5">
      <c r="A6" s="485" t="s">
        <v>4</v>
      </c>
      <c r="B6" s="536" t="s">
        <v>1282</v>
      </c>
      <c r="C6" s="536" t="s">
        <v>1293</v>
      </c>
      <c r="D6" s="536" t="s">
        <v>1302</v>
      </c>
      <c r="E6" s="536" t="s">
        <v>1303</v>
      </c>
      <c r="F6" s="536" t="s">
        <v>1304</v>
      </c>
      <c r="G6" s="536" t="s">
        <v>1305</v>
      </c>
      <c r="H6" s="536" t="s">
        <v>1306</v>
      </c>
      <c r="I6" s="536" t="s">
        <v>1307</v>
      </c>
      <c r="J6" s="536" t="s">
        <v>1308</v>
      </c>
      <c r="K6" s="536" t="s">
        <v>1309</v>
      </c>
      <c r="L6" s="536" t="s">
        <v>1310</v>
      </c>
      <c r="M6" s="536" t="s">
        <v>1311</v>
      </c>
      <c r="N6" s="536" t="s">
        <v>1368</v>
      </c>
      <c r="O6" s="537" t="s">
        <v>1283</v>
      </c>
      <c r="Q6" s="536" t="s">
        <v>1282</v>
      </c>
      <c r="R6" s="536" t="s">
        <v>1293</v>
      </c>
      <c r="S6" s="536" t="s">
        <v>1302</v>
      </c>
      <c r="T6" s="536" t="s">
        <v>1303</v>
      </c>
      <c r="U6" s="536" t="s">
        <v>1304</v>
      </c>
      <c r="V6" s="536" t="s">
        <v>1305</v>
      </c>
      <c r="W6" s="536" t="s">
        <v>1306</v>
      </c>
      <c r="X6" s="536" t="s">
        <v>1307</v>
      </c>
      <c r="Y6" s="536" t="s">
        <v>1308</v>
      </c>
      <c r="Z6" s="536" t="s">
        <v>1309</v>
      </c>
      <c r="AA6" s="536" t="s">
        <v>1310</v>
      </c>
      <c r="AB6" s="536" t="s">
        <v>1311</v>
      </c>
      <c r="AC6" s="536" t="s">
        <v>1369</v>
      </c>
      <c r="AD6" s="537" t="s">
        <v>1283</v>
      </c>
      <c r="AF6" s="536" t="s">
        <v>1282</v>
      </c>
      <c r="AG6" s="536" t="s">
        <v>1293</v>
      </c>
      <c r="AH6" s="536" t="s">
        <v>1302</v>
      </c>
      <c r="AI6" s="536" t="s">
        <v>1303</v>
      </c>
      <c r="AJ6" s="536" t="s">
        <v>1304</v>
      </c>
      <c r="AK6" s="536" t="s">
        <v>1305</v>
      </c>
      <c r="AL6" s="536" t="s">
        <v>1306</v>
      </c>
      <c r="AM6" s="536" t="s">
        <v>1307</v>
      </c>
      <c r="AN6" s="536" t="s">
        <v>1308</v>
      </c>
      <c r="AO6" s="536" t="s">
        <v>1309</v>
      </c>
      <c r="AP6" s="536" t="s">
        <v>1310</v>
      </c>
      <c r="AQ6" s="536" t="s">
        <v>1311</v>
      </c>
      <c r="AR6" s="536" t="s">
        <v>1367</v>
      </c>
      <c r="AS6" s="537" t="s">
        <v>1283</v>
      </c>
      <c r="AU6" s="485" t="s">
        <v>1370</v>
      </c>
      <c r="AV6" s="485" t="s">
        <v>1371</v>
      </c>
      <c r="AX6" s="485" t="s">
        <v>1372</v>
      </c>
      <c r="AY6" s="485" t="s">
        <v>1371</v>
      </c>
    </row>
    <row r="7" spans="1:54">
      <c r="A7" s="479" t="s">
        <v>1284</v>
      </c>
      <c r="B7" s="493">
        <v>51826751.963808611</v>
      </c>
      <c r="C7" s="493">
        <v>47429039.318255797</v>
      </c>
      <c r="D7" s="493">
        <v>52358502.786056459</v>
      </c>
      <c r="E7" s="493">
        <v>58082955.739730805</v>
      </c>
      <c r="F7" s="493">
        <v>52662804.030564338</v>
      </c>
      <c r="G7" s="493">
        <v>50639926.698964506</v>
      </c>
      <c r="H7" s="493">
        <v>79343213.180278182</v>
      </c>
      <c r="I7" s="493">
        <v>105145692.51163554</v>
      </c>
      <c r="J7" s="493">
        <v>70798369.918961823</v>
      </c>
      <c r="K7" s="493">
        <v>77841634.21826458</v>
      </c>
      <c r="L7" s="493">
        <v>130343725.36504138</v>
      </c>
      <c r="M7" s="493">
        <f>+'[22]EERR Cons 12-22'!B7-SUM('EERR Consolidado'!B7:L7)</f>
        <v>17259981.317649245</v>
      </c>
      <c r="N7" s="493">
        <f>SUM(B7:M7)</f>
        <v>793732597.04921126</v>
      </c>
      <c r="O7" s="538">
        <f>O8+O10+O12+O14+O15+O17-O19+O20+O21+O22</f>
        <v>1</v>
      </c>
      <c r="Q7" s="493">
        <v>29956009.920000002</v>
      </c>
      <c r="R7" s="493">
        <v>33213515.218214214</v>
      </c>
      <c r="S7" s="493">
        <v>33449972.740714386</v>
      </c>
      <c r="T7" s="493">
        <v>48862753.439999998</v>
      </c>
      <c r="U7" s="493">
        <v>47525811.039999962</v>
      </c>
      <c r="V7" s="493">
        <v>46333395.071785182</v>
      </c>
      <c r="W7" s="493">
        <v>47391238.099284798</v>
      </c>
      <c r="X7" s="493">
        <v>49922714.858091891</v>
      </c>
      <c r="Y7" s="493">
        <v>60996669.475032628</v>
      </c>
      <c r="Z7" s="493">
        <v>46629373.23901087</v>
      </c>
      <c r="AA7" s="493">
        <v>54144017.212655365</v>
      </c>
      <c r="AB7" s="493">
        <v>85859855.365043879</v>
      </c>
      <c r="AC7" s="493">
        <f>SUM(Q7:AB7)</f>
        <v>584285325.67983317</v>
      </c>
      <c r="AD7" s="538">
        <f>AD8+AD10+AD12+AD14+AD15+AD17-AD19+AD20+AD21+AD22</f>
        <v>1.0000000000000002</v>
      </c>
      <c r="AF7" s="493">
        <f>+'[22]HT Consolidado (PPTO)'!E7</f>
        <v>52598928.254285127</v>
      </c>
      <c r="AG7" s="493">
        <f>+'[22]HT Consolidado (PPTO)'!J7</f>
        <v>52553169.940501451</v>
      </c>
      <c r="AH7" s="493">
        <f>+'[22]HT Consolidado (PPTO)'!O7</f>
        <v>50148199.583895519</v>
      </c>
      <c r="AI7" s="493">
        <f>+'[22]HT Consolidado (PPTO)'!T7</f>
        <v>58029931.411797017</v>
      </c>
      <c r="AJ7" s="493">
        <f>+'[22]HT Consolidado (PPTO)'!Y7</f>
        <v>68849850.30804038</v>
      </c>
      <c r="AK7" s="493">
        <f>+'[22]HT Consolidado (PPTO)'!AD7</f>
        <v>68840035.781129301</v>
      </c>
      <c r="AL7" s="493">
        <f>+'[22]HT Consolidado (PPTO)'!AI7</f>
        <v>119912036.27272227</v>
      </c>
      <c r="AM7" s="493">
        <f>+'[22]HT Consolidado (PPTO)'!AN7</f>
        <v>108253367.73062098</v>
      </c>
      <c r="AN7" s="493">
        <f>+'[22]HT Consolidado (PPTO)'!AS7</f>
        <v>107793820.42792806</v>
      </c>
      <c r="AO7" s="493">
        <f>+'[22]HT Consolidado (PPTO)'!AX7</f>
        <v>130335361.20565277</v>
      </c>
      <c r="AP7" s="493">
        <f>+'[22]HT Consolidado (PPTO)'!BC7</f>
        <v>87662943.920972586</v>
      </c>
      <c r="AQ7" s="493">
        <f>+'[22]HT Consolidado (PPTO)'!BH7</f>
        <v>70504156.478938147</v>
      </c>
      <c r="AR7" s="493">
        <f>SUM(AF7:AQ7)</f>
        <v>975481801.31648374</v>
      </c>
      <c r="AS7" s="538">
        <f>AS8+AS10+AS12+AS14+AS15+AS17-AS19+AS20+AS21+AS22</f>
        <v>1</v>
      </c>
      <c r="AU7" s="539" t="str">
        <f>IFERROR(IF(N7&gt;AC7,"+"&amp;TEXT(ABS((N7-AC7)/(AC7)),"0.0%"),"-"&amp;TEXT(ABS((N7-AC7)/(AC7)),"0.0%")),"")</f>
        <v>+35.8%</v>
      </c>
      <c r="AV7" s="542"/>
      <c r="AX7" s="539">
        <f>IF(IFERROR(N7/AR7,"")&lt;0,0,IFERROR(N7/AR7,""))</f>
        <v>0.81368262942272351</v>
      </c>
      <c r="AY7" s="542" t="str">
        <f t="shared" ref="AY7:AY22" si="0">IF(((O7-AS7)*100)=0,"",(O7-AS7)*100)</f>
        <v/>
      </c>
      <c r="AZ7" s="568">
        <f>N7/AC7-1</f>
        <v>0.35846745102776634</v>
      </c>
      <c r="BA7" s="567">
        <f>(N7/AR7)</f>
        <v>0.81368262942272351</v>
      </c>
      <c r="BB7" s="569">
        <f>BA7-AX7</f>
        <v>0</v>
      </c>
    </row>
    <row r="8" spans="1:54">
      <c r="A8" s="479" t="s">
        <v>1285</v>
      </c>
      <c r="B8" s="483">
        <v>38923116.225940168</v>
      </c>
      <c r="C8" s="483">
        <v>33795236.653858349</v>
      </c>
      <c r="D8" s="483">
        <v>38342282.151896566</v>
      </c>
      <c r="E8" s="483">
        <v>43130079.513304576</v>
      </c>
      <c r="F8" s="483">
        <v>36003548.792184561</v>
      </c>
      <c r="G8" s="483">
        <v>36549194.62936911</v>
      </c>
      <c r="H8" s="483">
        <v>55601959.426389158</v>
      </c>
      <c r="I8" s="483">
        <v>82891063.354276061</v>
      </c>
      <c r="J8" s="483">
        <v>52738256.785900056</v>
      </c>
      <c r="K8" s="483">
        <v>54076655.419114292</v>
      </c>
      <c r="L8" s="483">
        <v>90392916.155734956</v>
      </c>
      <c r="M8" s="483">
        <f>+'[22]EERR Cons 12-22'!B8-SUM('EERR Consolidado'!B8:L8)</f>
        <v>6532314.2565598488</v>
      </c>
      <c r="N8" s="483">
        <f>SUM(B8:M8)</f>
        <v>568976623.3645277</v>
      </c>
      <c r="O8" s="541">
        <f t="shared" ref="O8:O22" si="1">IFERROR(+N8/N$7,0)</f>
        <v>0.71683665944898978</v>
      </c>
      <c r="Q8" s="483">
        <v>19049905.497020006</v>
      </c>
      <c r="R8" s="483">
        <v>25435664.282979995</v>
      </c>
      <c r="S8" s="483">
        <v>23654701.539999992</v>
      </c>
      <c r="T8" s="483">
        <v>43323169.069999993</v>
      </c>
      <c r="U8" s="483">
        <v>36734175.970002264</v>
      </c>
      <c r="V8" s="483">
        <v>33507505.907480419</v>
      </c>
      <c r="W8" s="483">
        <v>39521946.250000149</v>
      </c>
      <c r="X8" s="483">
        <v>35559123.175732166</v>
      </c>
      <c r="Y8" s="483">
        <v>47800504.151999921</v>
      </c>
      <c r="Z8" s="483">
        <v>39611115.530000031</v>
      </c>
      <c r="AA8" s="483">
        <v>48832768.38681978</v>
      </c>
      <c r="AB8" s="483">
        <v>65386610.969985723</v>
      </c>
      <c r="AC8" s="483">
        <f>SUM(Q8:AB8)</f>
        <v>458417190.73202044</v>
      </c>
      <c r="AD8" s="541">
        <f t="shared" ref="AD8:AD22" si="2">IFERROR(+AC8/AC$7,0)</f>
        <v>0.78457762087151262</v>
      </c>
      <c r="AF8" s="483">
        <f>+'[22]HT Consolidado (PPTO)'!E8</f>
        <v>37183408.464745298</v>
      </c>
      <c r="AG8" s="483">
        <f>+'[22]HT Consolidado (PPTO)'!J8</f>
        <v>36696148.477225527</v>
      </c>
      <c r="AH8" s="483">
        <f>+'[22]HT Consolidado (PPTO)'!O8</f>
        <v>35121369.289461106</v>
      </c>
      <c r="AI8" s="483">
        <f>+'[22]HT Consolidado (PPTO)'!T8</f>
        <v>41352428.20453959</v>
      </c>
      <c r="AJ8" s="483">
        <f>+'[22]HT Consolidado (PPTO)'!Y8</f>
        <v>52058919.269454427</v>
      </c>
      <c r="AK8" s="483">
        <f>+'[22]HT Consolidado (PPTO)'!AD8</f>
        <v>51564306.691939637</v>
      </c>
      <c r="AL8" s="483">
        <f>+'[22]HT Consolidado (PPTO)'!AI8</f>
        <v>91490029.626383632</v>
      </c>
      <c r="AM8" s="483">
        <f>+'[22]HT Consolidado (PPTO)'!AN8</f>
        <v>83755219.627483875</v>
      </c>
      <c r="AN8" s="483">
        <f>+'[22]HT Consolidado (PPTO)'!AS8</f>
        <v>83784513.899855852</v>
      </c>
      <c r="AO8" s="483">
        <f>+'[22]HT Consolidado (PPTO)'!AX8</f>
        <v>102402183.92607459</v>
      </c>
      <c r="AP8" s="483">
        <f>+'[22]HT Consolidado (PPTO)'!BC8</f>
        <v>65885178.383108199</v>
      </c>
      <c r="AQ8" s="483">
        <f>+'[22]HT Consolidado (PPTO)'!BH8</f>
        <v>49285164.584409028</v>
      </c>
      <c r="AR8" s="483">
        <f>SUM(AF8:AQ8)</f>
        <v>730578870.44468069</v>
      </c>
      <c r="AS8" s="541">
        <f t="shared" ref="AS8:AS22" si="3">IFERROR(+AR8/AR$7,0)</f>
        <v>0.74894156862661232</v>
      </c>
      <c r="AU8" s="539" t="str">
        <f t="shared" ref="AU8:AU22" si="4">IFERROR(IF(N8&gt;AC8,"+"&amp;TEXT(ABS((N8-AC8)/(AC8)),"0.0%"),"-"&amp;TEXT(ABS((N8-AC8)/(AC8)),"0.0%")),"")</f>
        <v>+24.1%</v>
      </c>
      <c r="AV8" s="542"/>
      <c r="AX8" s="539">
        <f t="shared" ref="AX8:AX22" si="5">IF(IFERROR(N8/AR8,"")&lt;0,0,IFERROR(N8/AR8,""))</f>
        <v>0.7788024625160721</v>
      </c>
      <c r="AY8" s="542">
        <f t="shared" si="0"/>
        <v>-3.2104909177622543</v>
      </c>
      <c r="AZ8" s="568">
        <f>N8/AC8-1</f>
        <v>0.2411764542598438</v>
      </c>
      <c r="BA8" s="567">
        <f t="shared" ref="BA8:BA22" si="6">(N8/AR8)</f>
        <v>0.7788024625160721</v>
      </c>
      <c r="BB8" s="569">
        <f t="shared" ref="BB8:BB22" si="7">BA8-AX8</f>
        <v>0</v>
      </c>
    </row>
    <row r="9" spans="1:54">
      <c r="A9" s="503" t="s">
        <v>1277</v>
      </c>
      <c r="B9" s="493">
        <f t="shared" ref="B9:M9" si="8">+B7-B8</f>
        <v>12903635.737868443</v>
      </c>
      <c r="C9" s="493">
        <f t="shared" si="8"/>
        <v>13633802.664397448</v>
      </c>
      <c r="D9" s="493">
        <f t="shared" si="8"/>
        <v>14016220.634159893</v>
      </c>
      <c r="E9" s="493">
        <f t="shared" si="8"/>
        <v>14952876.226426229</v>
      </c>
      <c r="F9" s="493">
        <f t="shared" si="8"/>
        <v>16659255.238379776</v>
      </c>
      <c r="G9" s="493">
        <f t="shared" si="8"/>
        <v>14090732.069595397</v>
      </c>
      <c r="H9" s="493">
        <f t="shared" si="8"/>
        <v>23741253.753889024</v>
      </c>
      <c r="I9" s="493">
        <f t="shared" si="8"/>
        <v>22254629.157359481</v>
      </c>
      <c r="J9" s="493">
        <f t="shared" si="8"/>
        <v>18060113.133061767</v>
      </c>
      <c r="K9" s="493">
        <f t="shared" si="8"/>
        <v>23764978.799150288</v>
      </c>
      <c r="L9" s="493">
        <f t="shared" si="8"/>
        <v>39950809.209306419</v>
      </c>
      <c r="M9" s="493">
        <f t="shared" si="8"/>
        <v>10727667.061089396</v>
      </c>
      <c r="N9" s="493">
        <f>+N7-N8</f>
        <v>224755973.68468356</v>
      </c>
      <c r="O9" s="538">
        <f t="shared" si="1"/>
        <v>0.28316334055101022</v>
      </c>
      <c r="Q9" s="493">
        <f t="shared" ref="Q9:AB9" si="9">+Q7-Q8</f>
        <v>10906104.422979996</v>
      </c>
      <c r="R9" s="493">
        <f t="shared" si="9"/>
        <v>7777850.9352342188</v>
      </c>
      <c r="S9" s="493">
        <f t="shared" si="9"/>
        <v>9795271.2007143945</v>
      </c>
      <c r="T9" s="493">
        <f t="shared" si="9"/>
        <v>5539584.3700000048</v>
      </c>
      <c r="U9" s="493">
        <f t="shared" si="9"/>
        <v>10791635.069997698</v>
      </c>
      <c r="V9" s="493">
        <f t="shared" si="9"/>
        <v>12825889.164304763</v>
      </c>
      <c r="W9" s="493">
        <f t="shared" si="9"/>
        <v>7869291.8492846489</v>
      </c>
      <c r="X9" s="493">
        <f t="shared" si="9"/>
        <v>14363591.682359725</v>
      </c>
      <c r="Y9" s="493">
        <f t="shared" si="9"/>
        <v>13196165.323032707</v>
      </c>
      <c r="Z9" s="493">
        <f t="shared" si="9"/>
        <v>7018257.7090108395</v>
      </c>
      <c r="AA9" s="493">
        <f t="shared" si="9"/>
        <v>5311248.8258355856</v>
      </c>
      <c r="AB9" s="493">
        <f t="shared" si="9"/>
        <v>20473244.395058155</v>
      </c>
      <c r="AC9" s="493">
        <f>+AC7-AC8</f>
        <v>125868134.94781274</v>
      </c>
      <c r="AD9" s="538">
        <f t="shared" si="2"/>
        <v>0.21542237912848736</v>
      </c>
      <c r="AF9" s="493">
        <f t="shared" ref="AF9:AQ9" si="10">+AF7-AF8</f>
        <v>15415519.789539829</v>
      </c>
      <c r="AG9" s="493">
        <f t="shared" si="10"/>
        <v>15857021.463275924</v>
      </c>
      <c r="AH9" s="493">
        <f t="shared" si="10"/>
        <v>15026830.294434413</v>
      </c>
      <c r="AI9" s="493">
        <f t="shared" si="10"/>
        <v>16677503.207257427</v>
      </c>
      <c r="AJ9" s="493">
        <f t="shared" si="10"/>
        <v>16790931.038585953</v>
      </c>
      <c r="AK9" s="493">
        <f t="shared" si="10"/>
        <v>17275729.089189664</v>
      </c>
      <c r="AL9" s="493">
        <f t="shared" si="10"/>
        <v>28422006.646338642</v>
      </c>
      <c r="AM9" s="493">
        <f t="shared" si="10"/>
        <v>24498148.103137106</v>
      </c>
      <c r="AN9" s="493">
        <f t="shared" si="10"/>
        <v>24009306.528072208</v>
      </c>
      <c r="AO9" s="493">
        <f t="shared" si="10"/>
        <v>27933177.279578179</v>
      </c>
      <c r="AP9" s="493">
        <f t="shared" si="10"/>
        <v>21777765.537864387</v>
      </c>
      <c r="AQ9" s="493">
        <f t="shared" si="10"/>
        <v>21218991.894529119</v>
      </c>
      <c r="AR9" s="493">
        <f>+AR7-AR8</f>
        <v>244902930.87180305</v>
      </c>
      <c r="AS9" s="538">
        <f t="shared" si="3"/>
        <v>0.25105843137338768</v>
      </c>
      <c r="AU9" s="539" t="str">
        <f t="shared" si="4"/>
        <v>+78.6%</v>
      </c>
      <c r="AV9" s="542">
        <f t="shared" ref="AV9:AV22" si="11">IF(((O9-AD9)*100)=0,"",(O9-AD9)*100)</f>
        <v>6.7740961422522865</v>
      </c>
      <c r="AW9" s="573">
        <f>O9-AD9</f>
        <v>6.7740961422522866E-2</v>
      </c>
      <c r="AX9" s="539">
        <f t="shared" si="5"/>
        <v>0.91773492822074221</v>
      </c>
      <c r="AY9" s="542">
        <f t="shared" si="0"/>
        <v>3.2104909177622543</v>
      </c>
      <c r="AZ9" s="568">
        <f t="shared" ref="AZ9:AZ22" si="12">N9/AC9-1</f>
        <v>0.78564633358452118</v>
      </c>
      <c r="BA9" s="567">
        <f t="shared" si="6"/>
        <v>0.91773492822074221</v>
      </c>
      <c r="BB9" s="569">
        <f t="shared" si="7"/>
        <v>0</v>
      </c>
    </row>
    <row r="10" spans="1:54">
      <c r="A10" s="479" t="s">
        <v>1286</v>
      </c>
      <c r="B10" s="483">
        <v>3562601.3293491164</v>
      </c>
      <c r="C10" s="483">
        <v>3890185.9210714297</v>
      </c>
      <c r="D10" s="483">
        <v>4254299.1958243866</v>
      </c>
      <c r="E10" s="483">
        <v>3928294.4481213912</v>
      </c>
      <c r="F10" s="483">
        <v>4134328.5639200993</v>
      </c>
      <c r="G10" s="483">
        <v>3972827.2739468589</v>
      </c>
      <c r="H10" s="483">
        <v>3718957.773902569</v>
      </c>
      <c r="I10" s="483">
        <v>4020473.7253443524</v>
      </c>
      <c r="J10" s="483">
        <v>4363222.261615172</v>
      </c>
      <c r="K10" s="483">
        <v>5257175.2544873282</v>
      </c>
      <c r="L10" s="483">
        <v>7752463.2944479883</v>
      </c>
      <c r="M10" s="483">
        <f>+'[22]EERR Cons 12-22'!B10-SUM('EERR Consolidado'!B10:L10)</f>
        <v>3082643.2860719338</v>
      </c>
      <c r="N10" s="483">
        <f>SUM(B10:M10)</f>
        <v>51937472.328102626</v>
      </c>
      <c r="O10" s="541">
        <f t="shared" si="1"/>
        <v>6.5434470653197213E-2</v>
      </c>
      <c r="Q10" s="483">
        <v>2848459.84449</v>
      </c>
      <c r="R10" s="483">
        <v>1624511.6812242838</v>
      </c>
      <c r="S10" s="483">
        <v>2138289.3642857098</v>
      </c>
      <c r="T10" s="483">
        <v>3120692.2468000054</v>
      </c>
      <c r="U10" s="483">
        <v>4273451.2265333347</v>
      </c>
      <c r="V10" s="483">
        <v>2927366.9499999993</v>
      </c>
      <c r="W10" s="483">
        <v>2725034.4800000042</v>
      </c>
      <c r="X10" s="483">
        <v>2808769.3002999946</v>
      </c>
      <c r="Y10" s="483">
        <v>1282101.5100000016</v>
      </c>
      <c r="Z10" s="483">
        <v>26473.589999999851</v>
      </c>
      <c r="AA10" s="483">
        <v>1375261.5915080085</v>
      </c>
      <c r="AB10" s="483">
        <v>3233540.6967610791</v>
      </c>
      <c r="AC10" s="483">
        <f>SUM(Q10:AB10)</f>
        <v>28383952.481902421</v>
      </c>
      <c r="AD10" s="541">
        <f t="shared" si="2"/>
        <v>4.8578924087947707E-2</v>
      </c>
      <c r="AF10" s="483">
        <f>+'[22]HT Consolidado (PPTO)'!E10</f>
        <v>3837739.1839240105</v>
      </c>
      <c r="AG10" s="483">
        <f>+'[22]HT Consolidado (PPTO)'!J10</f>
        <v>3669420.8948264793</v>
      </c>
      <c r="AH10" s="483">
        <f>+'[22]HT Consolidado (PPTO)'!O10</f>
        <v>3694100.813219286</v>
      </c>
      <c r="AI10" s="483">
        <f>+'[22]HT Consolidado (PPTO)'!T10</f>
        <v>3919300.9429887729</v>
      </c>
      <c r="AJ10" s="483">
        <f>+'[22]HT Consolidado (PPTO)'!Y10</f>
        <v>3723150.0677679051</v>
      </c>
      <c r="AK10" s="483">
        <f>+'[22]HT Consolidado (PPTO)'!AD10</f>
        <v>3710243.5992566072</v>
      </c>
      <c r="AL10" s="483">
        <f>+'[22]HT Consolidado (PPTO)'!AI10</f>
        <v>4884076.2931663878</v>
      </c>
      <c r="AM10" s="483">
        <f>+'[22]HT Consolidado (PPTO)'!AN10</f>
        <v>4351116.6627093842</v>
      </c>
      <c r="AN10" s="483">
        <f>+'[22]HT Consolidado (PPTO)'!AS10</f>
        <v>3875741.9362621885</v>
      </c>
      <c r="AO10" s="483">
        <f>+'[22]HT Consolidado (PPTO)'!AX10</f>
        <v>4336617.8231563102</v>
      </c>
      <c r="AP10" s="483">
        <f>+'[22]HT Consolidado (PPTO)'!BC10</f>
        <v>4314528.8968795091</v>
      </c>
      <c r="AQ10" s="483">
        <f>+'[22]HT Consolidado (PPTO)'!BH10</f>
        <v>4050716.7365470603</v>
      </c>
      <c r="AR10" s="483">
        <f>SUM(AF10:AQ10)</f>
        <v>48366753.85070391</v>
      </c>
      <c r="AS10" s="541">
        <f t="shared" si="3"/>
        <v>4.9582425613096476E-2</v>
      </c>
      <c r="AU10" s="539" t="str">
        <f t="shared" si="4"/>
        <v>+83.0%</v>
      </c>
      <c r="AV10" s="542">
        <f t="shared" si="11"/>
        <v>1.6855546565249506</v>
      </c>
      <c r="AW10" s="573"/>
      <c r="AX10" s="539">
        <f t="shared" si="5"/>
        <v>1.0738258864430024</v>
      </c>
      <c r="AY10" s="542">
        <f t="shared" si="0"/>
        <v>1.5852045040100737</v>
      </c>
      <c r="AZ10" s="568">
        <f t="shared" si="12"/>
        <v>0.82981818198920343</v>
      </c>
      <c r="BA10" s="567">
        <f t="shared" si="6"/>
        <v>1.0738258864430024</v>
      </c>
      <c r="BB10" s="569">
        <f t="shared" si="7"/>
        <v>0</v>
      </c>
    </row>
    <row r="11" spans="1:54">
      <c r="A11" s="503" t="s">
        <v>1287</v>
      </c>
      <c r="B11" s="493">
        <f t="shared" ref="B11:M11" si="13">+B9-B10</f>
        <v>9341034.4085193276</v>
      </c>
      <c r="C11" s="493">
        <f t="shared" si="13"/>
        <v>9743616.7433260195</v>
      </c>
      <c r="D11" s="493">
        <f t="shared" si="13"/>
        <v>9761921.4383355062</v>
      </c>
      <c r="E11" s="493">
        <f t="shared" si="13"/>
        <v>11024581.778304838</v>
      </c>
      <c r="F11" s="493">
        <f t="shared" si="13"/>
        <v>12524926.674459677</v>
      </c>
      <c r="G11" s="493">
        <f t="shared" si="13"/>
        <v>10117904.795648538</v>
      </c>
      <c r="H11" s="493">
        <f t="shared" si="13"/>
        <v>20022295.979986455</v>
      </c>
      <c r="I11" s="493">
        <f t="shared" si="13"/>
        <v>18234155.432015128</v>
      </c>
      <c r="J11" s="493">
        <f t="shared" si="13"/>
        <v>13696890.871446595</v>
      </c>
      <c r="K11" s="493">
        <f t="shared" si="13"/>
        <v>18507803.54466296</v>
      </c>
      <c r="L11" s="493">
        <f t="shared" si="13"/>
        <v>32198345.914858431</v>
      </c>
      <c r="M11" s="493">
        <f t="shared" si="13"/>
        <v>7645023.7750174627</v>
      </c>
      <c r="N11" s="493">
        <f>+N9-N10</f>
        <v>172818501.35658094</v>
      </c>
      <c r="O11" s="538">
        <f t="shared" si="1"/>
        <v>0.21772886989781298</v>
      </c>
      <c r="Q11" s="493">
        <f t="shared" ref="Q11:AB11" si="14">+Q9-Q10</f>
        <v>8057644.5784899956</v>
      </c>
      <c r="R11" s="493">
        <f t="shared" si="14"/>
        <v>6153339.2540099351</v>
      </c>
      <c r="S11" s="493">
        <f t="shared" si="14"/>
        <v>7656981.8364286851</v>
      </c>
      <c r="T11" s="493">
        <f t="shared" si="14"/>
        <v>2418892.1231999993</v>
      </c>
      <c r="U11" s="493">
        <f t="shared" si="14"/>
        <v>6518183.8434643634</v>
      </c>
      <c r="V11" s="493">
        <f t="shared" si="14"/>
        <v>9898522.2143047638</v>
      </c>
      <c r="W11" s="493">
        <f t="shared" si="14"/>
        <v>5144257.3692846447</v>
      </c>
      <c r="X11" s="493">
        <f t="shared" si="14"/>
        <v>11554822.382059731</v>
      </c>
      <c r="Y11" s="493">
        <f t="shared" si="14"/>
        <v>11914063.813032705</v>
      </c>
      <c r="Z11" s="493">
        <f t="shared" si="14"/>
        <v>6991784.1190108396</v>
      </c>
      <c r="AA11" s="493">
        <f t="shared" si="14"/>
        <v>3935987.2343275771</v>
      </c>
      <c r="AB11" s="493">
        <f t="shared" si="14"/>
        <v>17239703.698297076</v>
      </c>
      <c r="AC11" s="493">
        <f>+AC9-AC10</f>
        <v>97484182.465910316</v>
      </c>
      <c r="AD11" s="538">
        <f t="shared" si="2"/>
        <v>0.16684345504053966</v>
      </c>
      <c r="AF11" s="493">
        <f t="shared" ref="AF11:AQ11" si="15">+AF9-AF10</f>
        <v>11577780.605615819</v>
      </c>
      <c r="AG11" s="493">
        <f t="shared" si="15"/>
        <v>12187600.568449445</v>
      </c>
      <c r="AH11" s="493">
        <f t="shared" si="15"/>
        <v>11332729.481215127</v>
      </c>
      <c r="AI11" s="493">
        <f t="shared" si="15"/>
        <v>12758202.264268655</v>
      </c>
      <c r="AJ11" s="493">
        <f t="shared" si="15"/>
        <v>13067780.970818048</v>
      </c>
      <c r="AK11" s="493">
        <f t="shared" si="15"/>
        <v>13565485.489933057</v>
      </c>
      <c r="AL11" s="493">
        <f t="shared" si="15"/>
        <v>23537930.353172254</v>
      </c>
      <c r="AM11" s="493">
        <f t="shared" si="15"/>
        <v>20147031.440427721</v>
      </c>
      <c r="AN11" s="493">
        <f t="shared" si="15"/>
        <v>20133564.591810018</v>
      </c>
      <c r="AO11" s="493">
        <f t="shared" si="15"/>
        <v>23596559.456421867</v>
      </c>
      <c r="AP11" s="493">
        <f t="shared" si="15"/>
        <v>17463236.640984878</v>
      </c>
      <c r="AQ11" s="493">
        <f t="shared" si="15"/>
        <v>17168275.157982059</v>
      </c>
      <c r="AR11" s="493">
        <f>+AR9-AR10</f>
        <v>196536177.02109915</v>
      </c>
      <c r="AS11" s="538">
        <f t="shared" si="3"/>
        <v>0.20147600576029123</v>
      </c>
      <c r="AU11" s="539" t="str">
        <f t="shared" si="4"/>
        <v>+77.3%</v>
      </c>
      <c r="AV11" s="542">
        <f t="shared" si="11"/>
        <v>5.0885414857273323</v>
      </c>
      <c r="AX11" s="539">
        <f t="shared" si="5"/>
        <v>0.87932157822540735</v>
      </c>
      <c r="AY11" s="542">
        <f t="shared" si="0"/>
        <v>1.625286413752175</v>
      </c>
      <c r="AZ11" s="568">
        <f t="shared" si="12"/>
        <v>0.77278505071337733</v>
      </c>
      <c r="BA11" s="567">
        <f t="shared" si="6"/>
        <v>0.87932157822540735</v>
      </c>
      <c r="BB11" s="569">
        <f t="shared" si="7"/>
        <v>0</v>
      </c>
    </row>
    <row r="12" spans="1:54">
      <c r="A12" s="479" t="s">
        <v>1288</v>
      </c>
      <c r="B12" s="483">
        <v>3555015.3177428572</v>
      </c>
      <c r="C12" s="483">
        <v>3621819.1461251369</v>
      </c>
      <c r="D12" s="483">
        <v>3668257.0343641061</v>
      </c>
      <c r="E12" s="483">
        <v>3388396.0512730014</v>
      </c>
      <c r="F12" s="483">
        <v>4072655.2917686906</v>
      </c>
      <c r="G12" s="483">
        <v>3475421.6742398739</v>
      </c>
      <c r="H12" s="483">
        <v>4924866.3325143829</v>
      </c>
      <c r="I12" s="483">
        <v>3758249.975556571</v>
      </c>
      <c r="J12" s="483">
        <v>3825791.5946692489</v>
      </c>
      <c r="K12" s="483">
        <v>3496628.6575936675</v>
      </c>
      <c r="L12" s="483">
        <v>8006758.5806953833</v>
      </c>
      <c r="M12" s="483">
        <f>+'[22]EERR Cons 12-22'!B12-SUM('EERR Consolidado'!B12:L12)</f>
        <v>3410698.1083186045</v>
      </c>
      <c r="N12" s="483">
        <f>SUM(B12:M12)</f>
        <v>49204557.764861524</v>
      </c>
      <c r="O12" s="541">
        <f t="shared" si="1"/>
        <v>6.1991353193487218E-2</v>
      </c>
      <c r="Q12" s="483">
        <v>1645093.6001124945</v>
      </c>
      <c r="R12" s="483">
        <v>2340416.6426785593</v>
      </c>
      <c r="S12" s="483">
        <v>1494875.1200000013</v>
      </c>
      <c r="T12" s="483">
        <v>1208612.7599999988</v>
      </c>
      <c r="U12" s="483">
        <v>1986256.209041873</v>
      </c>
      <c r="V12" s="483">
        <v>2538041.3874827065</v>
      </c>
      <c r="W12" s="483">
        <v>2489486.8800000008</v>
      </c>
      <c r="X12" s="483">
        <v>1975762.4544000011</v>
      </c>
      <c r="Y12" s="483">
        <v>2186485.0100000054</v>
      </c>
      <c r="Z12" s="483">
        <v>2243807.6499999985</v>
      </c>
      <c r="AA12" s="483">
        <v>2253196.8900000043</v>
      </c>
      <c r="AB12" s="483">
        <v>3244423.3399999961</v>
      </c>
      <c r="AC12" s="483">
        <f>SUM(Q12:AB12)</f>
        <v>25606457.943715639</v>
      </c>
      <c r="AD12" s="541">
        <f t="shared" si="2"/>
        <v>4.3825262792492305E-2</v>
      </c>
      <c r="AF12" s="483">
        <f>+'[22]HT Consolidado (PPTO)'!E12</f>
        <v>3601001.0424930453</v>
      </c>
      <c r="AG12" s="483">
        <f>+'[22]HT Consolidado (PPTO)'!J12</f>
        <v>3540506.5123446081</v>
      </c>
      <c r="AH12" s="483">
        <f>+'[22]HT Consolidado (PPTO)'!O12</f>
        <v>4459900.8432839205</v>
      </c>
      <c r="AI12" s="483">
        <f>+'[22]HT Consolidado (PPTO)'!T12</f>
        <v>3673385.0777644115</v>
      </c>
      <c r="AJ12" s="483">
        <f>+'[22]HT Consolidado (PPTO)'!Y12</f>
        <v>3593333.1881999029</v>
      </c>
      <c r="AK12" s="483">
        <f>+'[22]HT Consolidado (PPTO)'!AD12</f>
        <v>3664836.5061758691</v>
      </c>
      <c r="AL12" s="483">
        <f>+'[22]HT Consolidado (PPTO)'!AI12</f>
        <v>5020176.363453703</v>
      </c>
      <c r="AM12" s="483">
        <f>+'[22]HT Consolidado (PPTO)'!AN12</f>
        <v>3667403.1893667849</v>
      </c>
      <c r="AN12" s="483">
        <f>+'[22]HT Consolidado (PPTO)'!AS12</f>
        <v>3736913.941027387</v>
      </c>
      <c r="AO12" s="483">
        <f>+'[22]HT Consolidado (PPTO)'!AX12</f>
        <v>3719577.1984008988</v>
      </c>
      <c r="AP12" s="483">
        <f>+'[22]HT Consolidado (PPTO)'!BC12</f>
        <v>3719006.1978380159</v>
      </c>
      <c r="AQ12" s="483">
        <f>+'[22]HT Consolidado (PPTO)'!BH12</f>
        <v>5401746.9520453019</v>
      </c>
      <c r="AR12" s="483">
        <f>SUM(AF12:AQ12)</f>
        <v>47797787.01239384</v>
      </c>
      <c r="AS12" s="541">
        <f t="shared" si="3"/>
        <v>4.8999158106165841E-2</v>
      </c>
      <c r="AU12" s="539" t="str">
        <f t="shared" si="4"/>
        <v>+92.2%</v>
      </c>
      <c r="AV12" s="542">
        <f t="shared" si="11"/>
        <v>1.8166090400994914</v>
      </c>
      <c r="AX12" s="539">
        <f t="shared" si="5"/>
        <v>1.0294317130645172</v>
      </c>
      <c r="AY12" s="542">
        <f t="shared" si="0"/>
        <v>1.2992195087321377</v>
      </c>
      <c r="AZ12" s="568">
        <f t="shared" si="12"/>
        <v>0.9215682962874352</v>
      </c>
      <c r="BA12" s="567">
        <f t="shared" si="6"/>
        <v>1.0294317130645172</v>
      </c>
      <c r="BB12" s="569">
        <f t="shared" si="7"/>
        <v>0</v>
      </c>
    </row>
    <row r="13" spans="1:54">
      <c r="A13" s="503" t="s">
        <v>1292</v>
      </c>
      <c r="B13" s="493">
        <f t="shared" ref="B13:M13" si="16">+B11-B12</f>
        <v>5786019.0907764705</v>
      </c>
      <c r="C13" s="493">
        <f t="shared" si="16"/>
        <v>6121797.5972008826</v>
      </c>
      <c r="D13" s="493">
        <f t="shared" si="16"/>
        <v>6093664.4039714001</v>
      </c>
      <c r="E13" s="493">
        <f t="shared" si="16"/>
        <v>7636185.7270318363</v>
      </c>
      <c r="F13" s="493">
        <f t="shared" si="16"/>
        <v>8452271.3826909866</v>
      </c>
      <c r="G13" s="493">
        <f t="shared" si="16"/>
        <v>6642483.1214086637</v>
      </c>
      <c r="H13" s="493">
        <f t="shared" si="16"/>
        <v>15097429.647472072</v>
      </c>
      <c r="I13" s="493">
        <f t="shared" si="16"/>
        <v>14475905.456458557</v>
      </c>
      <c r="J13" s="493">
        <f t="shared" si="16"/>
        <v>9871099.2767773457</v>
      </c>
      <c r="K13" s="493">
        <f t="shared" si="16"/>
        <v>15011174.887069292</v>
      </c>
      <c r="L13" s="493">
        <f t="shared" si="16"/>
        <v>24191587.334163047</v>
      </c>
      <c r="M13" s="493">
        <f t="shared" si="16"/>
        <v>4234325.6666988581</v>
      </c>
      <c r="N13" s="493">
        <f>+N11-N12</f>
        <v>123613943.59171942</v>
      </c>
      <c r="O13" s="538">
        <f t="shared" si="1"/>
        <v>0.15573751670432578</v>
      </c>
      <c r="Q13" s="493">
        <f t="shared" ref="Q13:AB13" si="17">+Q11-Q12</f>
        <v>6412550.9783775005</v>
      </c>
      <c r="R13" s="493">
        <f t="shared" si="17"/>
        <v>3812922.6113313758</v>
      </c>
      <c r="S13" s="493">
        <f t="shared" si="17"/>
        <v>6162106.7164286841</v>
      </c>
      <c r="T13" s="493">
        <f t="shared" si="17"/>
        <v>1210279.3632000005</v>
      </c>
      <c r="U13" s="493">
        <f t="shared" si="17"/>
        <v>4531927.6344224904</v>
      </c>
      <c r="V13" s="493">
        <f t="shared" si="17"/>
        <v>7360480.8268220574</v>
      </c>
      <c r="W13" s="493">
        <f t="shared" si="17"/>
        <v>2654770.4892846439</v>
      </c>
      <c r="X13" s="493">
        <f t="shared" si="17"/>
        <v>9579059.9276597295</v>
      </c>
      <c r="Y13" s="493">
        <f t="shared" si="17"/>
        <v>9727578.8030327</v>
      </c>
      <c r="Z13" s="493">
        <f t="shared" si="17"/>
        <v>4747976.4690108411</v>
      </c>
      <c r="AA13" s="493">
        <f t="shared" si="17"/>
        <v>1682790.3443275727</v>
      </c>
      <c r="AB13" s="493">
        <f t="shared" si="17"/>
        <v>13995280.35829708</v>
      </c>
      <c r="AC13" s="493">
        <f>+AC11-AC12</f>
        <v>71877724.522194684</v>
      </c>
      <c r="AD13" s="538">
        <f t="shared" si="2"/>
        <v>0.12301819224804736</v>
      </c>
      <c r="AF13" s="493">
        <f t="shared" ref="AF13:AQ13" si="18">+AF11-AF12</f>
        <v>7976779.5631227735</v>
      </c>
      <c r="AG13" s="493">
        <f t="shared" si="18"/>
        <v>8647094.056104837</v>
      </c>
      <c r="AH13" s="493">
        <f t="shared" si="18"/>
        <v>6872828.6379312063</v>
      </c>
      <c r="AI13" s="493">
        <f t="shared" si="18"/>
        <v>9084817.1865042448</v>
      </c>
      <c r="AJ13" s="493">
        <f t="shared" si="18"/>
        <v>9474447.7826181464</v>
      </c>
      <c r="AK13" s="493">
        <f t="shared" si="18"/>
        <v>9900648.9837571867</v>
      </c>
      <c r="AL13" s="493">
        <f t="shared" si="18"/>
        <v>18517753.989718549</v>
      </c>
      <c r="AM13" s="493">
        <f t="shared" si="18"/>
        <v>16479628.251060937</v>
      </c>
      <c r="AN13" s="493">
        <f t="shared" si="18"/>
        <v>16396650.65078263</v>
      </c>
      <c r="AO13" s="493">
        <f t="shared" si="18"/>
        <v>19876982.258020967</v>
      </c>
      <c r="AP13" s="493">
        <f t="shared" si="18"/>
        <v>13744230.443146862</v>
      </c>
      <c r="AQ13" s="493">
        <f t="shared" si="18"/>
        <v>11766528.205936756</v>
      </c>
      <c r="AR13" s="493">
        <f>+AR11-AR12</f>
        <v>148738390.00870532</v>
      </c>
      <c r="AS13" s="538">
        <f t="shared" si="3"/>
        <v>0.15247684765412542</v>
      </c>
      <c r="AU13" s="539" t="str">
        <f t="shared" si="4"/>
        <v>+72.0%</v>
      </c>
      <c r="AV13" s="542">
        <f t="shared" si="11"/>
        <v>3.2719324456278427</v>
      </c>
      <c r="AX13" s="539">
        <f t="shared" si="5"/>
        <v>0.8310829745063435</v>
      </c>
      <c r="AY13" s="542">
        <f t="shared" si="0"/>
        <v>0.32606690502003655</v>
      </c>
      <c r="AZ13" s="568">
        <f t="shared" si="12"/>
        <v>0.71978098101240562</v>
      </c>
      <c r="BA13" s="567">
        <f t="shared" si="6"/>
        <v>0.8310829745063435</v>
      </c>
      <c r="BB13" s="569">
        <f t="shared" si="7"/>
        <v>0</v>
      </c>
    </row>
    <row r="14" spans="1:54">
      <c r="A14" s="479" t="s">
        <v>1312</v>
      </c>
      <c r="B14" s="493">
        <v>171629.16999999993</v>
      </c>
      <c r="C14" s="493">
        <v>506149.1</v>
      </c>
      <c r="D14" s="493">
        <v>154095.49999999953</v>
      </c>
      <c r="E14" s="493">
        <v>498262.64000000048</v>
      </c>
      <c r="F14" s="493">
        <v>143231.49</v>
      </c>
      <c r="G14" s="493">
        <v>283945.2100000002</v>
      </c>
      <c r="H14" s="493">
        <v>172492.83000000007</v>
      </c>
      <c r="I14" s="493">
        <v>214372.51999999979</v>
      </c>
      <c r="J14" s="493">
        <v>354642</v>
      </c>
      <c r="K14" s="493">
        <v>220838.58999999985</v>
      </c>
      <c r="L14" s="493">
        <v>322158.64000000013</v>
      </c>
      <c r="M14" s="493">
        <f>+'[22]EERR Cons 12-22'!B14-SUM('EERR Consolidado'!B14:L14)</f>
        <v>117314.14999999991</v>
      </c>
      <c r="N14" s="493">
        <f>SUM(B14:M14)</f>
        <v>3159131.84</v>
      </c>
      <c r="O14" s="538">
        <f t="shared" si="1"/>
        <v>3.9800958808349591E-3</v>
      </c>
      <c r="Q14" s="493">
        <v>399846.15</v>
      </c>
      <c r="R14" s="493">
        <v>414117.79999999993</v>
      </c>
      <c r="S14" s="493">
        <v>286783.26</v>
      </c>
      <c r="T14" s="493">
        <v>411540.90000000014</v>
      </c>
      <c r="U14" s="493">
        <v>390202.20999999996</v>
      </c>
      <c r="V14" s="493">
        <v>442811.26999999979</v>
      </c>
      <c r="W14" s="493">
        <v>351885.60000000009</v>
      </c>
      <c r="X14" s="493">
        <v>449702.14999999991</v>
      </c>
      <c r="Y14" s="493">
        <v>346499.83000000007</v>
      </c>
      <c r="Z14" s="493">
        <v>422624.94382000016</v>
      </c>
      <c r="AA14" s="493">
        <v>151417.0299999998</v>
      </c>
      <c r="AB14" s="493">
        <v>410292.51999999024</v>
      </c>
      <c r="AC14" s="493">
        <f>SUM(Q14:AB14)</f>
        <v>4477723.6638199901</v>
      </c>
      <c r="AD14" s="538">
        <f t="shared" si="2"/>
        <v>7.6635908297200978E-3</v>
      </c>
      <c r="AF14" s="493">
        <f>+'[22]HT Consolidado (PPTO)'!E14</f>
        <v>393177.18392140721</v>
      </c>
      <c r="AG14" s="493">
        <f>+'[22]HT Consolidado (PPTO)'!J14</f>
        <v>393177.18392140721</v>
      </c>
      <c r="AH14" s="493">
        <f>+'[22]HT Consolidado (PPTO)'!O14</f>
        <v>400377.18392140721</v>
      </c>
      <c r="AI14" s="493">
        <f>+'[22]HT Consolidado (PPTO)'!T14</f>
        <v>400377.18392140721</v>
      </c>
      <c r="AJ14" s="493">
        <f>+'[22]HT Consolidado (PPTO)'!Y14</f>
        <v>400377.18392140721</v>
      </c>
      <c r="AK14" s="493">
        <f>+'[22]HT Consolidado (PPTO)'!AD14</f>
        <v>400377.18392140721</v>
      </c>
      <c r="AL14" s="493">
        <f>+'[22]HT Consolidado (PPTO)'!AI14</f>
        <v>0</v>
      </c>
      <c r="AM14" s="493">
        <f>+'[22]HT Consolidado (PPTO)'!AN14</f>
        <v>0</v>
      </c>
      <c r="AN14" s="493">
        <f>+'[22]HT Consolidado (PPTO)'!AS14</f>
        <v>0</v>
      </c>
      <c r="AO14" s="493">
        <f>+'[22]HT Consolidado (PPTO)'!AX14</f>
        <v>0</v>
      </c>
      <c r="AP14" s="493">
        <f>+'[22]HT Consolidado (PPTO)'!BC14</f>
        <v>0</v>
      </c>
      <c r="AQ14" s="493">
        <f>+'[22]HT Consolidado (PPTO)'!BH14</f>
        <v>0</v>
      </c>
      <c r="AR14" s="493">
        <f>SUM(AF14:AQ14)</f>
        <v>2387863.1035284433</v>
      </c>
      <c r="AS14" s="538">
        <f t="shared" si="3"/>
        <v>2.4478807296105863E-3</v>
      </c>
      <c r="AU14" s="539" t="str">
        <f>IFERROR(IF(N14&gt;AC14,"+"&amp;TEXT(ABS((N14-AC14)/(AC14)),"0.0%"),"-"&amp;TEXT(ABS((N14-AC14)/(AC14)),"0.0%")),"")</f>
        <v>-29.4%</v>
      </c>
      <c r="AV14" s="542">
        <f>IF(((O14-AD14)*100)=0,"",(O14-AD14)*100)</f>
        <v>-0.36834949488851387</v>
      </c>
      <c r="AX14" s="539">
        <f t="shared" si="5"/>
        <v>1.322995374120018</v>
      </c>
      <c r="AY14" s="542">
        <f t="shared" si="0"/>
        <v>0.15322151512243729</v>
      </c>
      <c r="AZ14" s="568">
        <f t="shared" si="12"/>
        <v>-0.2944781596225361</v>
      </c>
      <c r="BA14" s="567">
        <f t="shared" si="6"/>
        <v>1.322995374120018</v>
      </c>
      <c r="BB14" s="569">
        <f t="shared" si="7"/>
        <v>0</v>
      </c>
    </row>
    <row r="15" spans="1:54">
      <c r="A15" s="479" t="s">
        <v>1313</v>
      </c>
      <c r="B15" s="483">
        <v>52760</v>
      </c>
      <c r="C15" s="483">
        <v>48802.503200000006</v>
      </c>
      <c r="D15" s="483">
        <v>50000</v>
      </c>
      <c r="E15" s="483">
        <v>46944.996799999994</v>
      </c>
      <c r="F15" s="483">
        <v>1791410.12</v>
      </c>
      <c r="G15" s="483">
        <v>247419.37999999989</v>
      </c>
      <c r="H15" s="483">
        <v>70606.25</v>
      </c>
      <c r="I15" s="483">
        <v>51120</v>
      </c>
      <c r="J15" s="483">
        <v>61219</v>
      </c>
      <c r="K15" s="483">
        <v>51033.75</v>
      </c>
      <c r="L15" s="483">
        <v>107810.79000000004</v>
      </c>
      <c r="M15" s="483">
        <f>+'[22]EERR Cons 12-22'!B15-SUM('EERR Consolidado'!B15:L15)</f>
        <v>14985.069999999832</v>
      </c>
      <c r="N15" s="483">
        <f>SUM(B15:M15)</f>
        <v>2594111.86</v>
      </c>
      <c r="O15" s="541">
        <f t="shared" si="1"/>
        <v>3.2682440782247041E-3</v>
      </c>
      <c r="Q15" s="483">
        <v>50000</v>
      </c>
      <c r="R15" s="483">
        <v>52849.039999999994</v>
      </c>
      <c r="S15" s="483">
        <v>50211.11</v>
      </c>
      <c r="T15" s="483">
        <v>54680</v>
      </c>
      <c r="U15" s="483">
        <v>66561.500000000029</v>
      </c>
      <c r="V15" s="483">
        <v>50000</v>
      </c>
      <c r="W15" s="483">
        <v>50000</v>
      </c>
      <c r="X15" s="483">
        <v>50000</v>
      </c>
      <c r="Y15" s="483">
        <v>53035.719999999972</v>
      </c>
      <c r="Z15" s="483">
        <v>52453.390000000014</v>
      </c>
      <c r="AA15" s="483">
        <v>50000</v>
      </c>
      <c r="AB15" s="483">
        <v>44642.859999999986</v>
      </c>
      <c r="AC15" s="483">
        <f>SUM(Q15:AB15)</f>
        <v>624433.62</v>
      </c>
      <c r="AD15" s="541">
        <f t="shared" si="2"/>
        <v>1.0687135078627091E-3</v>
      </c>
      <c r="AF15" s="483">
        <f>+'[22]HT Consolidado (PPTO)'!E15</f>
        <v>80608.127954966665</v>
      </c>
      <c r="AG15" s="483">
        <f>+'[22]HT Consolidado (PPTO)'!J15</f>
        <v>80608.127954966665</v>
      </c>
      <c r="AH15" s="483">
        <f>+'[22]HT Consolidado (PPTO)'!O15</f>
        <v>80608.127954966665</v>
      </c>
      <c r="AI15" s="483">
        <f>+'[22]HT Consolidado (PPTO)'!T15</f>
        <v>80608.127954966665</v>
      </c>
      <c r="AJ15" s="483">
        <f>+'[22]HT Consolidado (PPTO)'!Y15</f>
        <v>80608.127954966665</v>
      </c>
      <c r="AK15" s="483">
        <f>+'[22]HT Consolidado (PPTO)'!AD15</f>
        <v>80608.127954966665</v>
      </c>
      <c r="AL15" s="483">
        <f>+'[22]HT Consolidado (PPTO)'!AI15</f>
        <v>0</v>
      </c>
      <c r="AM15" s="483">
        <f>+'[22]HT Consolidado (PPTO)'!AN15</f>
        <v>0</v>
      </c>
      <c r="AN15" s="483">
        <f>+'[22]HT Consolidado (PPTO)'!AS15</f>
        <v>0</v>
      </c>
      <c r="AO15" s="483">
        <f>+'[22]HT Consolidado (PPTO)'!AX15</f>
        <v>0</v>
      </c>
      <c r="AP15" s="483">
        <f>+'[22]HT Consolidado (PPTO)'!BC15</f>
        <v>0</v>
      </c>
      <c r="AQ15" s="483">
        <f>+'[22]HT Consolidado (PPTO)'!BH15</f>
        <v>0</v>
      </c>
      <c r="AR15" s="483">
        <f>SUM(AF15:AQ15)</f>
        <v>483648.76772980002</v>
      </c>
      <c r="AS15" s="541">
        <f t="shared" si="3"/>
        <v>4.958050135605613E-4</v>
      </c>
      <c r="AU15" s="539" t="str">
        <f t="shared" si="4"/>
        <v>+315.4%</v>
      </c>
      <c r="AV15" s="542">
        <f t="shared" si="11"/>
        <v>0.2199530570361995</v>
      </c>
      <c r="AX15" s="539">
        <f t="shared" si="5"/>
        <v>5.363627560091814</v>
      </c>
      <c r="AY15" s="542">
        <f t="shared" si="0"/>
        <v>0.27724390646641428</v>
      </c>
      <c r="AZ15" s="568">
        <f t="shared" si="12"/>
        <v>3.1543436754734628</v>
      </c>
      <c r="BA15" s="567">
        <f t="shared" si="6"/>
        <v>5.363627560091814</v>
      </c>
      <c r="BB15" s="569">
        <f t="shared" si="7"/>
        <v>0</v>
      </c>
    </row>
    <row r="16" spans="1:54">
      <c r="A16" s="503" t="s">
        <v>1289</v>
      </c>
      <c r="B16" s="493">
        <f t="shared" ref="B16:M16" si="19">+B13-B14-B15</f>
        <v>5561629.9207764706</v>
      </c>
      <c r="C16" s="493">
        <f t="shared" si="19"/>
        <v>5566845.9940008828</v>
      </c>
      <c r="D16" s="493">
        <f t="shared" si="19"/>
        <v>5889568.9039714001</v>
      </c>
      <c r="E16" s="493">
        <f t="shared" si="19"/>
        <v>7090978.0902318358</v>
      </c>
      <c r="F16" s="493">
        <f t="shared" si="19"/>
        <v>6517629.7726909863</v>
      </c>
      <c r="G16" s="493">
        <f t="shared" si="19"/>
        <v>6111118.5314086638</v>
      </c>
      <c r="H16" s="493">
        <f t="shared" si="19"/>
        <v>14854330.567472072</v>
      </c>
      <c r="I16" s="493">
        <f t="shared" si="19"/>
        <v>14210412.936458558</v>
      </c>
      <c r="J16" s="493">
        <f t="shared" si="19"/>
        <v>9455238.2767773457</v>
      </c>
      <c r="K16" s="493">
        <f t="shared" si="19"/>
        <v>14739302.547069293</v>
      </c>
      <c r="L16" s="493">
        <f t="shared" si="19"/>
        <v>23761617.904163048</v>
      </c>
      <c r="M16" s="493">
        <f t="shared" si="19"/>
        <v>4102026.4466988584</v>
      </c>
      <c r="N16" s="493">
        <f>+N13-N14-N15</f>
        <v>117860699.89171942</v>
      </c>
      <c r="O16" s="538">
        <f t="shared" si="1"/>
        <v>0.1484891767452661</v>
      </c>
      <c r="Q16" s="493">
        <f t="shared" ref="Q16:AB16" si="20">+Q13-Q14-Q15</f>
        <v>5962704.8283775002</v>
      </c>
      <c r="R16" s="493">
        <f t="shared" si="20"/>
        <v>3345955.7713313759</v>
      </c>
      <c r="S16" s="493">
        <f t="shared" si="20"/>
        <v>5825112.346428684</v>
      </c>
      <c r="T16" s="493">
        <f t="shared" si="20"/>
        <v>744058.46320000035</v>
      </c>
      <c r="U16" s="493">
        <f t="shared" si="20"/>
        <v>4075163.9244224904</v>
      </c>
      <c r="V16" s="493">
        <f t="shared" si="20"/>
        <v>6867669.5568220578</v>
      </c>
      <c r="W16" s="493">
        <f t="shared" si="20"/>
        <v>2252884.8892846438</v>
      </c>
      <c r="X16" s="493">
        <f t="shared" si="20"/>
        <v>9079357.7776597291</v>
      </c>
      <c r="Y16" s="493">
        <f t="shared" si="20"/>
        <v>9328043.2530326992</v>
      </c>
      <c r="Z16" s="493">
        <f t="shared" si="20"/>
        <v>4272898.1351908417</v>
      </c>
      <c r="AA16" s="493">
        <f t="shared" si="20"/>
        <v>1481373.3143275729</v>
      </c>
      <c r="AB16" s="493">
        <f t="shared" si="20"/>
        <v>13540344.97829709</v>
      </c>
      <c r="AC16" s="493">
        <f>+AC13-AC14-AC15</f>
        <v>66775567.238374703</v>
      </c>
      <c r="AD16" s="538">
        <f t="shared" si="2"/>
        <v>0.11428588791046457</v>
      </c>
      <c r="AF16" s="493">
        <f t="shared" ref="AF16:AQ16" si="21">+AF13-AF14-AF15</f>
        <v>7502994.2512464002</v>
      </c>
      <c r="AG16" s="493">
        <f t="shared" si="21"/>
        <v>8173308.7442284636</v>
      </c>
      <c r="AH16" s="493">
        <f t="shared" si="21"/>
        <v>6391843.3260548329</v>
      </c>
      <c r="AI16" s="493">
        <f t="shared" si="21"/>
        <v>8603831.8746278696</v>
      </c>
      <c r="AJ16" s="493">
        <f t="shared" si="21"/>
        <v>8993462.4707417712</v>
      </c>
      <c r="AK16" s="493">
        <f t="shared" si="21"/>
        <v>9419663.6718808115</v>
      </c>
      <c r="AL16" s="493">
        <f t="shared" si="21"/>
        <v>18517753.989718549</v>
      </c>
      <c r="AM16" s="493">
        <f t="shared" si="21"/>
        <v>16479628.251060937</v>
      </c>
      <c r="AN16" s="493">
        <f t="shared" si="21"/>
        <v>16396650.65078263</v>
      </c>
      <c r="AO16" s="493">
        <f t="shared" si="21"/>
        <v>19876982.258020967</v>
      </c>
      <c r="AP16" s="493">
        <f t="shared" si="21"/>
        <v>13744230.443146862</v>
      </c>
      <c r="AQ16" s="493">
        <f t="shared" si="21"/>
        <v>11766528.205936756</v>
      </c>
      <c r="AR16" s="493">
        <f>+AR13-AR14-AR15</f>
        <v>145866878.13744709</v>
      </c>
      <c r="AS16" s="538">
        <f t="shared" si="3"/>
        <v>0.14953316191095428</v>
      </c>
      <c r="AU16" s="539" t="str">
        <f t="shared" si="4"/>
        <v>+76.5%</v>
      </c>
      <c r="AV16" s="542">
        <f t="shared" si="11"/>
        <v>3.4203288834801531</v>
      </c>
      <c r="AX16" s="539">
        <f t="shared" si="5"/>
        <v>0.80800179860339449</v>
      </c>
      <c r="AY16" s="542">
        <f t="shared" si="0"/>
        <v>-0.10439851656881827</v>
      </c>
      <c r="AZ16" s="568">
        <f t="shared" si="12"/>
        <v>0.76502731112686106</v>
      </c>
      <c r="BA16" s="567">
        <f t="shared" si="6"/>
        <v>0.80800179860339449</v>
      </c>
      <c r="BB16" s="569">
        <f t="shared" si="7"/>
        <v>0</v>
      </c>
    </row>
    <row r="17" spans="1:54">
      <c r="A17" s="507" t="s">
        <v>1290</v>
      </c>
      <c r="B17" s="483">
        <v>570496.93999999994</v>
      </c>
      <c r="C17" s="483">
        <v>570496.93999999994</v>
      </c>
      <c r="D17" s="483">
        <v>570594.5</v>
      </c>
      <c r="E17" s="483">
        <v>572523</v>
      </c>
      <c r="F17" s="483">
        <v>572522.64999999991</v>
      </c>
      <c r="G17" s="483">
        <v>572445.02</v>
      </c>
      <c r="H17" s="483">
        <v>572690.83000000007</v>
      </c>
      <c r="I17" s="483">
        <v>617315.06000000052</v>
      </c>
      <c r="J17" s="483">
        <v>724950.73400000017</v>
      </c>
      <c r="K17" s="483">
        <v>480821.56995833293</v>
      </c>
      <c r="L17" s="483">
        <v>1379058.9462916665</v>
      </c>
      <c r="M17" s="483">
        <f>+'[22]EERR Cons 12-22'!B17-SUM('EERR Consolidado'!B17:L17)</f>
        <v>84992.087624999695</v>
      </c>
      <c r="N17" s="483">
        <f>SUM(B17:M17)</f>
        <v>7288908.2778749997</v>
      </c>
      <c r="O17" s="541">
        <f t="shared" si="1"/>
        <v>9.1830779093265442E-3</v>
      </c>
      <c r="Q17" s="483">
        <v>539720.41</v>
      </c>
      <c r="R17" s="483">
        <v>539720.4138333333</v>
      </c>
      <c r="S17" s="483">
        <v>552464.49383333325</v>
      </c>
      <c r="T17" s="483">
        <v>501112.74383333325</v>
      </c>
      <c r="U17" s="483">
        <v>586484.2200000002</v>
      </c>
      <c r="V17" s="483">
        <v>543798.48</v>
      </c>
      <c r="W17" s="483">
        <v>539720.41000000015</v>
      </c>
      <c r="X17" s="483">
        <v>549033.16000000015</v>
      </c>
      <c r="Y17" s="483">
        <v>543902.33999999985</v>
      </c>
      <c r="Z17" s="483">
        <v>544009.58999999985</v>
      </c>
      <c r="AA17" s="483">
        <v>376929.04999999981</v>
      </c>
      <c r="AB17" s="483">
        <v>708503.53000000026</v>
      </c>
      <c r="AC17" s="483">
        <f>SUM(Q17:AB17)</f>
        <v>6525398.8415000001</v>
      </c>
      <c r="AD17" s="541">
        <f t="shared" si="2"/>
        <v>1.1168171704308175E-2</v>
      </c>
      <c r="AF17" s="483">
        <f>+'[22]HT Consolidado (PPTO)'!E17</f>
        <v>497034.67</v>
      </c>
      <c r="AG17" s="483">
        <f>+'[22]HT Consolidado (PPTO)'!J17</f>
        <v>497034.67</v>
      </c>
      <c r="AH17" s="483">
        <f>+'[22]HT Consolidado (PPTO)'!O17</f>
        <v>497034.67</v>
      </c>
      <c r="AI17" s="483">
        <f>+'[22]HT Consolidado (PPTO)'!T17</f>
        <v>497034.67</v>
      </c>
      <c r="AJ17" s="483">
        <f>+'[22]HT Consolidado (PPTO)'!Y17</f>
        <v>497034.67</v>
      </c>
      <c r="AK17" s="483">
        <f>+'[22]HT Consolidado (PPTO)'!AD17</f>
        <v>497034.67</v>
      </c>
      <c r="AL17" s="483">
        <f>+'[22]HT Consolidado (PPTO)'!AI17</f>
        <v>497034.67</v>
      </c>
      <c r="AM17" s="483">
        <f>+'[22]HT Consolidado (PPTO)'!AN17</f>
        <v>497034.67</v>
      </c>
      <c r="AN17" s="483">
        <f>+'[22]HT Consolidado (PPTO)'!AS17</f>
        <v>497034.67</v>
      </c>
      <c r="AO17" s="483">
        <f>+'[22]HT Consolidado (PPTO)'!AX17</f>
        <v>497034.67</v>
      </c>
      <c r="AP17" s="483">
        <f>+'[22]HT Consolidado (PPTO)'!BC17</f>
        <v>497034.67</v>
      </c>
      <c r="AQ17" s="483">
        <f>+'[22]HT Consolidado (PPTO)'!BH17</f>
        <v>497034.67</v>
      </c>
      <c r="AR17" s="483">
        <f>SUM(AF17:AQ17)</f>
        <v>5964416.04</v>
      </c>
      <c r="AS17" s="541">
        <f t="shared" si="3"/>
        <v>6.1143283574850767E-3</v>
      </c>
      <c r="AU17" s="539" t="str">
        <f t="shared" si="4"/>
        <v>+11.7%</v>
      </c>
      <c r="AV17" s="542">
        <f t="shared" si="11"/>
        <v>-0.19850937949816311</v>
      </c>
      <c r="AX17" s="539">
        <f t="shared" si="5"/>
        <v>1.222065702491639</v>
      </c>
      <c r="AY17" s="542">
        <f t="shared" si="0"/>
        <v>0.30687495518414676</v>
      </c>
      <c r="AZ17" s="568">
        <f t="shared" si="12"/>
        <v>0.11700578844610376</v>
      </c>
      <c r="BA17" s="567">
        <f t="shared" si="6"/>
        <v>1.222065702491639</v>
      </c>
      <c r="BB17" s="569">
        <f t="shared" si="7"/>
        <v>0</v>
      </c>
    </row>
    <row r="18" spans="1:54">
      <c r="A18" s="543" t="s">
        <v>1291</v>
      </c>
      <c r="B18" s="493">
        <f t="shared" ref="B18:M18" si="22">+B16-B17</f>
        <v>4991132.9807764702</v>
      </c>
      <c r="C18" s="493">
        <f t="shared" si="22"/>
        <v>4996349.0540008824</v>
      </c>
      <c r="D18" s="493">
        <f t="shared" si="22"/>
        <v>5318974.4039714001</v>
      </c>
      <c r="E18" s="493">
        <f t="shared" si="22"/>
        <v>6518455.0902318358</v>
      </c>
      <c r="F18" s="493">
        <f t="shared" si="22"/>
        <v>5945107.1226909868</v>
      </c>
      <c r="G18" s="493">
        <f t="shared" si="22"/>
        <v>5538673.5114086643</v>
      </c>
      <c r="H18" s="493">
        <f t="shared" si="22"/>
        <v>14281639.737472072</v>
      </c>
      <c r="I18" s="493">
        <f t="shared" si="22"/>
        <v>13593097.876458557</v>
      </c>
      <c r="J18" s="493">
        <f t="shared" si="22"/>
        <v>8730287.5427773446</v>
      </c>
      <c r="K18" s="493">
        <f t="shared" si="22"/>
        <v>14258480.97711096</v>
      </c>
      <c r="L18" s="493">
        <f t="shared" si="22"/>
        <v>22382558.957871381</v>
      </c>
      <c r="M18" s="493">
        <f t="shared" si="22"/>
        <v>4017034.3590738587</v>
      </c>
      <c r="N18" s="493">
        <f>+N16-N17</f>
        <v>110571791.61384441</v>
      </c>
      <c r="O18" s="538">
        <f t="shared" si="1"/>
        <v>0.13930609883593956</v>
      </c>
      <c r="Q18" s="493">
        <f t="shared" ref="Q18:AB18" si="23">+Q16-Q17</f>
        <v>5422984.4183775</v>
      </c>
      <c r="R18" s="493">
        <f t="shared" si="23"/>
        <v>2806235.3574980428</v>
      </c>
      <c r="S18" s="493">
        <f t="shared" si="23"/>
        <v>5272647.8525953507</v>
      </c>
      <c r="T18" s="493">
        <f t="shared" si="23"/>
        <v>242945.71936666709</v>
      </c>
      <c r="U18" s="493">
        <f t="shared" si="23"/>
        <v>3488679.7044224902</v>
      </c>
      <c r="V18" s="493">
        <f t="shared" si="23"/>
        <v>6323871.0768220574</v>
      </c>
      <c r="W18" s="493">
        <f t="shared" si="23"/>
        <v>1713164.4792846437</v>
      </c>
      <c r="X18" s="493">
        <f t="shared" si="23"/>
        <v>8530324.617659729</v>
      </c>
      <c r="Y18" s="493">
        <f t="shared" si="23"/>
        <v>8784140.9130326994</v>
      </c>
      <c r="Z18" s="493">
        <f t="shared" si="23"/>
        <v>3728888.5451908419</v>
      </c>
      <c r="AA18" s="493">
        <f t="shared" si="23"/>
        <v>1104444.2643275731</v>
      </c>
      <c r="AB18" s="493">
        <f t="shared" si="23"/>
        <v>12831841.448297091</v>
      </c>
      <c r="AC18" s="493">
        <f>+AC16-AC17</f>
        <v>60250168.396874703</v>
      </c>
      <c r="AD18" s="538">
        <f t="shared" si="2"/>
        <v>0.1031177162061564</v>
      </c>
      <c r="AF18" s="493">
        <f t="shared" ref="AF18:AQ18" si="24">+AF16-AF17</f>
        <v>7005959.5812464003</v>
      </c>
      <c r="AG18" s="493">
        <f t="shared" si="24"/>
        <v>7676274.0742284637</v>
      </c>
      <c r="AH18" s="493">
        <f t="shared" si="24"/>
        <v>5894808.656054833</v>
      </c>
      <c r="AI18" s="493">
        <f t="shared" si="24"/>
        <v>8106797.2046278697</v>
      </c>
      <c r="AJ18" s="493">
        <f t="shared" si="24"/>
        <v>8496427.8007417712</v>
      </c>
      <c r="AK18" s="493">
        <f t="shared" si="24"/>
        <v>8922629.0018808115</v>
      </c>
      <c r="AL18" s="493">
        <f t="shared" si="24"/>
        <v>18020719.319718547</v>
      </c>
      <c r="AM18" s="493">
        <f t="shared" si="24"/>
        <v>15982593.581060937</v>
      </c>
      <c r="AN18" s="493">
        <f t="shared" si="24"/>
        <v>15899615.98078263</v>
      </c>
      <c r="AO18" s="493">
        <f t="shared" si="24"/>
        <v>19379947.588020965</v>
      </c>
      <c r="AP18" s="493">
        <f t="shared" si="24"/>
        <v>13247195.773146862</v>
      </c>
      <c r="AQ18" s="493">
        <f t="shared" si="24"/>
        <v>11269493.535936756</v>
      </c>
      <c r="AR18" s="493">
        <f>+AR16-AR17</f>
        <v>139902462.0974471</v>
      </c>
      <c r="AS18" s="538">
        <f t="shared" si="3"/>
        <v>0.14341883355346921</v>
      </c>
      <c r="AU18" s="539" t="str">
        <f t="shared" si="4"/>
        <v>+83.5%</v>
      </c>
      <c r="AV18" s="542">
        <f t="shared" si="11"/>
        <v>3.6188382629783162</v>
      </c>
      <c r="AX18" s="539">
        <f t="shared" si="5"/>
        <v>0.79034914722821092</v>
      </c>
      <c r="AY18" s="542">
        <f t="shared" si="0"/>
        <v>-0.41127347175296536</v>
      </c>
      <c r="AZ18" s="568">
        <f t="shared" si="12"/>
        <v>0.83521132896252603</v>
      </c>
      <c r="BA18" s="567">
        <f t="shared" si="6"/>
        <v>0.79034914722821092</v>
      </c>
      <c r="BB18" s="569">
        <f t="shared" si="7"/>
        <v>0</v>
      </c>
    </row>
    <row r="19" spans="1:54">
      <c r="A19" s="507" t="s">
        <v>1314</v>
      </c>
      <c r="B19" s="493">
        <v>87508.140000000014</v>
      </c>
      <c r="C19" s="493">
        <v>62319.040000000037</v>
      </c>
      <c r="D19" s="493">
        <v>7800.449999999837</v>
      </c>
      <c r="E19" s="493">
        <v>107275.08000000019</v>
      </c>
      <c r="F19" s="493">
        <v>736444.00999999989</v>
      </c>
      <c r="G19" s="493">
        <v>-181310.46964285709</v>
      </c>
      <c r="H19" s="493">
        <v>66799.911785714328</v>
      </c>
      <c r="I19" s="493">
        <v>77905.810714285588</v>
      </c>
      <c r="J19" s="493">
        <v>11511.0067857143</v>
      </c>
      <c r="K19" s="493">
        <v>-249017.87999999966</v>
      </c>
      <c r="L19" s="493">
        <v>-58719.566957143019</v>
      </c>
      <c r="M19" s="493">
        <f>+'[22]EERR Cons 12-22'!B19-SUM('EERR Consolidado'!B19:L19)</f>
        <v>589494.1260714283</v>
      </c>
      <c r="N19" s="493">
        <f>SUM(B19:M19)</f>
        <v>1258009.6587571427</v>
      </c>
      <c r="O19" s="538">
        <f t="shared" si="1"/>
        <v>1.584928807804962E-3</v>
      </c>
      <c r="Q19" s="493">
        <v>36557.710000000021</v>
      </c>
      <c r="R19" s="493">
        <v>47197.48000000004</v>
      </c>
      <c r="S19" s="493">
        <f>150352.46+365026.78</f>
        <v>515379.24</v>
      </c>
      <c r="T19" s="493">
        <v>-263119.58999999997</v>
      </c>
      <c r="U19" s="493">
        <v>83692.629999999655</v>
      </c>
      <c r="V19" s="493">
        <v>68315.010000000242</v>
      </c>
      <c r="W19" s="493">
        <v>56515.339999999851</v>
      </c>
      <c r="X19" s="493">
        <v>64157.369999999646</v>
      </c>
      <c r="Y19" s="493">
        <v>72144.540000000037</v>
      </c>
      <c r="Z19" s="493">
        <v>-19153.879999999888</v>
      </c>
      <c r="AA19" s="493">
        <v>624010.2900000005</v>
      </c>
      <c r="AB19" s="493">
        <v>365382.31999999937</v>
      </c>
      <c r="AC19" s="493">
        <f>SUM(Q19:AB19)</f>
        <v>1651078.4599999995</v>
      </c>
      <c r="AD19" s="538">
        <f t="shared" si="2"/>
        <v>2.8258085346896588E-3</v>
      </c>
      <c r="AF19" s="493">
        <f>+'[22]HT Consolidado (PPTO)'!E19</f>
        <v>0</v>
      </c>
      <c r="AG19" s="493">
        <f>+'[22]HT Consolidado (PPTO)'!J19</f>
        <v>0</v>
      </c>
      <c r="AH19" s="493">
        <f>+'[22]HT Consolidado (PPTO)'!O19</f>
        <v>0</v>
      </c>
      <c r="AI19" s="493">
        <f>+'[22]HT Consolidado (PPTO)'!T19</f>
        <v>0</v>
      </c>
      <c r="AJ19" s="493">
        <f>+'[22]HT Consolidado (PPTO)'!Y19</f>
        <v>0</v>
      </c>
      <c r="AK19" s="493">
        <f>+'[22]HT Consolidado (PPTO)'!AD19</f>
        <v>0</v>
      </c>
      <c r="AL19" s="493">
        <f>+'[22]HT Consolidado (PPTO)'!AI19</f>
        <v>0</v>
      </c>
      <c r="AM19" s="493">
        <f>+'[22]HT Consolidado (PPTO)'!AN19</f>
        <v>0</v>
      </c>
      <c r="AN19" s="493">
        <f>+'[22]HT Consolidado (PPTO)'!AS19</f>
        <v>0</v>
      </c>
      <c r="AO19" s="493">
        <f>+'[22]HT Consolidado (PPTO)'!AX19</f>
        <v>0</v>
      </c>
      <c r="AP19" s="493">
        <f>+'[22]HT Consolidado (PPTO)'!BC19</f>
        <v>0</v>
      </c>
      <c r="AQ19" s="493">
        <f>+'[22]HT Consolidado (PPTO)'!BH19</f>
        <v>0</v>
      </c>
      <c r="AR19" s="493">
        <f>SUM(AF19:AQ19)</f>
        <v>0</v>
      </c>
      <c r="AS19" s="538">
        <f t="shared" si="3"/>
        <v>0</v>
      </c>
      <c r="AU19" s="539" t="str">
        <f t="shared" si="4"/>
        <v>-23.8%</v>
      </c>
      <c r="AV19" s="542">
        <f t="shared" si="11"/>
        <v>-0.12408797268846969</v>
      </c>
      <c r="AX19" s="539" t="str">
        <f t="shared" si="5"/>
        <v/>
      </c>
      <c r="AY19" s="542">
        <f t="shared" si="0"/>
        <v>0.1584928807804962</v>
      </c>
      <c r="AZ19" s="568">
        <f t="shared" si="12"/>
        <v>-0.23806791183191678</v>
      </c>
      <c r="BA19" s="567" t="e">
        <f t="shared" si="6"/>
        <v>#DIV/0!</v>
      </c>
      <c r="BB19" s="569" t="e">
        <f t="shared" si="7"/>
        <v>#DIV/0!</v>
      </c>
    </row>
    <row r="20" spans="1:54">
      <c r="A20" s="479" t="s">
        <v>1315</v>
      </c>
      <c r="B20" s="493">
        <v>0</v>
      </c>
      <c r="C20" s="493">
        <v>0</v>
      </c>
      <c r="D20" s="493">
        <v>0</v>
      </c>
      <c r="E20" s="493">
        <v>0</v>
      </c>
      <c r="F20" s="493">
        <v>0</v>
      </c>
      <c r="G20" s="493">
        <v>0</v>
      </c>
      <c r="H20" s="493">
        <v>0</v>
      </c>
      <c r="I20" s="493">
        <v>0</v>
      </c>
      <c r="J20" s="493">
        <v>3.5714288242161274E-4</v>
      </c>
      <c r="K20" s="493">
        <v>2.4999999441206455E-3</v>
      </c>
      <c r="L20" s="493">
        <v>-2.8571428265422583E-3</v>
      </c>
      <c r="M20" s="493">
        <f>+'[22]EERR Cons 12-22'!B20-SUM('EERR Consolidado'!B20:L20)</f>
        <v>0</v>
      </c>
      <c r="N20" s="493">
        <f>SUM(B20:M20)</f>
        <v>0</v>
      </c>
      <c r="O20" s="538">
        <f t="shared" si="1"/>
        <v>0</v>
      </c>
      <c r="Q20" s="493">
        <v>0</v>
      </c>
      <c r="R20" s="493">
        <v>0</v>
      </c>
      <c r="S20" s="493">
        <v>0</v>
      </c>
      <c r="T20" s="493">
        <v>0</v>
      </c>
      <c r="U20" s="493">
        <v>0</v>
      </c>
      <c r="V20" s="493">
        <v>-0.25999999977648258</v>
      </c>
      <c r="W20" s="493">
        <v>0.25999999977648258</v>
      </c>
      <c r="X20" s="493">
        <v>0.25999999977648258</v>
      </c>
      <c r="Y20" s="493">
        <v>0</v>
      </c>
      <c r="Z20" s="493">
        <v>-0.25999999977648258</v>
      </c>
      <c r="AA20" s="493">
        <v>-0.26000000024214387</v>
      </c>
      <c r="AB20" s="493">
        <v>0.74000000022351742</v>
      </c>
      <c r="AC20" s="493">
        <f>SUM(Q20:AB20)</f>
        <v>0.47999999998137355</v>
      </c>
      <c r="AD20" s="538">
        <f t="shared" si="2"/>
        <v>8.2151643877566054E-10</v>
      </c>
      <c r="AF20" s="493">
        <f>+'[22]HT Consolidado (PPTO)'!E20</f>
        <v>0</v>
      </c>
      <c r="AG20" s="493">
        <f>+'[22]HT Consolidado (PPTO)'!J20</f>
        <v>0</v>
      </c>
      <c r="AH20" s="493">
        <f>+'[22]HT Consolidado (PPTO)'!O20</f>
        <v>0</v>
      </c>
      <c r="AI20" s="493">
        <f>+'[22]HT Consolidado (PPTO)'!T20</f>
        <v>0</v>
      </c>
      <c r="AJ20" s="493">
        <f>+'[22]HT Consolidado (PPTO)'!Y20</f>
        <v>0</v>
      </c>
      <c r="AK20" s="493">
        <f>+'[22]HT Consolidado (PPTO)'!AD20</f>
        <v>0</v>
      </c>
      <c r="AL20" s="493">
        <f>+'[22]HT Consolidado (PPTO)'!AI20</f>
        <v>0</v>
      </c>
      <c r="AM20" s="493">
        <f>+'[22]HT Consolidado (PPTO)'!AN20</f>
        <v>0</v>
      </c>
      <c r="AN20" s="493">
        <f>+'[22]HT Consolidado (PPTO)'!AS20</f>
        <v>0</v>
      </c>
      <c r="AO20" s="493">
        <f>+'[22]HT Consolidado (PPTO)'!AX20</f>
        <v>0</v>
      </c>
      <c r="AP20" s="493">
        <f>+'[22]HT Consolidado (PPTO)'!BC20</f>
        <v>0</v>
      </c>
      <c r="AQ20" s="493">
        <f>+'[22]HT Consolidado (PPTO)'!BH20</f>
        <v>0</v>
      </c>
      <c r="AR20" s="493">
        <f>SUM(AF20:AQ20)</f>
        <v>0</v>
      </c>
      <c r="AS20" s="538">
        <f t="shared" si="3"/>
        <v>0</v>
      </c>
      <c r="AU20" s="539" t="str">
        <f t="shared" si="4"/>
        <v>-100.0%</v>
      </c>
      <c r="AV20" s="542">
        <f t="shared" si="11"/>
        <v>-8.2151643877566058E-8</v>
      </c>
      <c r="AX20" s="539" t="str">
        <f t="shared" si="5"/>
        <v/>
      </c>
      <c r="AY20" s="542" t="str">
        <f t="shared" si="0"/>
        <v/>
      </c>
      <c r="AZ20" s="568">
        <f t="shared" si="12"/>
        <v>-1</v>
      </c>
      <c r="BA20" s="567" t="e">
        <f t="shared" si="6"/>
        <v>#DIV/0!</v>
      </c>
      <c r="BB20" s="569" t="e">
        <f t="shared" si="7"/>
        <v>#DIV/0!</v>
      </c>
    </row>
    <row r="21" spans="1:54">
      <c r="A21" s="510" t="s">
        <v>1316</v>
      </c>
      <c r="B21" s="483">
        <v>4126363.2969999998</v>
      </c>
      <c r="C21" s="483">
        <v>3761031.8195894905</v>
      </c>
      <c r="D21" s="483">
        <v>4119233.4199248869</v>
      </c>
      <c r="E21" s="483">
        <v>7183495.2225990016</v>
      </c>
      <c r="F21" s="483">
        <v>1936019.5482755974</v>
      </c>
      <c r="G21" s="483">
        <v>4076365.5859694853</v>
      </c>
      <c r="H21" s="483">
        <v>5920335.0647635497</v>
      </c>
      <c r="I21" s="483">
        <v>6011547.3789999969</v>
      </c>
      <c r="J21" s="483">
        <v>4064705.3248691484</v>
      </c>
      <c r="K21" s="483">
        <v>6383113.9983481616</v>
      </c>
      <c r="L21" s="483">
        <v>8817833.5129562914</v>
      </c>
      <c r="M21" s="483">
        <f>+'[22]EERR Cons 12-22'!B21-SUM('EERR Consolidado'!B21:L21)</f>
        <v>2075182.4443819374</v>
      </c>
      <c r="N21" s="483">
        <f>SUM(B21:M21)</f>
        <v>58475226.617677547</v>
      </c>
      <c r="O21" s="538">
        <f t="shared" si="1"/>
        <v>7.3671192080387873E-2</v>
      </c>
      <c r="Q21" s="483">
        <v>3535971.0799999991</v>
      </c>
      <c r="R21" s="483">
        <v>3386609.3968054755</v>
      </c>
      <c r="S21" s="483">
        <v>3800382.3931945302</v>
      </c>
      <c r="T21" s="483">
        <v>3364472.5599999931</v>
      </c>
      <c r="U21" s="483">
        <v>3845754.2700000014</v>
      </c>
      <c r="V21" s="483">
        <v>2854887.6699999981</v>
      </c>
      <c r="W21" s="483">
        <v>3451429.7800000012</v>
      </c>
      <c r="X21" s="483">
        <v>3792286.5199999996</v>
      </c>
      <c r="Y21" s="483">
        <v>3550849.4000000022</v>
      </c>
      <c r="Z21" s="483">
        <v>3420836.5333728045</v>
      </c>
      <c r="AA21" s="483">
        <v>4247892.8266271949</v>
      </c>
      <c r="AB21" s="483">
        <v>4122255.5700000003</v>
      </c>
      <c r="AC21" s="483">
        <f>SUM(Q21:AB21)</f>
        <v>43373628</v>
      </c>
      <c r="AD21" s="538">
        <f t="shared" si="2"/>
        <v>7.4233642526506216E-2</v>
      </c>
      <c r="AF21" s="483">
        <f>+'[22]HT Consolidado (PPTO)'!E21</f>
        <v>4361154.4265656276</v>
      </c>
      <c r="AG21" s="483">
        <f>+'[22]HT Consolidado (PPTO)'!J21</f>
        <v>3940438.1477169059</v>
      </c>
      <c r="AH21" s="483">
        <f>+'[22]HT Consolidado (PPTO)'!O21</f>
        <v>4220856.024368952</v>
      </c>
      <c r="AI21" s="483">
        <f>+'[22]HT Consolidado (PPTO)'!T21</f>
        <v>4253075.2952664113</v>
      </c>
      <c r="AJ21" s="483">
        <f>+'[22]HT Consolidado (PPTO)'!Y21</f>
        <v>4261438.5108806957</v>
      </c>
      <c r="AK21" s="483">
        <f>+'[22]HT Consolidado (PPTO)'!AD21</f>
        <v>4020513.0561445504</v>
      </c>
      <c r="AL21" s="483">
        <f>+'[22]HT Consolidado (PPTO)'!AI21</f>
        <v>6488896.6836465765</v>
      </c>
      <c r="AM21" s="483">
        <f>+'[22]HT Consolidado (PPTO)'!AN21</f>
        <v>5718549.028862806</v>
      </c>
      <c r="AN21" s="483">
        <f>+'[22]HT Consolidado (PPTO)'!AS21</f>
        <v>5314698.1707003107</v>
      </c>
      <c r="AO21" s="483">
        <f>+'[22]HT Consolidado (PPTO)'!AX21</f>
        <v>7158749.8779041562</v>
      </c>
      <c r="AP21" s="483">
        <f>+'[22]HT Consolidado (PPTO)'!BC21</f>
        <v>3924021.0557980975</v>
      </c>
      <c r="AQ21" s="483">
        <f>+'[22]HT Consolidado (PPTO)'!BH21</f>
        <v>3204822.6269606045</v>
      </c>
      <c r="AR21" s="483">
        <f>SUM(AF21:AQ21)</f>
        <v>56867212.904815689</v>
      </c>
      <c r="AS21" s="538">
        <f t="shared" si="3"/>
        <v>5.8296539031347627E-2</v>
      </c>
      <c r="AU21" s="539" t="str">
        <f t="shared" si="4"/>
        <v>+34.8%</v>
      </c>
      <c r="AV21" s="542">
        <f t="shared" si="11"/>
        <v>-5.6245044611834272E-2</v>
      </c>
      <c r="AX21" s="539">
        <f t="shared" si="5"/>
        <v>1.0282766401010957</v>
      </c>
      <c r="AY21" s="542">
        <f t="shared" si="0"/>
        <v>1.5374653049040246</v>
      </c>
      <c r="AZ21" s="568">
        <f t="shared" si="12"/>
        <v>0.3481746700478352</v>
      </c>
      <c r="BA21" s="567">
        <f t="shared" si="6"/>
        <v>1.0282766401010957</v>
      </c>
      <c r="BB21" s="569">
        <f t="shared" si="7"/>
        <v>0</v>
      </c>
    </row>
    <row r="22" spans="1:54" ht="16.5" thickBot="1">
      <c r="A22" s="503" t="s">
        <v>1317</v>
      </c>
      <c r="B22" s="514">
        <f t="shared" ref="B22:M22" si="25">+B18+B19-B20-B21</f>
        <v>952277.82377647003</v>
      </c>
      <c r="C22" s="514">
        <f t="shared" si="25"/>
        <v>1297636.2744113919</v>
      </c>
      <c r="D22" s="514">
        <f t="shared" si="25"/>
        <v>1207541.4340465134</v>
      </c>
      <c r="E22" s="514">
        <f t="shared" si="25"/>
        <v>-557765.05236716568</v>
      </c>
      <c r="F22" s="514">
        <f t="shared" si="25"/>
        <v>4745531.5844153892</v>
      </c>
      <c r="G22" s="514">
        <f t="shared" si="25"/>
        <v>1280997.4557963219</v>
      </c>
      <c r="H22" s="514">
        <f t="shared" si="25"/>
        <v>8428104.5844942369</v>
      </c>
      <c r="I22" s="514">
        <f t="shared" si="25"/>
        <v>7659456.3081728462</v>
      </c>
      <c r="J22" s="514">
        <f t="shared" si="25"/>
        <v>4677093.2243367676</v>
      </c>
      <c r="K22" s="514">
        <f t="shared" si="25"/>
        <v>7626349.0962627996</v>
      </c>
      <c r="L22" s="514">
        <f t="shared" si="25"/>
        <v>13506005.880815089</v>
      </c>
      <c r="M22" s="514">
        <f t="shared" si="25"/>
        <v>2531346.0407633493</v>
      </c>
      <c r="N22" s="514">
        <f>+N18+N19-N20-N21</f>
        <v>53354574.654923998</v>
      </c>
      <c r="O22" s="544">
        <f t="shared" si="1"/>
        <v>6.7219835563356645E-2</v>
      </c>
      <c r="Q22" s="514">
        <f t="shared" ref="Q22:AB22" si="26">+Q18+Q19-Q20-Q21</f>
        <v>1923571.0483775008</v>
      </c>
      <c r="R22" s="514">
        <f t="shared" si="26"/>
        <v>-533176.55930743273</v>
      </c>
      <c r="S22" s="514">
        <f t="shared" si="26"/>
        <v>1987644.6994008208</v>
      </c>
      <c r="T22" s="514">
        <f t="shared" si="26"/>
        <v>-3384646.4306333261</v>
      </c>
      <c r="U22" s="514">
        <f t="shared" si="26"/>
        <v>-273381.93557751179</v>
      </c>
      <c r="V22" s="514">
        <f t="shared" si="26"/>
        <v>3537298.6768220589</v>
      </c>
      <c r="W22" s="514">
        <f t="shared" si="26"/>
        <v>-1681750.2207153575</v>
      </c>
      <c r="X22" s="514">
        <f t="shared" si="26"/>
        <v>4802195.2076597288</v>
      </c>
      <c r="Y22" s="514">
        <f t="shared" si="26"/>
        <v>5305436.0530326962</v>
      </c>
      <c r="Z22" s="514">
        <f t="shared" si="26"/>
        <v>288898.39181803726</v>
      </c>
      <c r="AA22" s="514">
        <f t="shared" si="26"/>
        <v>-2519438.012299621</v>
      </c>
      <c r="AB22" s="514">
        <f t="shared" si="26"/>
        <v>9074967.4582970906</v>
      </c>
      <c r="AC22" s="514">
        <f>+AC18+AC19-AC20-AC21</f>
        <v>18527618.376874708</v>
      </c>
      <c r="AD22" s="544">
        <f t="shared" si="2"/>
        <v>3.1709881392823408E-2</v>
      </c>
      <c r="AF22" s="514">
        <f t="shared" ref="AF22:AQ22" si="27">+AF18+AF19-AF20-AF21</f>
        <v>2644805.1546807727</v>
      </c>
      <c r="AG22" s="514">
        <f t="shared" si="27"/>
        <v>3735835.9265115578</v>
      </c>
      <c r="AH22" s="514">
        <f t="shared" si="27"/>
        <v>1673952.6316858809</v>
      </c>
      <c r="AI22" s="514">
        <f t="shared" si="27"/>
        <v>3853721.9093614584</v>
      </c>
      <c r="AJ22" s="514">
        <f t="shared" si="27"/>
        <v>4234989.2898610756</v>
      </c>
      <c r="AK22" s="514">
        <f t="shared" si="27"/>
        <v>4902115.9457362611</v>
      </c>
      <c r="AL22" s="514">
        <f t="shared" si="27"/>
        <v>11531822.636071971</v>
      </c>
      <c r="AM22" s="514">
        <f t="shared" si="27"/>
        <v>10264044.552198131</v>
      </c>
      <c r="AN22" s="514">
        <f t="shared" si="27"/>
        <v>10584917.81008232</v>
      </c>
      <c r="AO22" s="514">
        <f t="shared" si="27"/>
        <v>12221197.710116809</v>
      </c>
      <c r="AP22" s="514">
        <f t="shared" si="27"/>
        <v>9323174.7173487656</v>
      </c>
      <c r="AQ22" s="514">
        <f t="shared" si="27"/>
        <v>8064670.9089761516</v>
      </c>
      <c r="AR22" s="514">
        <f>+AR18+AR19-AR20-AR21</f>
        <v>83035249.192631409</v>
      </c>
      <c r="AS22" s="544">
        <f t="shared" si="3"/>
        <v>8.5122294522121569E-2</v>
      </c>
      <c r="AU22" s="539" t="str">
        <f t="shared" si="4"/>
        <v>+188.0%</v>
      </c>
      <c r="AV22" s="542">
        <f t="shared" si="11"/>
        <v>3.5509954170533238</v>
      </c>
      <c r="AX22" s="539">
        <f t="shared" si="5"/>
        <v>0.64255331529322024</v>
      </c>
      <c r="AY22" s="542">
        <f t="shared" si="0"/>
        <v>-1.7902458958764924</v>
      </c>
      <c r="AZ22" s="568">
        <f t="shared" si="12"/>
        <v>1.8797319531105328</v>
      </c>
      <c r="BA22" s="567">
        <f t="shared" si="6"/>
        <v>0.64255331529322024</v>
      </c>
      <c r="BB22" s="569">
        <f t="shared" si="7"/>
        <v>0</v>
      </c>
    </row>
    <row r="23" spans="1:54" ht="16.5" thickTop="1">
      <c r="N23" s="525"/>
      <c r="AC23" s="525"/>
      <c r="AR23" s="525"/>
    </row>
    <row r="24" spans="1:54">
      <c r="N24" s="623">
        <v>1</v>
      </c>
      <c r="O24" s="623"/>
      <c r="P24" s="623"/>
      <c r="Q24" s="623"/>
      <c r="R24" s="623"/>
      <c r="S24" s="623"/>
      <c r="T24" s="623"/>
      <c r="U24" s="623"/>
      <c r="V24" s="623"/>
      <c r="W24" s="623"/>
      <c r="X24" s="623"/>
      <c r="Y24" s="623"/>
      <c r="Z24" s="623"/>
      <c r="AA24" s="623"/>
      <c r="AB24" s="623"/>
      <c r="AC24" s="623"/>
      <c r="AD24" s="623"/>
      <c r="AE24" s="623"/>
      <c r="AF24" s="623"/>
      <c r="AG24" s="623"/>
      <c r="AH24" s="623"/>
      <c r="AI24" s="623"/>
      <c r="AJ24" s="623"/>
      <c r="AK24" s="623"/>
      <c r="AL24" s="623"/>
      <c r="AM24" s="623"/>
      <c r="AN24" s="623"/>
      <c r="AO24" s="623"/>
      <c r="AP24" s="623"/>
      <c r="AQ24" s="623"/>
      <c r="AR24" s="623"/>
      <c r="AS24" s="623"/>
      <c r="AU24" s="624">
        <v>2</v>
      </c>
      <c r="AV24" s="624"/>
      <c r="AX24" s="624">
        <v>3</v>
      </c>
      <c r="AY24" s="624"/>
    </row>
    <row r="25" spans="1:54">
      <c r="Y25" s="523"/>
      <c r="Z25" s="523"/>
      <c r="AA25" s="523"/>
      <c r="AC25" s="476"/>
    </row>
    <row r="26" spans="1:54">
      <c r="Y26" s="523"/>
      <c r="Z26" s="523"/>
      <c r="AA26" s="523"/>
    </row>
    <row r="27" spans="1:54">
      <c r="Y27" s="523"/>
      <c r="Z27" s="523"/>
      <c r="AA27" s="523"/>
    </row>
    <row r="28" spans="1:54">
      <c r="Y28" s="523"/>
      <c r="Z28" s="523"/>
      <c r="AA28" s="523"/>
    </row>
    <row r="29" spans="1:54">
      <c r="Y29" s="523"/>
      <c r="Z29" s="523"/>
      <c r="AA29" s="523"/>
    </row>
    <row r="30" spans="1:54">
      <c r="Y30" s="523"/>
      <c r="Z30" s="523"/>
      <c r="AA30" s="523"/>
    </row>
    <row r="31" spans="1:54">
      <c r="Y31" s="523"/>
      <c r="Z31" s="523"/>
      <c r="AA31" s="523"/>
    </row>
    <row r="32" spans="1:54">
      <c r="Y32" s="523"/>
      <c r="Z32" s="523"/>
      <c r="AA32" s="523"/>
    </row>
    <row r="33" spans="25:27">
      <c r="Y33" s="523"/>
      <c r="Z33" s="523"/>
      <c r="AA33" s="523"/>
    </row>
    <row r="34" spans="25:27">
      <c r="Y34" s="523"/>
      <c r="Z34" s="523"/>
      <c r="AA34" s="523"/>
    </row>
    <row r="35" spans="25:27">
      <c r="Y35" s="523"/>
      <c r="Z35" s="523"/>
      <c r="AA35" s="523"/>
    </row>
    <row r="36" spans="25:27">
      <c r="Y36" s="523"/>
      <c r="Z36" s="523"/>
      <c r="AA36" s="523"/>
    </row>
    <row r="37" spans="25:27">
      <c r="Y37" s="523"/>
      <c r="Z37" s="523"/>
      <c r="AA37" s="523"/>
    </row>
    <row r="38" spans="25:27">
      <c r="Y38" s="523"/>
      <c r="Z38" s="523"/>
      <c r="AA38" s="523"/>
    </row>
    <row r="39" spans="25:27">
      <c r="Y39" s="523"/>
      <c r="Z39" s="523"/>
      <c r="AA39" s="523"/>
    </row>
  </sheetData>
  <mergeCells count="6">
    <mergeCell ref="B5:AS5"/>
    <mergeCell ref="AU5:AV5"/>
    <mergeCell ref="AX5:AY5"/>
    <mergeCell ref="N24:AS24"/>
    <mergeCell ref="AU24:AV24"/>
    <mergeCell ref="AX24:AY24"/>
  </mergeCells>
  <conditionalFormatting sqref="AU7:AV22">
    <cfRule type="expression" dxfId="1" priority="4">
      <formula>IF((LEFT(AU7,1)="-"),TRUE())</formula>
    </cfRule>
  </conditionalFormatting>
  <conditionalFormatting sqref="AY7:AY22">
    <cfRule type="expression" dxfId="0" priority="1">
      <formula>IF((LEFT(AY7,1)="-"),TRUE())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A069-5103-4041-91E4-C1C0E8752BC1}">
  <sheetPr>
    <pageSetUpPr fitToPage="1"/>
  </sheetPr>
  <dimension ref="B1:Q81"/>
  <sheetViews>
    <sheetView showGridLines="0" zoomScale="110" zoomScaleNormal="110" workbookViewId="0">
      <pane xSplit="2" ySplit="5" topLeftCell="J6" activePane="bottomRight" state="frozen"/>
      <selection pane="topRight" activeCell="C1" sqref="C1"/>
      <selection pane="bottomLeft" activeCell="A6" sqref="A6"/>
      <selection pane="bottomRight" activeCell="P29" sqref="P29"/>
    </sheetView>
  </sheetViews>
  <sheetFormatPr baseColWidth="10" defaultRowHeight="15"/>
  <cols>
    <col min="1" max="1" width="3.1640625" style="532" customWidth="1"/>
    <col min="2" max="2" width="50.1640625" style="532" customWidth="1"/>
    <col min="3" max="15" width="19.5" style="532" customWidth="1"/>
    <col min="16" max="16384" width="12" style="532"/>
  </cols>
  <sheetData>
    <row r="1" spans="2:15" ht="15.75">
      <c r="B1" s="552" t="s">
        <v>1280</v>
      </c>
    </row>
    <row r="2" spans="2:15" ht="15.75">
      <c r="B2" s="552" t="s">
        <v>1381</v>
      </c>
      <c r="C2" s="522"/>
      <c r="D2" s="522"/>
      <c r="E2" s="522"/>
      <c r="F2" s="474"/>
      <c r="G2" s="474"/>
      <c r="H2" s="474"/>
      <c r="I2" s="474"/>
      <c r="J2" s="474"/>
      <c r="K2" s="474"/>
      <c r="L2" s="474"/>
      <c r="M2" s="474"/>
      <c r="N2" s="474"/>
      <c r="O2" s="474"/>
    </row>
    <row r="3" spans="2:15" ht="15.75">
      <c r="B3" s="552" t="s">
        <v>1382</v>
      </c>
      <c r="C3" s="474"/>
      <c r="D3" s="474"/>
      <c r="E3" s="474"/>
      <c r="F3" s="474"/>
      <c r="G3" s="474"/>
      <c r="H3" s="474"/>
      <c r="I3" s="474"/>
      <c r="J3" s="474"/>
      <c r="K3" s="474"/>
      <c r="L3" s="474"/>
      <c r="M3" s="474"/>
      <c r="N3" s="474"/>
      <c r="O3" s="474"/>
    </row>
    <row r="4" spans="2:15" ht="15.75">
      <c r="B4" s="474"/>
      <c r="C4" s="474"/>
      <c r="D4" s="474"/>
      <c r="E4" s="474"/>
      <c r="F4" s="474"/>
      <c r="G4" s="474"/>
      <c r="H4" s="474"/>
      <c r="I4" s="474"/>
      <c r="J4" s="474"/>
      <c r="K4" s="474"/>
      <c r="L4" s="474"/>
      <c r="M4" s="474"/>
      <c r="N4" s="474"/>
      <c r="O4" s="474"/>
    </row>
    <row r="5" spans="2:15" ht="15.75">
      <c r="B5" s="545" t="s">
        <v>1383</v>
      </c>
      <c r="C5" s="545" t="s">
        <v>1282</v>
      </c>
      <c r="D5" s="545" t="s">
        <v>1293</v>
      </c>
      <c r="E5" s="545" t="s">
        <v>1302</v>
      </c>
      <c r="F5" s="545" t="s">
        <v>1303</v>
      </c>
      <c r="G5" s="545" t="s">
        <v>1304</v>
      </c>
      <c r="H5" s="545" t="s">
        <v>1305</v>
      </c>
      <c r="I5" s="545" t="s">
        <v>1306</v>
      </c>
      <c r="J5" s="545" t="s">
        <v>1307</v>
      </c>
      <c r="K5" s="545" t="s">
        <v>1308</v>
      </c>
      <c r="L5" s="545" t="s">
        <v>1309</v>
      </c>
      <c r="M5" s="545" t="s">
        <v>1310</v>
      </c>
      <c r="N5" s="545" t="s">
        <v>1311</v>
      </c>
      <c r="O5" s="545" t="s">
        <v>1318</v>
      </c>
    </row>
    <row r="6" spans="2:15" ht="15.75">
      <c r="B6" s="474" t="s">
        <v>1330</v>
      </c>
      <c r="C6" s="498">
        <f>'[22]EERR Cons 12-22'!J22</f>
        <v>-466052.211188571</v>
      </c>
      <c r="D6" s="498">
        <f>'[22]EERR Cons 12-22'!K22</f>
        <v>27165.5146020299</v>
      </c>
      <c r="E6" s="498">
        <f>'[22]EERR Cons 12-22'!L22</f>
        <v>47187.426039088285</v>
      </c>
      <c r="F6" s="498">
        <f>'[22]EERR Cons 12-22'!M22</f>
        <v>-182322.96565972792</v>
      </c>
      <c r="G6" s="498">
        <f>'[22]EERR Cons 12-22'!N22</f>
        <v>679489.3327857143</v>
      </c>
      <c r="H6" s="498">
        <f>'[22]EERR Cons 12-22'!O22</f>
        <v>50362.009999999966</v>
      </c>
      <c r="I6" s="498">
        <f>'[22]EERR Cons 12-22'!P22</f>
        <v>263945.54319999996</v>
      </c>
      <c r="J6" s="498">
        <f>'[22]EERR Cons 12-22'!Q22</f>
        <v>738332.2</v>
      </c>
      <c r="K6" s="498">
        <f>'[22]EERR Cons 12-22'!R22</f>
        <v>330446.78000000014</v>
      </c>
      <c r="L6" s="498">
        <f>'[22]EERR Cons 12-22'!S22</f>
        <v>492706.90999999992</v>
      </c>
      <c r="M6" s="498">
        <f>'[22]EERR Cons 12-22'!T22</f>
        <v>333580.28000000009</v>
      </c>
      <c r="N6" s="498">
        <f>'[22]EERR Cons 12-22'!U22</f>
        <v>351861.91500000004</v>
      </c>
      <c r="O6" s="522">
        <f>SUM(C6:N6)</f>
        <v>2666702.7347785337</v>
      </c>
    </row>
    <row r="7" spans="2:15" ht="15.75">
      <c r="B7" s="474" t="s">
        <v>689</v>
      </c>
      <c r="C7" s="498">
        <f>'[22]EERR Cons 12-22'!X22</f>
        <v>3128699.2849903284</v>
      </c>
      <c r="D7" s="498">
        <f>'[22]EERR Cons 12-22'!Y22</f>
        <v>3180513.6029442404</v>
      </c>
      <c r="E7" s="498">
        <f>'[22]EERR Cons 12-22'!Z22</f>
        <v>2369200.1332384869</v>
      </c>
      <c r="F7" s="498">
        <f>'[22]EERR Cons 12-22'!AA22</f>
        <v>4888424.1411646251</v>
      </c>
      <c r="G7" s="498">
        <f>'[22]EERR Cons 12-22'!AB22</f>
        <v>1752696.2027370217</v>
      </c>
      <c r="H7" s="498">
        <f>'[22]EERR Cons 12-22'!AC22</f>
        <v>2030712.510125974</v>
      </c>
      <c r="I7" s="498">
        <f>'[22]EERR Cons 12-22'!AD22</f>
        <v>5778306.3637070721</v>
      </c>
      <c r="J7" s="498">
        <f>'[22]EERR Cons 12-22'!AE22</f>
        <v>5888433.0132001946</v>
      </c>
      <c r="K7" s="498">
        <f>'[22]EERR Cons 12-22'!AF22</f>
        <v>4447526.6600484056</v>
      </c>
      <c r="L7" s="546">
        <f>'[22]EERR Cons 12-22'!AG22</f>
        <v>6710699.2071692869</v>
      </c>
      <c r="M7" s="546">
        <f>'[22]EERR Cons 12-22'!AH22</f>
        <v>6497716.1382578034</v>
      </c>
      <c r="N7" s="546">
        <f>'[22]EERR Cons 12-22'!AI22</f>
        <v>131751.08967298974</v>
      </c>
      <c r="O7" s="522">
        <f t="shared" ref="O7:O28" si="0">SUM(C7:N7)</f>
        <v>46804678.347256429</v>
      </c>
    </row>
    <row r="8" spans="2:15" ht="15.75">
      <c r="B8" s="474" t="s">
        <v>1331</v>
      </c>
      <c r="C8" s="498">
        <f>+'[22]EERR Cons 12-22'!AL22</f>
        <v>269885.26349686831</v>
      </c>
      <c r="D8" s="498">
        <f>+'[22]EERR Cons 12-22'!AM22</f>
        <v>185179.90840502828</v>
      </c>
      <c r="E8" s="498">
        <f>+'[22]EERR Cons 12-22'!AN22</f>
        <v>34427.665306122508</v>
      </c>
      <c r="F8" s="498">
        <f>+'[22]EERR Cons 12-22'!AO22</f>
        <v>246515.8200000003</v>
      </c>
      <c r="G8" s="498">
        <f>+'[22]EERR Cons 12-22'!AP22</f>
        <v>161613.22427882627</v>
      </c>
      <c r="H8" s="498">
        <f>+'[22]EERR Cons 12-22'!AQ22</f>
        <v>215900.10556592606</v>
      </c>
      <c r="I8" s="498">
        <f>+'[22]EERR Cons 12-22'!AR22</f>
        <v>39020.251839999808</v>
      </c>
      <c r="J8" s="498">
        <f>+'[22]EERR Cons 12-22'!AS22</f>
        <v>701022.9847762771</v>
      </c>
      <c r="K8" s="498">
        <f>+'[22]EERR Cons 12-22'!AT22</f>
        <v>120348.11046511633</v>
      </c>
      <c r="L8" s="546">
        <f>+'[22]EERR Cons 12-22'!AU22</f>
        <v>329559.01281652041</v>
      </c>
      <c r="M8" s="546">
        <f>+'[22]EERR Cons 12-22'!AV22</f>
        <v>263625.15107438061</v>
      </c>
      <c r="N8" s="546">
        <f>+'[22]EERR Cons 12-22'!AW22</f>
        <v>115620.29856000002</v>
      </c>
      <c r="O8" s="522">
        <f t="shared" si="0"/>
        <v>2682717.7965850662</v>
      </c>
    </row>
    <row r="9" spans="2:15" ht="15.75">
      <c r="B9" s="474" t="s">
        <v>1332</v>
      </c>
      <c r="C9" s="498">
        <f>'[22]EERR Cons 12-22'!AZ22</f>
        <v>-40451.487585714349</v>
      </c>
      <c r="D9" s="498">
        <f>'[22]EERR Cons 12-22'!BA22</f>
        <v>-77230.73321428636</v>
      </c>
      <c r="E9" s="498">
        <f>'[22]EERR Cons 12-22'!BB22</f>
        <v>38494.144620478313</v>
      </c>
      <c r="F9" s="498">
        <f>'[22]EERR Cons 12-22'!BC22</f>
        <v>-43222.863549222813</v>
      </c>
      <c r="G9" s="498">
        <f>'[22]EERR Cons 12-22'!BD22</f>
        <v>823559.27999999991</v>
      </c>
      <c r="H9" s="498">
        <f>'[22]EERR Cons 12-22'!BE22</f>
        <v>-71214.810000000289</v>
      </c>
      <c r="I9" s="498">
        <f>'[22]EERR Cons 12-22'!BF22</f>
        <v>1966972.0099999995</v>
      </c>
      <c r="J9" s="498">
        <f>'[22]EERR Cons 12-22'!BG22</f>
        <v>116560.02000000719</v>
      </c>
      <c r="K9" s="498">
        <f>'[22]EERR Cons 12-22'!BH22</f>
        <v>-350042.51999998529</v>
      </c>
      <c r="L9" s="498">
        <f>'[22]EERR Cons 12-22'!BI22</f>
        <v>161687.16000000937</v>
      </c>
      <c r="M9" s="498">
        <f>'[22]EERR Cons 12-22'!BJ22</f>
        <v>3026456.5500000045</v>
      </c>
      <c r="N9" s="498">
        <f>'[22]EERR Cons 12-22'!BK22</f>
        <v>567588.10999999079</v>
      </c>
      <c r="O9" s="522">
        <f t="shared" si="0"/>
        <v>6119154.8602712816</v>
      </c>
    </row>
    <row r="10" spans="2:15" ht="15.75">
      <c r="B10" s="474" t="s">
        <v>1333</v>
      </c>
      <c r="C10" s="498">
        <f>'[22]EERR Cons 12-22'!BN22</f>
        <v>26563.97</v>
      </c>
      <c r="D10" s="498">
        <f>'[22]EERR Cons 12-22'!BO22</f>
        <v>261577.07000000007</v>
      </c>
      <c r="E10" s="498">
        <f>'[22]EERR Cons 12-22'!BP22</f>
        <v>402718.80000000005</v>
      </c>
      <c r="F10" s="498">
        <f>'[22]EERR Cons 12-22'!BQ22</f>
        <v>229933.1748978176</v>
      </c>
      <c r="G10" s="498">
        <f>'[22]EERR Cons 12-22'!BR22</f>
        <v>161547.30000000005</v>
      </c>
      <c r="H10" s="498">
        <f>'[22]EERR Cons 12-22'!BS22</f>
        <v>212439.38</v>
      </c>
      <c r="I10" s="498">
        <f>'[22]EERR Cons 12-22'!BT22</f>
        <v>410633.92000000004</v>
      </c>
      <c r="J10" s="498">
        <f>'[22]EERR Cons 12-22'!BU22</f>
        <v>210726.22999999998</v>
      </c>
      <c r="K10" s="498">
        <f>'[22]EERR Cons 12-22'!BV22</f>
        <v>170343.12489781756</v>
      </c>
      <c r="L10" s="498">
        <f>'[22]EERR Cons 12-22'!BW22</f>
        <v>54664.969999999972</v>
      </c>
      <c r="M10" s="498">
        <f>'[22]EERR Cons 12-22'!BX22</f>
        <v>127950.22999999998</v>
      </c>
      <c r="N10" s="498">
        <f>'[22]EERR Cons 12-22'!BY22</f>
        <v>-3181.3900000000049</v>
      </c>
      <c r="O10" s="522">
        <f t="shared" si="0"/>
        <v>2265916.7797956355</v>
      </c>
    </row>
    <row r="11" spans="2:15" ht="15.75">
      <c r="B11" s="474" t="s">
        <v>1334</v>
      </c>
      <c r="C11" s="498">
        <f>'[22]EERR Cons 12-22'!CB22</f>
        <v>-186089.30714285746</v>
      </c>
      <c r="D11" s="498">
        <f>'[22]EERR Cons 12-22'!CC22</f>
        <v>-327043.24000000057</v>
      </c>
      <c r="E11" s="498">
        <f>'[22]EERR Cons 12-22'!CD22</f>
        <v>-278003.81791065732</v>
      </c>
      <c r="F11" s="498">
        <f>'[22]EERR Cons 12-22'!CE22</f>
        <v>-580919.88967794157</v>
      </c>
      <c r="G11" s="498">
        <f>'[22]EERR Cons 12-22'!CF22</f>
        <v>1194956.9990033151</v>
      </c>
      <c r="H11" s="498">
        <f>'[22]EERR Cons 12-22'!CG22</f>
        <v>-248210.15390932403</v>
      </c>
      <c r="I11" s="498">
        <f>'[22]EERR Cons 12-22'!CH22</f>
        <v>1565460.0299999996</v>
      </c>
      <c r="J11" s="498">
        <f>'[22]EERR Cons 12-22'!CI22</f>
        <v>103963.02000000194</v>
      </c>
      <c r="K11" s="498">
        <f>'[22]EERR Cons 12-22'!CJ22</f>
        <v>57942.380000000114</v>
      </c>
      <c r="L11" s="498">
        <f>'[22]EERR Cons 12-22'!CK22</f>
        <v>749405.66000000015</v>
      </c>
      <c r="M11" s="498">
        <f>'[22]EERR Cons 12-22'!CL22</f>
        <v>-389286.15999999992</v>
      </c>
      <c r="N11" s="498">
        <f>'[22]EERR Cons 12-22'!CM22</f>
        <v>-449820.61</v>
      </c>
      <c r="O11" s="522">
        <f t="shared" si="0"/>
        <v>1212354.9103625361</v>
      </c>
    </row>
    <row r="12" spans="2:15" ht="15.75">
      <c r="B12" s="474" t="s">
        <v>1335</v>
      </c>
      <c r="C12" s="498">
        <f>'[22]EERR Cons 12-22'!CP22</f>
        <v>52876.457660713633</v>
      </c>
      <c r="D12" s="498">
        <f>'[22]EERR Cons 12-22'!CQ22</f>
        <v>-64901.732881398908</v>
      </c>
      <c r="E12" s="498">
        <f>'[22]EERR Cons 12-22'!CR22</f>
        <v>-6515.3267339745453</v>
      </c>
      <c r="F12" s="498">
        <f>'[22]EERR Cons 12-22'!CS22</f>
        <v>74535.682191972242</v>
      </c>
      <c r="G12" s="498">
        <f>'[22]EERR Cons 12-22'!CT22</f>
        <v>148148.02532735304</v>
      </c>
      <c r="H12" s="498">
        <f>'[22]EERR Cons 12-22'!CU22</f>
        <v>21737.65450334629</v>
      </c>
      <c r="I12" s="498">
        <f>'[22]EERR Cons 12-22'!CV22</f>
        <v>-31616.317500010067</v>
      </c>
      <c r="J12" s="498">
        <f>'[22]EERR Cons 12-22'!CW22</f>
        <v>696961.69474999991</v>
      </c>
      <c r="K12" s="498">
        <f>'[22]EERR Cons 12-22'!CX22</f>
        <v>148750.97900000025</v>
      </c>
      <c r="L12" s="498">
        <f>'[22]EERR Cons 12-22'!CY22</f>
        <v>20169.984999999382</v>
      </c>
      <c r="M12" s="498">
        <f>'[22]EERR Cons 12-22'!CZ22</f>
        <v>21409.989999999794</v>
      </c>
      <c r="N12" s="498">
        <f>'[22]EERR Cons 12-22'!DA22</f>
        <v>-156678.58142857134</v>
      </c>
      <c r="O12" s="522">
        <f t="shared" si="0"/>
        <v>924878.50988942967</v>
      </c>
    </row>
    <row r="13" spans="2:15" ht="15.75">
      <c r="B13" s="474" t="s">
        <v>1337</v>
      </c>
      <c r="C13" s="498">
        <f>'[22]EERR Cons 12-22'!DF22</f>
        <v>-97100.1706320003</v>
      </c>
      <c r="D13" s="498">
        <f>'[22]EERR Cons 12-22'!DG22</f>
        <v>104035.35737588278</v>
      </c>
      <c r="E13" s="498">
        <f>'[22]EERR Cons 12-22'!DH22</f>
        <v>606723.82795485307</v>
      </c>
      <c r="F13" s="498">
        <f>'[22]EERR Cons 12-22'!DI22</f>
        <v>314551.0731142853</v>
      </c>
      <c r="G13" s="498">
        <f>'[22]EERR Cons 12-22'!DJ22</f>
        <v>202568.87827748901</v>
      </c>
      <c r="H13" s="498">
        <f>'[22]EERR Cons 12-22'!DK22</f>
        <v>181482.92396265198</v>
      </c>
      <c r="I13" s="498">
        <f>'[22]EERR Cons 12-22'!DL22</f>
        <v>830332.98623982375</v>
      </c>
      <c r="J13" s="498">
        <f>'[22]EERR Cons 12-22'!DM22</f>
        <v>779452.43171656178</v>
      </c>
      <c r="K13" s="498">
        <f>'[22]EERR Cons 12-22'!DN22</f>
        <v>755370.61992168776</v>
      </c>
      <c r="L13" s="498">
        <f>'[22]EERR Cons 12-22'!DO22</f>
        <v>426463.8768733624</v>
      </c>
      <c r="M13" s="498">
        <f>'[22]EERR Cons 12-22'!DP22</f>
        <v>804978.76074807078</v>
      </c>
      <c r="N13" s="498">
        <f>'[22]EERR Cons 12-22'!DQ22</f>
        <v>108127.48440780683</v>
      </c>
      <c r="O13" s="522">
        <f t="shared" si="0"/>
        <v>5016988.0499604754</v>
      </c>
    </row>
    <row r="14" spans="2:15" ht="15.75">
      <c r="B14" s="474" t="s">
        <v>1338</v>
      </c>
      <c r="C14" s="498">
        <f>'[22]EERR Cons 12-22'!DT22</f>
        <v>-49890.680000000008</v>
      </c>
      <c r="D14" s="498">
        <f>'[22]EERR Cons 12-22'!DU22</f>
        <v>-42903.19</v>
      </c>
      <c r="E14" s="498">
        <f>'[22]EERR Cons 12-22'!DV22</f>
        <v>-8345.6</v>
      </c>
      <c r="F14" s="498">
        <f>'[22]EERR Cons 12-22'!DW22</f>
        <v>-8216.36</v>
      </c>
      <c r="G14" s="498">
        <f>'[22]EERR Cons 12-22'!DX22</f>
        <v>-10816.36</v>
      </c>
      <c r="H14" s="498">
        <f>'[22]EERR Cons 12-22'!DY22</f>
        <v>-9789.36</v>
      </c>
      <c r="I14" s="498">
        <f>'[22]EERR Cons 12-22'!DZ22</f>
        <v>-9393.2999999999993</v>
      </c>
      <c r="J14" s="498">
        <f>'[22]EERR Cons 12-22'!EA22</f>
        <v>-12974.900000000001</v>
      </c>
      <c r="K14" s="498">
        <f>'[22]EERR Cons 12-22'!EB22</f>
        <v>-9402.58</v>
      </c>
      <c r="L14" s="498">
        <f>'[22]EERR Cons 12-22'!EC22</f>
        <v>-23216.76</v>
      </c>
      <c r="M14" s="498">
        <f>'[22]EERR Cons 12-22'!ED22</f>
        <v>-5497.3291520000994</v>
      </c>
      <c r="N14" s="498">
        <f>'[22]EERR Cons 12-22'!EE22</f>
        <v>-70722.385714285716</v>
      </c>
      <c r="O14" s="522">
        <f t="shared" si="0"/>
        <v>-261168.80486628582</v>
      </c>
    </row>
    <row r="15" spans="2:15" ht="15.75">
      <c r="B15" s="474" t="s">
        <v>1339</v>
      </c>
      <c r="C15" s="498">
        <f>'[22]EERR Cons 12-22'!EH22</f>
        <v>989.15999999996211</v>
      </c>
      <c r="D15" s="498">
        <f>'[22]EERR Cons 12-22'!EI22</f>
        <v>-32304.86</v>
      </c>
      <c r="E15" s="498">
        <f>'[22]EERR Cons 12-22'!EJ22</f>
        <v>34326.195086096923</v>
      </c>
      <c r="F15" s="498">
        <f>'[22]EERR Cons 12-22'!EK22</f>
        <v>3153.3900000000158</v>
      </c>
      <c r="G15" s="498">
        <f>'[22]EERR Cons 12-22'!EL22</f>
        <v>-126399.90999999996</v>
      </c>
      <c r="H15" s="498">
        <f>'[22]EERR Cons 12-22'!EM22</f>
        <v>77360.810000000114</v>
      </c>
      <c r="I15" s="498">
        <f>'[22]EERR Cons 12-22'!EN22</f>
        <v>-85145.63</v>
      </c>
      <c r="J15" s="498">
        <f>'[22]EERR Cons 12-22'!EO22</f>
        <v>35247.480000000069</v>
      </c>
      <c r="K15" s="498">
        <f>'[22]EERR Cons 12-22'!EP22</f>
        <v>-98744.359999999971</v>
      </c>
      <c r="L15" s="546">
        <f>'[22]EERR Cons 12-22'!EQ22</f>
        <v>17282.010000000071</v>
      </c>
      <c r="M15" s="546">
        <f>'[22]EERR Cons 12-22'!ER22</f>
        <v>0</v>
      </c>
      <c r="N15" s="546">
        <f>'[22]EERR Cons 12-22'!ES22</f>
        <v>0</v>
      </c>
      <c r="O15" s="522">
        <f t="shared" si="0"/>
        <v>-174235.7149139028</v>
      </c>
    </row>
    <row r="16" spans="2:15" ht="15.75">
      <c r="B16" s="474" t="s">
        <v>1340</v>
      </c>
      <c r="C16" s="498">
        <f>+'[22]EERR Cons 12-22'!EV22</f>
        <v>117098.18000000012</v>
      </c>
      <c r="D16" s="498">
        <f>+'[22]EERR Cons 12-22'!EW22</f>
        <v>133820.20999999973</v>
      </c>
      <c r="E16" s="498">
        <f>+'[22]EERR Cons 12-22'!EX22</f>
        <v>39192.338981244851</v>
      </c>
      <c r="F16" s="498">
        <f>+'[22]EERR Cons 12-22'!EY22</f>
        <v>-116668.26339592299</v>
      </c>
      <c r="G16" s="498">
        <f>+'[22]EERR Cons 12-22'!EZ22</f>
        <v>-35294.969999999994</v>
      </c>
      <c r="H16" s="498">
        <f>+'[22]EERR Cons 12-22'!FA22</f>
        <v>70326.682845500836</v>
      </c>
      <c r="I16" s="498">
        <f>+'[22]EERR Cons 12-22'!FB22</f>
        <v>59262.299999999981</v>
      </c>
      <c r="J16" s="498">
        <f>+'[22]EERR Cons 12-22'!FC22</f>
        <v>42201.234285714279</v>
      </c>
      <c r="K16" s="498">
        <f>+'[22]EERR Cons 12-22'!FD22</f>
        <v>-26468.279999999835</v>
      </c>
      <c r="L16" s="498">
        <f>+'[22]EERR Cons 12-22'!FE22</f>
        <v>-20096.290000000008</v>
      </c>
      <c r="M16" s="498">
        <f>+'[22]EERR Cons 12-22'!FF22</f>
        <v>319342.50590000011</v>
      </c>
      <c r="N16" s="498">
        <f>+'[22]EERR Cons 12-22'!FG22</f>
        <v>-87824.759999999471</v>
      </c>
      <c r="O16" s="522">
        <f t="shared" si="0"/>
        <v>494890.8886165375</v>
      </c>
    </row>
    <row r="17" spans="2:17" ht="15.75">
      <c r="B17" s="474" t="s">
        <v>1341</v>
      </c>
      <c r="C17" s="498">
        <f>'[22]EERR Cons 12-22'!FJ22</f>
        <v>226717.71000000398</v>
      </c>
      <c r="D17" s="498">
        <f>'[22]EERR Cons 12-22'!FK22</f>
        <v>-327968.62000000005</v>
      </c>
      <c r="E17" s="498">
        <f>'[22]EERR Cons 12-22'!FL22</f>
        <v>134799.14999998899</v>
      </c>
      <c r="F17" s="498">
        <f>'[22]EERR Cons 12-22'!FM22</f>
        <v>328485.00999999751</v>
      </c>
      <c r="G17" s="498">
        <f>'[22]EERR Cons 12-22'!FN22</f>
        <v>332319.52999999817</v>
      </c>
      <c r="H17" s="498">
        <f>'[22]EERR Cons 12-22'!FO22</f>
        <v>492148.39000001433</v>
      </c>
      <c r="I17" s="498">
        <f>'[22]EERR Cons 12-22'!FP22</f>
        <v>-86985.010000000126</v>
      </c>
      <c r="J17" s="498">
        <f>'[22]EERR Cons 12-22'!FQ22</f>
        <v>-307467.25999999867</v>
      </c>
      <c r="K17" s="498">
        <f>'[22]EERR Cons 12-22'!FR22</f>
        <v>88878.369999999879</v>
      </c>
      <c r="L17" s="498">
        <f>'[22]EERR Cons 12-22'!FS22</f>
        <v>163333.3100000002</v>
      </c>
      <c r="M17" s="498">
        <f>'[22]EERR Cons 12-22'!FT22</f>
        <v>292741.84000000317</v>
      </c>
      <c r="N17" s="498">
        <f>'[22]EERR Cons 12-22'!FU22</f>
        <v>584732.38000000059</v>
      </c>
      <c r="O17" s="522">
        <f t="shared" si="0"/>
        <v>1921734.8000000082</v>
      </c>
    </row>
    <row r="18" spans="2:17" ht="15.75">
      <c r="B18" s="474" t="s">
        <v>525</v>
      </c>
      <c r="C18" s="498">
        <f>'[22]EERR Cons 12-22'!FZ22</f>
        <v>-495099.08732142829</v>
      </c>
      <c r="D18" s="498">
        <f>'[22]EERR Cons 12-22'!GA22</f>
        <v>-365124.72150999989</v>
      </c>
      <c r="E18" s="498">
        <f>'[22]EERR Cons 12-22'!GB22</f>
        <v>-394139.60336714302</v>
      </c>
      <c r="F18" s="498">
        <f>'[22]EERR Cons 12-22'!GC22</f>
        <v>-832836.21685714251</v>
      </c>
      <c r="G18" s="498">
        <f>'[22]EERR Cons 12-22'!GD22</f>
        <v>-730219.69994428579</v>
      </c>
      <c r="H18" s="498">
        <f>'[22]EERR Cons 12-22'!GE22</f>
        <v>-272131.60428571393</v>
      </c>
      <c r="I18" s="498">
        <f>'[22]EERR Cons 12-22'!GF22</f>
        <v>-934301.62626759266</v>
      </c>
      <c r="J18" s="498">
        <f>'[22]EERR Cons 12-22'!GG22</f>
        <v>-46525.989285714015</v>
      </c>
      <c r="K18" s="498">
        <f>'[22]EERR Cons 12-22'!GH22</f>
        <v>-229835.93107142983</v>
      </c>
      <c r="L18" s="498">
        <f>'[22]EERR Cons 12-22'!GI22</f>
        <v>489134.8974999999</v>
      </c>
      <c r="M18" s="498">
        <f>'[22]EERR Cons 12-22'!GJ22</f>
        <v>1812534.046880299</v>
      </c>
      <c r="N18" s="498">
        <f>'[22]EERR Cons 12-22'!GK22</f>
        <v>3101882.4629761828</v>
      </c>
      <c r="O18" s="522">
        <f t="shared" si="0"/>
        <v>1103336.9274460326</v>
      </c>
      <c r="Q18" s="547"/>
    </row>
    <row r="19" spans="2:17" ht="15.75">
      <c r="B19" s="474" t="s">
        <v>1343</v>
      </c>
      <c r="C19" s="498">
        <f>'[22]EERR Cons 12-22'!GN22</f>
        <v>-217404.2392139989</v>
      </c>
      <c r="D19" s="498">
        <f>'[22]EERR Cons 12-22'!GO22</f>
        <v>-151342.78599999985</v>
      </c>
      <c r="E19" s="498">
        <f>'[22]EERR Cons 12-22'!GP22</f>
        <v>-692522.6466663325</v>
      </c>
      <c r="F19" s="498">
        <f>'[22]EERR Cons 12-22'!GQ22</f>
        <v>-302824.18130922108</v>
      </c>
      <c r="G19" s="498">
        <f>'[22]EERR Cons 12-22'!GR22</f>
        <v>-278135.84273822885</v>
      </c>
      <c r="H19" s="498">
        <f>'[22]EERR Cons 12-22'!GS22</f>
        <v>77294.691542858491</v>
      </c>
      <c r="I19" s="498">
        <f>'[22]EERR Cons 12-22'!GT22</f>
        <v>5022.1600000006147</v>
      </c>
      <c r="J19" s="498">
        <f>'[22]EERR Cons 12-22'!GU22</f>
        <v>236498.66142847296</v>
      </c>
      <c r="K19" s="498">
        <f>'[22]EERR Cons 12-22'!GV22</f>
        <v>357602.16356339329</v>
      </c>
      <c r="L19" s="498">
        <f>'[22]EERR Cons 12-22'!GW22</f>
        <v>326241.46299965819</v>
      </c>
      <c r="M19" s="498">
        <f>'[22]EERR Cons 12-22'!GX22</f>
        <v>152704.72405070835</v>
      </c>
      <c r="N19" s="498">
        <f>'[22]EERR Cons 12-22'!GY22</f>
        <v>-227906.76766096358</v>
      </c>
      <c r="O19" s="522">
        <f t="shared" si="0"/>
        <v>-714772.60000365297</v>
      </c>
      <c r="Q19" s="547"/>
    </row>
    <row r="20" spans="2:17" ht="15.75">
      <c r="B20" s="474" t="s">
        <v>1344</v>
      </c>
      <c r="C20" s="498">
        <f>'[22]EERR Cons 12-22'!HB22</f>
        <v>-105876.19314281619</v>
      </c>
      <c r="D20" s="498">
        <f>'[22]EERR Cons 12-22'!HC22</f>
        <v>-39924.099999999977</v>
      </c>
      <c r="E20" s="498">
        <f>'[22]EERR Cons 12-22'!HD22</f>
        <v>-95671.161428541644</v>
      </c>
      <c r="F20" s="498">
        <f>'[22]EERR Cons 12-22'!HE22</f>
        <v>-157228.2178571113</v>
      </c>
      <c r="G20" s="498">
        <f>'[22]EERR Cons 12-22'!HF22</f>
        <v>-47634.141785699816</v>
      </c>
      <c r="H20" s="498">
        <f>'[22]EERR Cons 12-22'!HG22</f>
        <v>-43994.075571429334</v>
      </c>
      <c r="I20" s="498">
        <f>'[22]EERR Cons 12-22'!HH22</f>
        <v>-157862.05571428634</v>
      </c>
      <c r="J20" s="498">
        <f>'[22]EERR Cons 12-22'!HI22</f>
        <v>-5032.7819107143441</v>
      </c>
      <c r="K20" s="498">
        <f>'[22]EERR Cons 12-22'!HJ22</f>
        <v>-89817.345129898284</v>
      </c>
      <c r="L20" s="498">
        <f>'[22]EERR Cons 12-22'!HK22</f>
        <v>-52889.509571396396</v>
      </c>
      <c r="M20" s="498">
        <f>'[22]EERR Cons 12-22'!HL22</f>
        <v>-16135.573857098818</v>
      </c>
      <c r="N20" s="498">
        <f>'[22]EERR Cons 12-22'!HM22</f>
        <v>-30097.061158353055</v>
      </c>
      <c r="O20" s="522">
        <f t="shared" si="0"/>
        <v>-842162.2171273455</v>
      </c>
      <c r="Q20" s="547"/>
    </row>
    <row r="21" spans="2:17" ht="15.75">
      <c r="B21" s="474" t="s">
        <v>1345</v>
      </c>
      <c r="C21" s="498">
        <f>'[22]EERR Cons 12-22'!HP22</f>
        <v>35417.353214285758</v>
      </c>
      <c r="D21" s="498">
        <f>'[22]EERR Cons 12-22'!HQ22</f>
        <v>88540.660000000018</v>
      </c>
      <c r="E21" s="498">
        <f>'[22]EERR Cons 12-22'!HR22</f>
        <v>-15413.328660714265</v>
      </c>
      <c r="F21" s="498">
        <f>'[22]EERR Cons 12-22'!HS22</f>
        <v>-11431.131428571447</v>
      </c>
      <c r="G21" s="498">
        <f>'[22]EERR Cons 12-22'!HT22</f>
        <v>28329.534642857121</v>
      </c>
      <c r="H21" s="498">
        <f>'[22]EERR Cons 12-22'!HU22</f>
        <v>20198.157714285699</v>
      </c>
      <c r="I21" s="498">
        <f>'[22]EERR Cons 12-22'!HV22</f>
        <v>-20752.530357142867</v>
      </c>
      <c r="J21" s="498">
        <f>'[22]EERR Cons 12-22'!HW22</f>
        <v>-7987.8157142856944</v>
      </c>
      <c r="K21" s="498">
        <f>'[22]EERR Cons 12-22'!HX22</f>
        <v>65616.827428571385</v>
      </c>
      <c r="L21" s="498">
        <f>'[22]EERR Cons 12-22'!HY22</f>
        <v>7117.4121428570506</v>
      </c>
      <c r="M21" s="498">
        <f>'[22]EERR Cons 12-22'!HZ22</f>
        <v>97127.494714285698</v>
      </c>
      <c r="N21" s="498">
        <f>'[22]EERR Cons 12-22'!IA22</f>
        <v>75982.960357142802</v>
      </c>
      <c r="O21" s="522">
        <f t="shared" si="0"/>
        <v>362745.59405357129</v>
      </c>
      <c r="Q21" s="547"/>
    </row>
    <row r="22" spans="2:17" ht="15.75">
      <c r="B22" s="474" t="s">
        <v>1346</v>
      </c>
      <c r="C22" s="498">
        <f>'[22]EERR Cons 12-22'!ID22</f>
        <v>52518.998785714386</v>
      </c>
      <c r="D22" s="498">
        <f>'[22]EERR Cons 12-22'!IE22</f>
        <v>102419.46</v>
      </c>
      <c r="E22" s="498">
        <f>'[22]EERR Cons 12-22'!IF22</f>
        <v>69016.205000000045</v>
      </c>
      <c r="F22" s="498">
        <f>'[22]EERR Cons 12-22'!IG22</f>
        <v>38416.804700460867</v>
      </c>
      <c r="G22" s="498">
        <f>'[22]EERR Cons 12-22'!IH22</f>
        <v>56878.117642396217</v>
      </c>
      <c r="H22" s="498">
        <f>'[22]EERR Cons 12-22'!II22</f>
        <v>45217.135642857174</v>
      </c>
      <c r="I22" s="498">
        <f>'[22]EERR Cons 12-22'!IJ22</f>
        <v>19657.0189285714</v>
      </c>
      <c r="J22" s="498">
        <f>'[22]EERR Cons 12-22'!IK22</f>
        <v>34572.614521428666</v>
      </c>
      <c r="K22" s="498">
        <f>'[22]EERR Cons 12-22'!IL22</f>
        <v>63141.601353229009</v>
      </c>
      <c r="L22" s="498">
        <f>'[22]EERR Cons 12-22'!IM22</f>
        <v>26770.954999999929</v>
      </c>
      <c r="M22" s="498">
        <f>'[22]EERR Cons 12-22'!IN22</f>
        <v>161936.44061911956</v>
      </c>
      <c r="N22" s="498">
        <f>'[22]EERR Cons 12-22'!IO22</f>
        <v>5066.2340999996377</v>
      </c>
      <c r="O22" s="522">
        <f t="shared" si="0"/>
        <v>675611.58629377687</v>
      </c>
      <c r="Q22" s="547"/>
    </row>
    <row r="23" spans="2:17" ht="15.75">
      <c r="B23" s="474" t="s">
        <v>1347</v>
      </c>
      <c r="C23" s="498">
        <f>'[22]EERR Cons 12-22'!IR22</f>
        <v>107887.74999999997</v>
      </c>
      <c r="D23" s="498">
        <f>'[22]EERR Cons 12-22'!IS22</f>
        <v>91904.180000000008</v>
      </c>
      <c r="E23" s="498">
        <f>'[22]EERR Cons 12-22'!IT22</f>
        <v>28059.920000000089</v>
      </c>
      <c r="F23" s="498">
        <f>'[22]EERR Cons 12-22'!IU22</f>
        <v>3056.7566666666635</v>
      </c>
      <c r="G23" s="498">
        <f>'[22]EERR Cons 12-22'!IV22</f>
        <v>21709.059999999987</v>
      </c>
      <c r="H23" s="498">
        <f>'[22]EERR Cons 12-22'!IW22</f>
        <v>-12427.270000000004</v>
      </c>
      <c r="I23" s="498">
        <f>'[22]EERR Cons 12-22'!IX22</f>
        <v>46612.646666666718</v>
      </c>
      <c r="J23" s="498">
        <f>'[22]EERR Cons 12-22'!IY22</f>
        <v>45239.416666666715</v>
      </c>
      <c r="K23" s="498">
        <f>'[22]EERR Cons 12-22'!IZ22</f>
        <v>65198.306666666693</v>
      </c>
      <c r="L23" s="498">
        <f>'[22]EERR Cons 12-22'!JA22</f>
        <v>39532.669999999976</v>
      </c>
      <c r="M23" s="498">
        <f>'[22]EERR Cons 12-22'!JB22</f>
        <v>-224318.70000000007</v>
      </c>
      <c r="N23" s="498">
        <f>'[22]EERR Cons 12-22'!JC22</f>
        <v>84831.400000000023</v>
      </c>
      <c r="O23" s="522">
        <f t="shared" si="0"/>
        <v>297286.13666666683</v>
      </c>
      <c r="Q23" s="547"/>
    </row>
    <row r="24" spans="2:17" ht="15.75">
      <c r="B24" s="474" t="s">
        <v>1348</v>
      </c>
      <c r="C24" s="498">
        <f>'[22]EERR Cons 12-22'!JF22</f>
        <v>-166698.72000000009</v>
      </c>
      <c r="D24" s="498">
        <f>'[22]EERR Cons 12-22'!JG22</f>
        <v>-164372.42000000001</v>
      </c>
      <c r="E24" s="498">
        <f>'[22]EERR Cons 12-22'!JH22</f>
        <v>-166402.69000000003</v>
      </c>
      <c r="F24" s="498">
        <f>'[22]EERR Cons 12-22'!JI22</f>
        <v>-117659.05857142861</v>
      </c>
      <c r="G24" s="498">
        <f>'[22]EERR Cons 12-22'!JJ22</f>
        <v>-73443.9442857143</v>
      </c>
      <c r="H24" s="498">
        <f>'[22]EERR Cons 12-22'!JK22</f>
        <v>-119696.13999999987</v>
      </c>
      <c r="I24" s="498">
        <f>'[22]EERR Cons 12-22'!JL22</f>
        <v>-235701.52999999988</v>
      </c>
      <c r="J24" s="498">
        <f>'[22]EERR Cons 12-22'!JM22</f>
        <v>-109981.54821428578</v>
      </c>
      <c r="K24" s="498">
        <f>'[22]EERR Cons 12-22'!JN22</f>
        <v>-243468.56999999992</v>
      </c>
      <c r="L24" s="498">
        <f>'[22]EERR Cons 12-22'!JO22</f>
        <v>-56782.662052917891</v>
      </c>
      <c r="M24" s="498">
        <f>'[22]EERR Cons 12-22'!JP22</f>
        <v>-108129.72698254811</v>
      </c>
      <c r="N24" s="498">
        <f>'[22]EERR Cons 12-22'!JQ22</f>
        <v>414806.18311803369</v>
      </c>
      <c r="O24" s="522">
        <f t="shared" si="0"/>
        <v>-1147530.826988861</v>
      </c>
      <c r="Q24" s="547"/>
    </row>
    <row r="25" spans="2:17" ht="15.75">
      <c r="B25" s="474" t="s">
        <v>1349</v>
      </c>
      <c r="C25" s="498">
        <f>'[22]EERR Cons 12-22'!JT22</f>
        <v>-190612.14286547631</v>
      </c>
      <c r="D25" s="498">
        <f>'[22]EERR Cons 12-22'!JU22</f>
        <v>-52059.407428571489</v>
      </c>
      <c r="E25" s="498">
        <f>'[22]EERR Cons 12-22'!JV22</f>
        <v>-66936.238997619716</v>
      </c>
      <c r="F25" s="498">
        <f>'[22]EERR Cons 12-22'!JW22</f>
        <v>26303.460914817522</v>
      </c>
      <c r="G25" s="498">
        <f>'[22]EERR Cons 12-22'!JX22</f>
        <v>79368.848176599829</v>
      </c>
      <c r="H25" s="498">
        <f>'[22]EERR Cons 12-22'!JY22</f>
        <v>58108.323275965638</v>
      </c>
      <c r="I25" s="498">
        <f>'[22]EERR Cons 12-22'!JZ22</f>
        <v>91353.97249385505</v>
      </c>
      <c r="J25" s="498">
        <f>'[22]EERR Cons 12-22'!KA22</f>
        <v>250141.31195238116</v>
      </c>
      <c r="K25" s="498">
        <f>'[22]EERR Cons 12-22'!KB22</f>
        <v>299569.03064285789</v>
      </c>
      <c r="L25" s="498">
        <f>'[22]EERR Cons 12-22'!KC22</f>
        <v>120132.14064285718</v>
      </c>
      <c r="M25" s="498">
        <f>'[22]EERR Cons 12-22'!KD22</f>
        <v>273930.5822857141</v>
      </c>
      <c r="N25" s="498">
        <f>'[22]EERR Cons 12-22'!KE22</f>
        <v>294533.23302380973</v>
      </c>
      <c r="O25" s="522">
        <f t="shared" si="0"/>
        <v>1183833.1141171907</v>
      </c>
    </row>
    <row r="26" spans="2:17" ht="15.75">
      <c r="B26" s="474" t="s">
        <v>1350</v>
      </c>
      <c r="C26" s="498">
        <f>'[22]EERR Cons 12-22'!KH22</f>
        <v>0</v>
      </c>
      <c r="D26" s="498">
        <f>'[22]EERR Cons 12-22'!KI22</f>
        <v>0</v>
      </c>
      <c r="E26" s="498">
        <f>'[22]EERR Cons 12-22'!KJ22</f>
        <v>0</v>
      </c>
      <c r="F26" s="498">
        <f>'[22]EERR Cons 12-22'!KK22</f>
        <v>0</v>
      </c>
      <c r="G26" s="498">
        <f>'[22]EERR Cons 12-22'!KL22</f>
        <v>0</v>
      </c>
      <c r="H26" s="498">
        <f>'[22]EERR Cons 12-22'!KM22</f>
        <v>0</v>
      </c>
      <c r="I26" s="498">
        <f>'[22]EERR Cons 12-22'!KN22</f>
        <v>658644.19125733594</v>
      </c>
      <c r="J26" s="498">
        <f>'[22]EERR Cons 12-22'!KO22</f>
        <v>-625447.10344959632</v>
      </c>
      <c r="K26" s="498">
        <f>'[22]EERR Cons 12-22'!KP22</f>
        <v>-153678.33375740796</v>
      </c>
      <c r="L26" s="498">
        <f>'[22]EERR Cons 12-22'!KQ22</f>
        <v>264319.50750000036</v>
      </c>
      <c r="M26" s="498">
        <f>'[22]EERR Cons 12-22'!KR22</f>
        <v>777419.13178571407</v>
      </c>
      <c r="N26" s="498">
        <f>'[22]EERR Cons 12-22'!KS22</f>
        <v>0</v>
      </c>
      <c r="O26" s="522">
        <f t="shared" si="0"/>
        <v>921257.39333604602</v>
      </c>
    </row>
    <row r="27" spans="2:17" ht="15.75">
      <c r="B27" s="474" t="s">
        <v>46</v>
      </c>
      <c r="C27" s="522">
        <v>-425871.86</v>
      </c>
      <c r="D27" s="522">
        <v>-502893.06958949158</v>
      </c>
      <c r="E27" s="522">
        <v>-709335.44392488594</v>
      </c>
      <c r="F27" s="498">
        <v>-3201096.3357721511</v>
      </c>
      <c r="G27" s="522">
        <v>1192863.2302977992</v>
      </c>
      <c r="H27" s="522">
        <v>-963463.31561660394</v>
      </c>
      <c r="I27" s="522">
        <v>-1502261.7299999995</v>
      </c>
      <c r="J27" s="522">
        <v>-870056.75999999885</v>
      </c>
      <c r="K27" s="522">
        <v>-897674.81000000052</v>
      </c>
      <c r="L27" s="522">
        <v>-1831272.2880000006</v>
      </c>
      <c r="M27" s="522">
        <v>-947678.45500000007</v>
      </c>
      <c r="N27" s="522">
        <f>('[22]EERR Cons 12-22'!$G22)-SUM($C27:M27)</f>
        <v>-1747659.0724999662</v>
      </c>
      <c r="O27" s="522">
        <f t="shared" si="0"/>
        <v>-12406399.910105299</v>
      </c>
      <c r="Q27" s="547"/>
    </row>
    <row r="28" spans="2:17" ht="15.75">
      <c r="B28" s="479" t="s">
        <v>1384</v>
      </c>
      <c r="C28" s="522">
        <v>-224389.16999999993</v>
      </c>
      <c r="D28" s="522">
        <v>-554951.60320000001</v>
      </c>
      <c r="E28" s="522">
        <v>-204095.49999999953</v>
      </c>
      <c r="F28" s="498">
        <v>-545207.63680000044</v>
      </c>
      <c r="G28" s="522">
        <v>-1934641.61</v>
      </c>
      <c r="H28" s="522">
        <v>-531364.59000000032</v>
      </c>
      <c r="I28" s="522">
        <v>-243099.08000000007</v>
      </c>
      <c r="J28" s="522">
        <v>-265492.51999999955</v>
      </c>
      <c r="K28" s="522">
        <v>-415861</v>
      </c>
      <c r="L28" s="522">
        <v>-271872.33999999985</v>
      </c>
      <c r="M28" s="522">
        <v>-205580.26000000071</v>
      </c>
      <c r="N28" s="522">
        <f>(-'[22]EERR Cons 12-22'!$E14-'[22]EERR Cons 12-22'!$E15)-SUM($C28:M28)</f>
        <v>-356688.38999999873</v>
      </c>
      <c r="O28" s="522">
        <f t="shared" si="0"/>
        <v>-5753243.6999999993</v>
      </c>
      <c r="Q28" s="547"/>
    </row>
    <row r="29" spans="2:17" ht="16.5" thickBot="1">
      <c r="B29" s="548" t="s">
        <v>1385</v>
      </c>
      <c r="C29" s="549">
        <f t="shared" ref="C29:K29" si="1">SUM(C6:C28)</f>
        <v>1353118.8590550525</v>
      </c>
      <c r="D29" s="549">
        <f t="shared" si="1"/>
        <v>1472135.4795034321</v>
      </c>
      <c r="E29" s="549">
        <f t="shared" si="1"/>
        <v>1166764.4485364913</v>
      </c>
      <c r="F29" s="549">
        <f t="shared" si="1"/>
        <v>53742.192772200331</v>
      </c>
      <c r="G29" s="549">
        <f t="shared" si="1"/>
        <v>3599461.0844154404</v>
      </c>
      <c r="H29" s="549">
        <f t="shared" si="1"/>
        <v>1280997.4557963093</v>
      </c>
      <c r="I29" s="549">
        <f t="shared" si="1"/>
        <v>8428104.5844942909</v>
      </c>
      <c r="J29" s="549">
        <f t="shared" si="1"/>
        <v>7628385.6347231129</v>
      </c>
      <c r="K29" s="549">
        <f t="shared" si="1"/>
        <v>4455741.2240290232</v>
      </c>
      <c r="L29" s="549">
        <f>SUM(L6:L28)</f>
        <v>8143091.2980202381</v>
      </c>
      <c r="M29" s="549">
        <f>SUM(M6:M28)</f>
        <v>13066827.66132446</v>
      </c>
      <c r="N29" s="549">
        <f>SUM(N6:N28)</f>
        <v>2706204.7327538189</v>
      </c>
      <c r="O29" s="549">
        <f>SUM(O6:O28)</f>
        <v>53354574.655423865</v>
      </c>
    </row>
    <row r="30" spans="2:17" ht="15.75" thickTop="1">
      <c r="O30" s="540"/>
    </row>
    <row r="31" spans="2:17">
      <c r="O31" s="550">
        <f>+O29-'[22]EERR Cons 12-22'!B22</f>
        <v>4.9986690282821655E-4</v>
      </c>
    </row>
    <row r="32" spans="2:17">
      <c r="O32" s="551">
        <f>+'[22]EERR Cons 12-22'!D23</f>
        <v>0</v>
      </c>
    </row>
    <row r="34" spans="2:5" ht="15.75">
      <c r="B34" s="474"/>
      <c r="C34" s="498"/>
      <c r="D34" s="498"/>
      <c r="E34" s="498"/>
    </row>
    <row r="35" spans="2:5" ht="15.75">
      <c r="B35" s="474"/>
      <c r="C35" s="498"/>
      <c r="D35" s="498"/>
      <c r="E35" s="498"/>
    </row>
    <row r="36" spans="2:5" ht="15.75">
      <c r="B36" s="474"/>
      <c r="C36" s="498"/>
      <c r="D36" s="498"/>
      <c r="E36" s="498"/>
    </row>
    <row r="37" spans="2:5" ht="15.75">
      <c r="B37" s="474"/>
      <c r="C37" s="498"/>
      <c r="D37" s="498"/>
      <c r="E37" s="498"/>
    </row>
    <row r="38" spans="2:5" ht="15.75">
      <c r="B38" s="474"/>
      <c r="C38" s="498"/>
      <c r="D38" s="498"/>
      <c r="E38" s="498"/>
    </row>
    <row r="39" spans="2:5" ht="15.75">
      <c r="B39" s="474"/>
      <c r="C39" s="498"/>
      <c r="D39" s="498"/>
      <c r="E39" s="498"/>
    </row>
    <row r="40" spans="2:5" ht="15.75">
      <c r="B40" s="474"/>
      <c r="C40" s="498"/>
      <c r="D40" s="498"/>
      <c r="E40" s="498"/>
    </row>
    <row r="41" spans="2:5" ht="15.75">
      <c r="B41" s="474"/>
      <c r="C41" s="498"/>
      <c r="D41" s="498"/>
      <c r="E41" s="498"/>
    </row>
    <row r="42" spans="2:5" ht="15.75">
      <c r="B42" s="474"/>
      <c r="C42" s="498"/>
      <c r="D42" s="498"/>
      <c r="E42" s="498"/>
    </row>
    <row r="43" spans="2:5" ht="15.75">
      <c r="B43" s="474"/>
      <c r="C43" s="498"/>
      <c r="D43" s="498"/>
      <c r="E43" s="498"/>
    </row>
    <row r="44" spans="2:5" ht="15.75">
      <c r="B44" s="474"/>
      <c r="C44" s="498"/>
      <c r="D44" s="498"/>
      <c r="E44" s="498"/>
    </row>
    <row r="45" spans="2:5" ht="15.75">
      <c r="B45" s="474"/>
      <c r="C45" s="498"/>
      <c r="D45" s="498"/>
      <c r="E45" s="498"/>
    </row>
    <row r="46" spans="2:5" ht="15.75">
      <c r="B46" s="474"/>
      <c r="C46" s="498"/>
      <c r="D46" s="498"/>
      <c r="E46" s="498"/>
    </row>
    <row r="47" spans="2:5" ht="15.75">
      <c r="B47" s="474"/>
      <c r="C47" s="498"/>
      <c r="D47" s="498"/>
      <c r="E47" s="498"/>
    </row>
    <row r="48" spans="2:5" ht="15.75">
      <c r="B48" s="474"/>
      <c r="C48" s="498"/>
      <c r="D48" s="498"/>
      <c r="E48" s="498"/>
    </row>
    <row r="49" spans="2:5" ht="15.75">
      <c r="B49" s="474"/>
      <c r="C49" s="498"/>
      <c r="D49" s="498"/>
      <c r="E49" s="498"/>
    </row>
    <row r="50" spans="2:5" ht="15.75">
      <c r="B50" s="474"/>
      <c r="C50" s="498"/>
      <c r="D50" s="498"/>
      <c r="E50" s="498"/>
    </row>
    <row r="51" spans="2:5" ht="15.75">
      <c r="B51" s="474"/>
      <c r="C51" s="498"/>
      <c r="D51" s="498"/>
      <c r="E51" s="498"/>
    </row>
    <row r="52" spans="2:5" ht="15.75">
      <c r="B52" s="474"/>
      <c r="C52" s="498"/>
      <c r="D52" s="498"/>
      <c r="E52" s="498"/>
    </row>
    <row r="53" spans="2:5" ht="15.75">
      <c r="B53" s="474"/>
      <c r="C53" s="498"/>
      <c r="D53" s="498"/>
      <c r="E53" s="498"/>
    </row>
    <row r="54" spans="2:5" ht="15.75">
      <c r="B54" s="474"/>
      <c r="C54" s="498"/>
      <c r="D54" s="498"/>
      <c r="E54" s="498"/>
    </row>
    <row r="55" spans="2:5" ht="15.75">
      <c r="B55" s="474"/>
      <c r="C55" s="498"/>
      <c r="D55" s="498"/>
      <c r="E55" s="498"/>
    </row>
    <row r="56" spans="2:5" ht="15.75">
      <c r="B56" s="474"/>
      <c r="C56" s="498"/>
      <c r="D56" s="498"/>
      <c r="E56" s="498"/>
    </row>
    <row r="59" spans="2:5" ht="15.75">
      <c r="B59" s="474"/>
      <c r="C59" s="498"/>
      <c r="D59" s="498"/>
      <c r="E59" s="498"/>
    </row>
    <row r="60" spans="2:5" ht="15.75">
      <c r="B60" s="474"/>
      <c r="C60" s="498"/>
      <c r="D60" s="498"/>
      <c r="E60" s="498"/>
    </row>
    <row r="61" spans="2:5" ht="15.75">
      <c r="B61" s="474"/>
      <c r="C61" s="498"/>
      <c r="D61" s="498"/>
      <c r="E61" s="498"/>
    </row>
    <row r="62" spans="2:5" ht="15.75">
      <c r="B62" s="474"/>
      <c r="C62" s="498"/>
      <c r="D62" s="498"/>
      <c r="E62" s="498"/>
    </row>
    <row r="63" spans="2:5" ht="15.75">
      <c r="B63" s="474"/>
      <c r="C63" s="498"/>
      <c r="D63" s="498"/>
      <c r="E63" s="498"/>
    </row>
    <row r="64" spans="2:5" ht="15.75">
      <c r="B64" s="474"/>
      <c r="C64" s="498"/>
      <c r="D64" s="498"/>
      <c r="E64" s="498"/>
    </row>
    <row r="65" spans="2:5" ht="15.75">
      <c r="B65" s="474"/>
      <c r="C65" s="498"/>
      <c r="D65" s="498"/>
      <c r="E65" s="498"/>
    </row>
    <row r="66" spans="2:5" ht="15.75">
      <c r="B66" s="474"/>
      <c r="C66" s="498"/>
      <c r="D66" s="498"/>
      <c r="E66" s="498"/>
    </row>
    <row r="67" spans="2:5" ht="15.75">
      <c r="B67" s="474"/>
      <c r="C67" s="498"/>
      <c r="D67" s="498"/>
      <c r="E67" s="498"/>
    </row>
    <row r="68" spans="2:5" ht="15.75">
      <c r="B68" s="474"/>
      <c r="C68" s="498"/>
      <c r="D68" s="498"/>
      <c r="E68" s="498"/>
    </row>
    <row r="69" spans="2:5" ht="15.75">
      <c r="B69" s="474"/>
      <c r="C69" s="498"/>
      <c r="D69" s="498"/>
      <c r="E69" s="498"/>
    </row>
    <row r="70" spans="2:5" ht="15.75">
      <c r="B70" s="474"/>
      <c r="C70" s="498"/>
      <c r="D70" s="498"/>
      <c r="E70" s="498"/>
    </row>
    <row r="71" spans="2:5" ht="15.75">
      <c r="B71" s="474"/>
      <c r="C71" s="498"/>
      <c r="D71" s="498"/>
      <c r="E71" s="498"/>
    </row>
    <row r="72" spans="2:5" ht="15.75">
      <c r="B72" s="474"/>
      <c r="C72" s="498"/>
      <c r="D72" s="498"/>
      <c r="E72" s="498"/>
    </row>
    <row r="73" spans="2:5" ht="15.75">
      <c r="B73" s="474"/>
      <c r="C73" s="498"/>
      <c r="D73" s="498"/>
      <c r="E73" s="498"/>
    </row>
    <row r="74" spans="2:5" ht="15.75">
      <c r="B74" s="474"/>
      <c r="C74" s="498"/>
      <c r="D74" s="498"/>
      <c r="E74" s="498"/>
    </row>
    <row r="75" spans="2:5" ht="15.75">
      <c r="B75" s="474"/>
      <c r="C75" s="498"/>
      <c r="D75" s="498"/>
      <c r="E75" s="498"/>
    </row>
    <row r="76" spans="2:5" ht="15.75">
      <c r="B76" s="474"/>
      <c r="C76" s="498"/>
      <c r="D76" s="498"/>
      <c r="E76" s="498"/>
    </row>
    <row r="77" spans="2:5" ht="15.75">
      <c r="B77" s="474"/>
      <c r="C77" s="498"/>
      <c r="D77" s="498"/>
      <c r="E77" s="498"/>
    </row>
    <row r="78" spans="2:5" ht="15.75">
      <c r="B78" s="474"/>
      <c r="C78" s="498"/>
      <c r="D78" s="498"/>
      <c r="E78" s="498"/>
    </row>
    <row r="79" spans="2:5" ht="15.75">
      <c r="B79" s="474"/>
      <c r="C79" s="498"/>
      <c r="D79" s="498"/>
      <c r="E79" s="498"/>
    </row>
    <row r="80" spans="2:5" ht="15.75">
      <c r="B80" s="474"/>
      <c r="C80" s="498"/>
      <c r="D80" s="498"/>
      <c r="E80" s="498"/>
    </row>
    <row r="81" spans="2:5" ht="15.75">
      <c r="B81" s="474"/>
      <c r="C81" s="498"/>
      <c r="D81" s="498"/>
      <c r="E81" s="498"/>
    </row>
  </sheetData>
  <pageMargins left="0.70866141732283472" right="0.70866141732283472" top="0.74803149606299213" bottom="0.74803149606299213" header="0.31496062992125984" footer="0.31496062992125984"/>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810A5-BDA6-4FCE-9FC3-D772614A82B7}">
  <dimension ref="C1:H29"/>
  <sheetViews>
    <sheetView tabSelected="1" workbookViewId="0">
      <selection activeCell="E20" sqref="E20"/>
    </sheetView>
  </sheetViews>
  <sheetFormatPr baseColWidth="10" defaultRowHeight="17.25"/>
  <cols>
    <col min="1" max="2" width="12" style="553"/>
    <col min="3" max="3" width="11.83203125" style="553" bestFit="1" customWidth="1"/>
    <col min="4" max="4" width="13.83203125" style="553" bestFit="1" customWidth="1"/>
    <col min="5" max="5" width="88" style="553" bestFit="1" customWidth="1"/>
    <col min="6" max="6" width="12" style="553"/>
    <col min="7" max="7" width="24.83203125" style="553" bestFit="1" customWidth="1"/>
    <col min="8" max="8" width="22.83203125" style="553" bestFit="1" customWidth="1"/>
    <col min="9" max="16384" width="12" style="553"/>
  </cols>
  <sheetData>
    <row r="1" spans="3:8">
      <c r="C1" s="626" t="s">
        <v>1408</v>
      </c>
      <c r="D1" s="626"/>
      <c r="E1" s="626"/>
    </row>
    <row r="2" spans="3:8">
      <c r="C2" s="553" t="s">
        <v>1386</v>
      </c>
      <c r="D2" s="553" t="s">
        <v>1387</v>
      </c>
      <c r="E2" s="553" t="s">
        <v>1388</v>
      </c>
    </row>
    <row r="3" spans="3:8">
      <c r="C3" s="553">
        <v>133</v>
      </c>
      <c r="D3" s="625">
        <v>153</v>
      </c>
      <c r="E3" s="554" t="s">
        <v>1389</v>
      </c>
      <c r="G3" s="560"/>
    </row>
    <row r="4" spans="3:8">
      <c r="C4" s="553">
        <v>133</v>
      </c>
      <c r="D4" s="625">
        <v>157</v>
      </c>
      <c r="E4" s="554" t="s">
        <v>1390</v>
      </c>
      <c r="G4" s="558"/>
    </row>
    <row r="5" spans="3:8">
      <c r="C5" s="553">
        <v>133</v>
      </c>
      <c r="D5" s="625">
        <v>160</v>
      </c>
      <c r="E5" s="554" t="s">
        <v>1391</v>
      </c>
    </row>
    <row r="6" spans="3:8">
      <c r="C6" s="553">
        <v>133</v>
      </c>
      <c r="D6" s="625">
        <v>165</v>
      </c>
      <c r="E6" s="554" t="s">
        <v>1392</v>
      </c>
    </row>
    <row r="7" spans="3:8">
      <c r="C7" s="553">
        <v>133</v>
      </c>
      <c r="D7" s="625">
        <v>159</v>
      </c>
      <c r="E7" s="554" t="s">
        <v>1393</v>
      </c>
    </row>
    <row r="8" spans="3:8">
      <c r="C8" s="553">
        <v>133</v>
      </c>
      <c r="D8" s="625">
        <v>152</v>
      </c>
      <c r="E8" s="554" t="s">
        <v>1394</v>
      </c>
      <c r="H8" s="555"/>
    </row>
    <row r="9" spans="3:8" ht="18" thickBot="1">
      <c r="C9" s="553">
        <v>133</v>
      </c>
      <c r="D9" s="625">
        <v>163</v>
      </c>
      <c r="E9" s="554" t="s">
        <v>1395</v>
      </c>
      <c r="H9" s="556"/>
    </row>
    <row r="10" spans="3:8">
      <c r="C10" s="553">
        <v>133</v>
      </c>
      <c r="D10" s="625">
        <v>174</v>
      </c>
      <c r="E10" s="554" t="s">
        <v>1396</v>
      </c>
    </row>
    <row r="11" spans="3:8" ht="18" thickBot="1">
      <c r="C11" s="553">
        <v>133</v>
      </c>
      <c r="D11" s="625">
        <v>176</v>
      </c>
      <c r="E11" s="554" t="s">
        <v>1409</v>
      </c>
      <c r="G11" s="559"/>
      <c r="H11" s="556"/>
    </row>
    <row r="12" spans="3:8">
      <c r="C12" s="557">
        <v>133</v>
      </c>
      <c r="D12" s="625">
        <v>178</v>
      </c>
      <c r="E12" s="554" t="s">
        <v>1410</v>
      </c>
      <c r="F12" s="557"/>
      <c r="G12" s="566"/>
      <c r="H12" s="558"/>
    </row>
    <row r="13" spans="3:8">
      <c r="C13" s="553">
        <v>133</v>
      </c>
      <c r="D13" s="625">
        <v>177</v>
      </c>
      <c r="E13" s="554" t="s">
        <v>1411</v>
      </c>
    </row>
    <row r="14" spans="3:8">
      <c r="C14" s="553">
        <v>133</v>
      </c>
      <c r="D14" s="625">
        <v>184</v>
      </c>
      <c r="E14" s="554" t="s">
        <v>1412</v>
      </c>
      <c r="H14" s="555"/>
    </row>
    <row r="15" spans="3:8">
      <c r="C15" s="553">
        <v>133</v>
      </c>
      <c r="D15" s="625">
        <v>84000</v>
      </c>
      <c r="E15" s="554" t="s">
        <v>1417</v>
      </c>
      <c r="H15" s="555"/>
    </row>
    <row r="16" spans="3:8">
      <c r="C16" s="553">
        <v>133</v>
      </c>
      <c r="D16" s="625">
        <v>84001</v>
      </c>
      <c r="E16" s="554" t="s">
        <v>1419</v>
      </c>
      <c r="H16" s="555"/>
    </row>
    <row r="17" spans="3:8">
      <c r="C17" s="553">
        <v>133</v>
      </c>
      <c r="D17" s="625">
        <v>84002</v>
      </c>
      <c r="E17" s="554" t="s">
        <v>1422</v>
      </c>
      <c r="H17" s="555"/>
    </row>
    <row r="18" spans="3:8">
      <c r="C18" s="572">
        <v>133</v>
      </c>
      <c r="D18" s="625">
        <v>84003</v>
      </c>
      <c r="E18" s="554" t="s">
        <v>1423</v>
      </c>
      <c r="H18" s="555"/>
    </row>
    <row r="19" spans="3:8">
      <c r="C19" s="574" t="s">
        <v>1427</v>
      </c>
      <c r="D19" s="625"/>
      <c r="E19" s="554" t="s">
        <v>1428</v>
      </c>
    </row>
    <row r="20" spans="3:8">
      <c r="E20" s="554"/>
    </row>
    <row r="21" spans="3:8">
      <c r="E21" s="554"/>
    </row>
    <row r="22" spans="3:8">
      <c r="E22" s="554"/>
    </row>
    <row r="23" spans="3:8">
      <c r="E23" s="554"/>
    </row>
    <row r="24" spans="3:8">
      <c r="E24" s="554"/>
    </row>
    <row r="25" spans="3:8">
      <c r="E25" s="554"/>
    </row>
    <row r="26" spans="3:8">
      <c r="E26" s="554"/>
    </row>
    <row r="27" spans="3:8">
      <c r="E27" s="554"/>
    </row>
    <row r="28" spans="3:8">
      <c r="E28" s="554"/>
    </row>
    <row r="29" spans="3:8">
      <c r="E29" s="554"/>
    </row>
  </sheetData>
  <mergeCells count="1">
    <mergeCell ref="C1:E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30B1B-D203-4DDB-8EBB-E3B7D315D9B3}">
  <dimension ref="C1:E29"/>
  <sheetViews>
    <sheetView workbookViewId="0">
      <selection activeCell="D16" sqref="D16"/>
    </sheetView>
  </sheetViews>
  <sheetFormatPr baseColWidth="10" defaultRowHeight="17.25"/>
  <cols>
    <col min="1" max="2" width="12" style="553"/>
    <col min="3" max="3" width="15.33203125" style="553" bestFit="1" customWidth="1"/>
    <col min="4" max="4" width="102.6640625" style="553" bestFit="1" customWidth="1"/>
    <col min="5" max="5" width="17.6640625" style="553" bestFit="1" customWidth="1"/>
    <col min="6" max="16384" width="12" style="553"/>
  </cols>
  <sheetData>
    <row r="1" spans="3:5">
      <c r="C1" s="626" t="s">
        <v>1408</v>
      </c>
      <c r="D1" s="626"/>
      <c r="E1" s="626"/>
    </row>
    <row r="2" spans="3:5">
      <c r="C2" s="553" t="s">
        <v>1397</v>
      </c>
      <c r="D2" s="553" t="s">
        <v>1388</v>
      </c>
      <c r="E2" s="553" t="s">
        <v>1425</v>
      </c>
    </row>
    <row r="3" spans="3:5">
      <c r="C3" s="553" t="s">
        <v>1398</v>
      </c>
      <c r="D3" s="554" t="s">
        <v>1399</v>
      </c>
      <c r="E3" s="553" t="s">
        <v>1400</v>
      </c>
    </row>
    <row r="4" spans="3:5">
      <c r="C4" s="553" t="s">
        <v>1398</v>
      </c>
      <c r="D4" s="554" t="s">
        <v>1401</v>
      </c>
      <c r="E4" s="553" t="s">
        <v>1402</v>
      </c>
    </row>
    <row r="5" spans="3:5">
      <c r="C5" s="553" t="s">
        <v>1398</v>
      </c>
      <c r="D5" s="554" t="s">
        <v>1403</v>
      </c>
      <c r="E5" s="553" t="s">
        <v>1402</v>
      </c>
    </row>
    <row r="6" spans="3:5">
      <c r="C6" s="553" t="s">
        <v>1404</v>
      </c>
      <c r="D6" s="554" t="s">
        <v>1405</v>
      </c>
      <c r="E6" s="553" t="s">
        <v>1402</v>
      </c>
    </row>
    <row r="7" spans="3:5">
      <c r="C7" s="553" t="s">
        <v>1398</v>
      </c>
      <c r="D7" s="554" t="s">
        <v>1406</v>
      </c>
      <c r="E7" s="553" t="s">
        <v>1402</v>
      </c>
    </row>
    <row r="8" spans="3:5">
      <c r="C8" s="553" t="s">
        <v>1398</v>
      </c>
      <c r="D8" s="554" t="s">
        <v>1407</v>
      </c>
      <c r="E8" s="553" t="s">
        <v>1402</v>
      </c>
    </row>
    <row r="9" spans="3:5">
      <c r="C9" s="553" t="s">
        <v>1398</v>
      </c>
      <c r="D9" s="554" t="s">
        <v>1413</v>
      </c>
      <c r="E9" s="553" t="s">
        <v>1402</v>
      </c>
    </row>
    <row r="10" spans="3:5">
      <c r="C10" s="553" t="s">
        <v>1397</v>
      </c>
      <c r="D10" s="554" t="s">
        <v>1415</v>
      </c>
      <c r="E10" s="553" t="s">
        <v>1402</v>
      </c>
    </row>
    <row r="11" spans="3:5">
      <c r="C11" s="561" t="s">
        <v>1397</v>
      </c>
      <c r="D11" s="554" t="s">
        <v>1416</v>
      </c>
      <c r="E11" s="553" t="s">
        <v>1402</v>
      </c>
    </row>
    <row r="12" spans="3:5">
      <c r="C12" s="553" t="s">
        <v>1398</v>
      </c>
      <c r="D12" s="554" t="s">
        <v>1426</v>
      </c>
      <c r="E12" s="553" t="s">
        <v>1402</v>
      </c>
    </row>
    <row r="13" spans="3:5">
      <c r="C13" s="553" t="s">
        <v>1404</v>
      </c>
      <c r="D13" s="554" t="s">
        <v>1418</v>
      </c>
      <c r="E13" s="553" t="s">
        <v>1402</v>
      </c>
    </row>
    <row r="14" spans="3:5">
      <c r="C14" s="553" t="s">
        <v>1398</v>
      </c>
      <c r="D14" s="554" t="s">
        <v>1420</v>
      </c>
      <c r="E14" s="553" t="s">
        <v>1402</v>
      </c>
    </row>
    <row r="15" spans="3:5">
      <c r="C15" s="553" t="s">
        <v>1398</v>
      </c>
      <c r="D15" s="554" t="s">
        <v>1421</v>
      </c>
      <c r="E15" s="553" t="s">
        <v>1402</v>
      </c>
    </row>
    <row r="16" spans="3:5">
      <c r="C16" s="553" t="s">
        <v>1398</v>
      </c>
      <c r="D16" s="554" t="s">
        <v>1424</v>
      </c>
      <c r="E16" s="553" t="s">
        <v>1402</v>
      </c>
    </row>
    <row r="17" spans="4:4">
      <c r="D17" s="554"/>
    </row>
    <row r="18" spans="4:4">
      <c r="D18" s="554"/>
    </row>
    <row r="19" spans="4:4">
      <c r="D19" s="554"/>
    </row>
    <row r="20" spans="4:4">
      <c r="D20" s="554"/>
    </row>
    <row r="21" spans="4:4">
      <c r="D21" s="554"/>
    </row>
    <row r="22" spans="4:4">
      <c r="D22" s="554"/>
    </row>
    <row r="23" spans="4:4">
      <c r="D23" s="554"/>
    </row>
    <row r="24" spans="4:4">
      <c r="D24" s="554"/>
    </row>
    <row r="25" spans="4:4">
      <c r="D25" s="554"/>
    </row>
    <row r="26" spans="4:4">
      <c r="D26" s="554"/>
    </row>
    <row r="27" spans="4:4">
      <c r="D27" s="554"/>
    </row>
    <row r="28" spans="4:4">
      <c r="D28" s="554"/>
    </row>
    <row r="29" spans="4:4">
      <c r="D29" s="554"/>
    </row>
  </sheetData>
  <mergeCells count="1">
    <mergeCell ref="C1:E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1.Balance G. R.Final</vt:lpstr>
      <vt:lpstr>2. Estado Resultados R.Final</vt:lpstr>
      <vt:lpstr>3. Notas EF R.Final</vt:lpstr>
      <vt:lpstr>4.Préstamos R.Final</vt:lpstr>
      <vt:lpstr>EERR Cons x UN</vt:lpstr>
      <vt:lpstr>EERR Consolidado</vt:lpstr>
      <vt:lpstr>Resumen de Resultados</vt:lpstr>
      <vt:lpstr>APP's</vt:lpstr>
      <vt:lpstr>DB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PFC-DRA</dc:creator>
  <cp:lastModifiedBy>Rodrigo Garcia</cp:lastModifiedBy>
  <cp:lastPrinted>2023-05-11T01:15:07Z</cp:lastPrinted>
  <dcterms:created xsi:type="dcterms:W3CDTF">2012-02-16T14:58:55Z</dcterms:created>
  <dcterms:modified xsi:type="dcterms:W3CDTF">2023-08-29T23:18:50Z</dcterms:modified>
</cp:coreProperties>
</file>