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ath\Desktop\Microsoft Excel O365\Chapters\"/>
    </mc:Choice>
  </mc:AlternateContent>
  <xr:revisionPtr revIDLastSave="0" documentId="13_ncr:1_{44A179CA-617A-4099-83C4-876771DC3C87}" xr6:coauthVersionLast="46" xr6:coauthVersionMax="46" xr10:uidLastSave="{00000000-0000-0000-0000-000000000000}"/>
  <bookViews>
    <workbookView xWindow="28680" yWindow="-120" windowWidth="24240" windowHeight="13140" activeTab="3" xr2:uid="{00000000-000D-0000-FFFF-FFFF00000000}"/>
  </bookViews>
  <sheets>
    <sheet name="Budget Summary" sheetId="4" r:id="rId1"/>
    <sheet name="Budget Detail" sheetId="1" r:id="rId2"/>
    <sheet name="Loan Payments" sheetId="5" r:id="rId3"/>
    <sheet name="Prepare to Pri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C15" i="6"/>
  <c r="D15" i="6"/>
  <c r="E15" i="6"/>
  <c r="F15" i="6"/>
  <c r="G15" i="6"/>
  <c r="H15" i="6"/>
  <c r="B15" i="5"/>
  <c r="B5" i="5"/>
  <c r="B5" i="4" s="1"/>
  <c r="B6" i="4"/>
  <c r="B12" i="5"/>
  <c r="B11" i="5"/>
  <c r="E16" i="1"/>
  <c r="E15" i="1"/>
  <c r="E14" i="1"/>
  <c r="E12" i="1"/>
  <c r="B12" i="1"/>
  <c r="C8" i="1" s="1"/>
  <c r="F7" i="1"/>
  <c r="D7" i="1"/>
  <c r="D10" i="1"/>
  <c r="F10" i="1" s="1"/>
  <c r="D3" i="1"/>
  <c r="D12" i="1" s="1"/>
  <c r="F12" i="1" s="1"/>
  <c r="D9" i="1"/>
  <c r="F9" i="1" s="1"/>
  <c r="D6" i="1"/>
  <c r="F6" i="1" s="1"/>
  <c r="D5" i="1"/>
  <c r="F5" i="1" s="1"/>
  <c r="D11" i="1"/>
  <c r="F11" i="1" s="1"/>
  <c r="D8" i="1"/>
  <c r="F8" i="1" s="1"/>
  <c r="D4" i="1"/>
  <c r="F4" i="1" s="1"/>
  <c r="B7" i="4" l="1"/>
  <c r="C11" i="1"/>
  <c r="C5" i="1"/>
  <c r="C6" i="1"/>
  <c r="D15" i="1"/>
  <c r="D16" i="1"/>
  <c r="C9" i="1"/>
  <c r="C7" i="1"/>
  <c r="C3" i="1"/>
  <c r="C10" i="1"/>
  <c r="D13" i="1"/>
  <c r="F3" i="1"/>
  <c r="D14" i="1"/>
  <c r="C4" i="1"/>
  <c r="B8" i="4" l="1"/>
  <c r="C8" i="4" s="1"/>
  <c r="C7" i="4"/>
</calcChain>
</file>

<file path=xl/sharedStrings.xml><?xml version="1.0" encoding="utf-8"?>
<sst xmlns="http://schemas.openxmlformats.org/spreadsheetml/2006/main" count="71" uniqueCount="66">
  <si>
    <t>Food</t>
  </si>
  <si>
    <t>Clothes</t>
  </si>
  <si>
    <t>Percent of Total</t>
  </si>
  <si>
    <t>Insurance</t>
  </si>
  <si>
    <t>Miscellaneous</t>
  </si>
  <si>
    <t>Entertainment</t>
  </si>
  <si>
    <t>Vacation</t>
  </si>
  <si>
    <t>Price of Car</t>
  </si>
  <si>
    <t>Percent Change</t>
  </si>
  <si>
    <t>Monthly Spend</t>
  </si>
  <si>
    <t>Totals</t>
  </si>
  <si>
    <t>Annual Spend</t>
  </si>
  <si>
    <t>Monthly Payment</t>
  </si>
  <si>
    <t>Mortgage Payments</t>
  </si>
  <si>
    <t>Income</t>
  </si>
  <si>
    <t>Total Spent</t>
  </si>
  <si>
    <t>Percent of Income</t>
  </si>
  <si>
    <t>Regular Expenses</t>
  </si>
  <si>
    <t>Utilities</t>
  </si>
  <si>
    <t>Gas</t>
  </si>
  <si>
    <t>Cell Phone</t>
  </si>
  <si>
    <t>Last Year Spend</t>
  </si>
  <si>
    <t>Years to Pay</t>
  </si>
  <si>
    <t>Annual Interest Rate</t>
  </si>
  <si>
    <t>Car Loan Payments</t>
  </si>
  <si>
    <t>Price of House</t>
  </si>
  <si>
    <t>Percent Down</t>
  </si>
  <si>
    <t>Down Payment Amount</t>
  </si>
  <si>
    <t>Loan Amount</t>
  </si>
  <si>
    <t>Expense</t>
  </si>
  <si>
    <t>Remaining (Savings)</t>
  </si>
  <si>
    <t>Number of Expense Categories</t>
  </si>
  <si>
    <t>Minimum Spent</t>
  </si>
  <si>
    <t>Maximum Spent</t>
  </si>
  <si>
    <t>Average Spent</t>
  </si>
  <si>
    <t>Expenses</t>
  </si>
  <si>
    <t>Car Payments</t>
  </si>
  <si>
    <t>WilsonD</t>
  </si>
  <si>
    <t>Wilson, Diane</t>
  </si>
  <si>
    <t>SmithM</t>
  </si>
  <si>
    <t>Smith, Mary</t>
  </si>
  <si>
    <t>MooreS</t>
  </si>
  <si>
    <t>Moore, Steve</t>
  </si>
  <si>
    <t>MillerB</t>
  </si>
  <si>
    <t>Miller, Brett</t>
  </si>
  <si>
    <t>MartinezS</t>
  </si>
  <si>
    <t>Martinez, Sarah</t>
  </si>
  <si>
    <t>JohnsonF</t>
  </si>
  <si>
    <t>Johnson, Frank</t>
  </si>
  <si>
    <t>HodgsonK</t>
  </si>
  <si>
    <t>Hodgson, Karen</t>
  </si>
  <si>
    <t>HarrisM</t>
  </si>
  <si>
    <t>Harris, Marc</t>
  </si>
  <si>
    <t>BrownJ</t>
  </si>
  <si>
    <t>Brown, John</t>
  </si>
  <si>
    <t>June</t>
  </si>
  <si>
    <t>May</t>
  </si>
  <si>
    <t>April</t>
  </si>
  <si>
    <t>March</t>
  </si>
  <si>
    <t>February</t>
  </si>
  <si>
    <t>January</t>
  </si>
  <si>
    <t>Sales ID</t>
  </si>
  <si>
    <t>Salesperson</t>
  </si>
  <si>
    <t>Monthly Sales Figures</t>
  </si>
  <si>
    <t>Juliet's Bakery Supply</t>
  </si>
  <si>
    <t>Annual Personal Budget
for Joseph Malachy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</si>
</sst>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0.0%"/>
    <numFmt numFmtId="169" formatCode="_(* #,##0_);_(* \(#,##0\);_(* &quot;-&quot;??_);_(@_)"/>
    <numFmt numFmtId="170" formatCode="#,##0_ ;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84">
    <xf numFmtId="0" fontId="0" fillId="0" borderId="0" xfId="0"/>
    <xf numFmtId="0" fontId="0" fillId="0" borderId="0" xfId="0" applyFont="1"/>
    <xf numFmtId="0" fontId="4" fillId="0" borderId="0" xfId="0" applyFont="1" applyFill="1" applyAlignment="1"/>
    <xf numFmtId="0" fontId="5" fillId="0" borderId="0" xfId="0" applyFont="1"/>
    <xf numFmtId="0" fontId="5" fillId="0" borderId="1" xfId="0" applyFont="1" applyBorder="1"/>
    <xf numFmtId="167" fontId="5" fillId="0" borderId="1" xfId="0" applyNumberFormat="1" applyFont="1" applyBorder="1"/>
    <xf numFmtId="167" fontId="5" fillId="0" borderId="1" xfId="2" applyNumberFormat="1" applyFont="1" applyBorder="1"/>
    <xf numFmtId="168" fontId="5" fillId="0" borderId="1" xfId="3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 wrapText="1"/>
    </xf>
    <xf numFmtId="0" fontId="0" fillId="0" borderId="1" xfId="0" applyFont="1" applyBorder="1"/>
    <xf numFmtId="0" fontId="5" fillId="0" borderId="1" xfId="0" applyFont="1" applyBorder="1" applyAlignment="1">
      <alignment horizontal="right"/>
    </xf>
    <xf numFmtId="0" fontId="7" fillId="0" borderId="1" xfId="0" applyFont="1" applyBorder="1"/>
    <xf numFmtId="164" fontId="7" fillId="0" borderId="1" xfId="2" applyNumberFormat="1" applyFont="1" applyBorder="1"/>
    <xf numFmtId="164" fontId="5" fillId="0" borderId="0" xfId="0" applyNumberFormat="1" applyFont="1"/>
    <xf numFmtId="9" fontId="5" fillId="0" borderId="1" xfId="3" applyFont="1" applyBorder="1"/>
    <xf numFmtId="0" fontId="0" fillId="0" borderId="1" xfId="0" applyFont="1" applyBorder="1" applyAlignment="1">
      <alignment horizontal="right"/>
    </xf>
    <xf numFmtId="0" fontId="8" fillId="0" borderId="0" xfId="0" applyFont="1" applyFill="1" applyAlignment="1">
      <alignment vertical="center"/>
    </xf>
    <xf numFmtId="167" fontId="7" fillId="0" borderId="1" xfId="0" applyNumberFormat="1" applyFont="1" applyBorder="1"/>
    <xf numFmtId="0" fontId="2" fillId="6" borderId="1" xfId="0" applyFont="1" applyFill="1" applyBorder="1" applyAlignment="1">
      <alignment wrapText="1"/>
    </xf>
    <xf numFmtId="0" fontId="5" fillId="0" borderId="0" xfId="0" applyFont="1" applyFill="1"/>
    <xf numFmtId="0" fontId="2" fillId="6" borderId="6" xfId="0" applyFont="1" applyFill="1" applyBorder="1"/>
    <xf numFmtId="0" fontId="2" fillId="6" borderId="7" xfId="0" applyFont="1" applyFill="1" applyBorder="1" applyAlignment="1">
      <alignment wrapText="1"/>
    </xf>
    <xf numFmtId="0" fontId="5" fillId="0" borderId="6" xfId="0" applyFont="1" applyBorder="1"/>
    <xf numFmtId="168" fontId="5" fillId="0" borderId="7" xfId="3" applyNumberFormat="1" applyFont="1" applyBorder="1"/>
    <xf numFmtId="0" fontId="4" fillId="0" borderId="8" xfId="0" applyFont="1" applyBorder="1"/>
    <xf numFmtId="167" fontId="4" fillId="0" borderId="9" xfId="2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9" fontId="0" fillId="0" borderId="3" xfId="1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169" fontId="0" fillId="7" borderId="5" xfId="1" applyNumberFormat="1" applyFont="1" applyFill="1" applyBorder="1"/>
    <xf numFmtId="0" fontId="5" fillId="0" borderId="1" xfId="0" applyFont="1" applyBorder="1" applyAlignment="1">
      <alignment horizontal="left" indent="2"/>
    </xf>
    <xf numFmtId="9" fontId="7" fillId="0" borderId="1" xfId="3" applyFont="1" applyBorder="1"/>
    <xf numFmtId="10" fontId="5" fillId="0" borderId="1" xfId="3" applyNumberFormat="1" applyFont="1" applyBorder="1"/>
    <xf numFmtId="167" fontId="4" fillId="0" borderId="1" xfId="0" applyNumberFormat="1" applyFont="1" applyBorder="1"/>
    <xf numFmtId="0" fontId="10" fillId="0" borderId="0" xfId="4" applyFont="1"/>
    <xf numFmtId="0" fontId="10" fillId="0" borderId="23" xfId="4" applyFont="1" applyBorder="1"/>
    <xf numFmtId="0" fontId="10" fillId="0" borderId="0" xfId="4" applyFont="1" applyBorder="1"/>
    <xf numFmtId="0" fontId="10" fillId="0" borderId="11" xfId="4" applyFont="1" applyBorder="1"/>
    <xf numFmtId="0" fontId="10" fillId="0" borderId="1" xfId="4" applyFont="1" applyBorder="1"/>
    <xf numFmtId="0" fontId="11" fillId="0" borderId="24" xfId="4" applyFont="1" applyBorder="1"/>
    <xf numFmtId="42" fontId="11" fillId="0" borderId="24" xfId="4" applyNumberFormat="1" applyFont="1" applyBorder="1"/>
    <xf numFmtId="0" fontId="10" fillId="0" borderId="9" xfId="4" applyFont="1" applyBorder="1"/>
    <xf numFmtId="0" fontId="10" fillId="0" borderId="6" xfId="4" applyFont="1" applyBorder="1" applyAlignment="1">
      <alignment horizontal="left" indent="1"/>
    </xf>
    <xf numFmtId="0" fontId="10" fillId="0" borderId="8" xfId="4" applyFont="1" applyBorder="1" applyAlignment="1">
      <alignment horizontal="left" indent="1"/>
    </xf>
    <xf numFmtId="0" fontId="11" fillId="0" borderId="26" xfId="4" applyFont="1" applyBorder="1"/>
    <xf numFmtId="42" fontId="11" fillId="0" borderId="27" xfId="4" applyNumberFormat="1" applyFont="1" applyBorder="1"/>
    <xf numFmtId="0" fontId="10" fillId="0" borderId="28" xfId="4" applyFont="1" applyBorder="1" applyAlignment="1">
      <alignment horizontal="left" indent="1"/>
    </xf>
    <xf numFmtId="0" fontId="10" fillId="0" borderId="29" xfId="4" applyFont="1" applyBorder="1"/>
    <xf numFmtId="42" fontId="10" fillId="0" borderId="29" xfId="4" applyNumberFormat="1" applyFont="1" applyBorder="1"/>
    <xf numFmtId="42" fontId="10" fillId="0" borderId="30" xfId="4" applyNumberFormat="1" applyFont="1" applyBorder="1"/>
    <xf numFmtId="170" fontId="10" fillId="0" borderId="1" xfId="4" applyNumberFormat="1" applyFont="1" applyBorder="1"/>
    <xf numFmtId="170" fontId="10" fillId="0" borderId="7" xfId="4" applyNumberFormat="1" applyFont="1" applyBorder="1"/>
    <xf numFmtId="170" fontId="10" fillId="0" borderId="9" xfId="4" applyNumberFormat="1" applyFont="1" applyBorder="1"/>
    <xf numFmtId="170" fontId="10" fillId="0" borderId="25" xfId="4" applyNumberFormat="1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2" borderId="21" xfId="4" applyFont="1" applyFill="1" applyBorder="1" applyAlignment="1">
      <alignment horizontal="center"/>
    </xf>
    <xf numFmtId="0" fontId="13" fillId="2" borderId="22" xfId="4" applyFont="1" applyFill="1" applyBorder="1" applyAlignment="1">
      <alignment horizontal="center"/>
    </xf>
    <xf numFmtId="0" fontId="13" fillId="2" borderId="10" xfId="4" applyFont="1" applyFill="1" applyBorder="1" applyAlignment="1">
      <alignment horizontal="center"/>
    </xf>
    <xf numFmtId="0" fontId="12" fillId="2" borderId="23" xfId="4" applyFont="1" applyFill="1" applyBorder="1" applyAlignment="1">
      <alignment horizontal="center"/>
    </xf>
    <xf numFmtId="0" fontId="12" fillId="2" borderId="0" xfId="4" applyFont="1" applyFill="1" applyBorder="1" applyAlignment="1">
      <alignment horizontal="center"/>
    </xf>
    <xf numFmtId="0" fontId="12" fillId="2" borderId="11" xfId="4" applyFont="1" applyFill="1" applyBorder="1" applyAlignment="1">
      <alignment horizontal="center"/>
    </xf>
    <xf numFmtId="0" fontId="12" fillId="8" borderId="8" xfId="4" applyFont="1" applyFill="1" applyBorder="1"/>
    <xf numFmtId="0" fontId="12" fillId="8" borderId="9" xfId="4" applyFont="1" applyFill="1" applyBorder="1"/>
    <xf numFmtId="0" fontId="12" fillId="8" borderId="9" xfId="4" applyFont="1" applyFill="1" applyBorder="1" applyAlignment="1">
      <alignment horizontal="center" wrapText="1"/>
    </xf>
    <xf numFmtId="0" fontId="12" fillId="8" borderId="25" xfId="4" applyFont="1" applyFill="1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 2" xfId="4" xr:uid="{BF300D2E-4032-4AA6-97D2-22BDD670FB91}"/>
    <cellStyle name="Percent" xfId="3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A2" zoomScale="110" zoomScaleNormal="110" workbookViewId="0">
      <selection activeCell="B4" sqref="B4"/>
    </sheetView>
  </sheetViews>
  <sheetFormatPr defaultColWidth="9.109375" defaultRowHeight="15.6" x14ac:dyDescent="0.3"/>
  <cols>
    <col min="1" max="1" width="24.109375" style="3" customWidth="1"/>
    <col min="2" max="2" width="12.5546875" style="3" customWidth="1"/>
    <col min="3" max="3" width="13.44140625" style="3" customWidth="1"/>
    <col min="4" max="4" width="11.6640625" style="3" customWidth="1"/>
    <col min="5" max="5" width="12.5546875" style="3" customWidth="1"/>
    <col min="6" max="6" width="10" style="3" customWidth="1"/>
    <col min="7" max="16384" width="9.109375" style="3"/>
  </cols>
  <sheetData>
    <row r="1" spans="1:6" ht="35.25" customHeight="1" x14ac:dyDescent="0.3">
      <c r="A1" s="58" t="s">
        <v>65</v>
      </c>
      <c r="B1" s="59"/>
      <c r="C1" s="59"/>
      <c r="D1" s="17"/>
      <c r="E1" s="17"/>
      <c r="F1" s="17"/>
    </row>
    <row r="2" spans="1:6" s="1" customFormat="1" ht="30.75" customHeight="1" x14ac:dyDescent="0.3">
      <c r="A2" s="10"/>
      <c r="B2" s="16"/>
      <c r="C2" s="9" t="s">
        <v>16</v>
      </c>
    </row>
    <row r="3" spans="1:6" ht="19.5" customHeight="1" x14ac:dyDescent="0.3">
      <c r="A3" s="12" t="s">
        <v>14</v>
      </c>
      <c r="B3" s="18">
        <v>33000</v>
      </c>
      <c r="C3" s="15"/>
    </row>
    <row r="4" spans="1:6" ht="19.5" customHeight="1" x14ac:dyDescent="0.3">
      <c r="A4" s="34" t="s">
        <v>35</v>
      </c>
      <c r="B4" s="5">
        <f>'Budget Detail'!D12</f>
        <v>17124</v>
      </c>
      <c r="C4" s="15"/>
    </row>
    <row r="5" spans="1:6" ht="19.5" customHeight="1" x14ac:dyDescent="0.3">
      <c r="A5" s="34" t="s">
        <v>36</v>
      </c>
      <c r="B5" s="5">
        <f>'Loan Payments'!B5*12</f>
        <v>3646.482196665298</v>
      </c>
      <c r="C5" s="15"/>
    </row>
    <row r="6" spans="1:6" ht="19.5" customHeight="1" x14ac:dyDescent="0.3">
      <c r="A6" s="34" t="s">
        <v>13</v>
      </c>
      <c r="B6" s="5">
        <f>'Loan Payments'!B15*12</f>
        <v>8503.2545085122838</v>
      </c>
      <c r="C6" s="15"/>
    </row>
    <row r="7" spans="1:6" ht="19.5" customHeight="1" x14ac:dyDescent="0.3">
      <c r="A7" s="12" t="s">
        <v>15</v>
      </c>
      <c r="B7" s="18">
        <f>SUM(B4:B6)</f>
        <v>29273.73670517758</v>
      </c>
      <c r="C7" s="35">
        <f>B7/$B$3</f>
        <v>0.8870829304599267</v>
      </c>
    </row>
    <row r="8" spans="1:6" ht="22.5" customHeight="1" x14ac:dyDescent="0.3">
      <c r="A8" s="8" t="s">
        <v>30</v>
      </c>
      <c r="B8" s="37">
        <f>B3-B7</f>
        <v>3726.26329482242</v>
      </c>
      <c r="C8" s="35">
        <f>B8/$B$3</f>
        <v>0.11291706954007333</v>
      </c>
    </row>
    <row r="10" spans="1:6" ht="16.5" customHeight="1" x14ac:dyDescent="0.3">
      <c r="B10" s="1"/>
      <c r="C10" s="1"/>
    </row>
    <row r="11" spans="1:6" ht="16.5" customHeight="1" x14ac:dyDescent="0.3">
      <c r="B11" s="1"/>
      <c r="C11" s="1"/>
    </row>
    <row r="12" spans="1:6" ht="18.75" customHeight="1" x14ac:dyDescent="0.3">
      <c r="B12" s="1"/>
      <c r="C12" s="1"/>
    </row>
    <row r="13" spans="1:6" ht="25.5" customHeight="1" x14ac:dyDescent="0.3">
      <c r="B13" s="1"/>
      <c r="C13" s="1"/>
    </row>
    <row r="14" spans="1:6" x14ac:dyDescent="0.3">
      <c r="B14" s="1"/>
      <c r="C14" s="1"/>
    </row>
    <row r="15" spans="1:6" ht="16.5" customHeight="1" x14ac:dyDescent="0.3">
      <c r="B15" s="1"/>
      <c r="C15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6"/>
  <sheetViews>
    <sheetView zoomScale="130" zoomScaleNormal="130" workbookViewId="0">
      <selection activeCell="D12" sqref="D12"/>
    </sheetView>
  </sheetViews>
  <sheetFormatPr defaultColWidth="9.109375" defaultRowHeight="15.6" x14ac:dyDescent="0.3"/>
  <cols>
    <col min="1" max="1" width="21.33203125" style="3" customWidth="1"/>
    <col min="2" max="2" width="9.88671875" style="3" customWidth="1"/>
    <col min="3" max="3" width="9.109375" style="3" customWidth="1"/>
    <col min="4" max="4" width="11.33203125" style="3" customWidth="1"/>
    <col min="5" max="5" width="10.6640625" style="3" customWidth="1"/>
    <col min="6" max="6" width="9.33203125" style="3" customWidth="1"/>
    <col min="7" max="7" width="10" style="3" customWidth="1"/>
    <col min="8" max="16384" width="9.109375" style="3"/>
  </cols>
  <sheetData>
    <row r="1" spans="1:7" ht="27.75" customHeight="1" x14ac:dyDescent="0.3">
      <c r="A1" s="60" t="s">
        <v>17</v>
      </c>
      <c r="B1" s="61"/>
      <c r="C1" s="61"/>
      <c r="D1" s="61"/>
      <c r="E1" s="61"/>
      <c r="F1" s="62"/>
      <c r="G1" s="2"/>
    </row>
    <row r="2" spans="1:7" s="20" customFormat="1" ht="28.8" x14ac:dyDescent="0.3">
      <c r="A2" s="21" t="s">
        <v>29</v>
      </c>
      <c r="B2" s="19" t="s">
        <v>9</v>
      </c>
      <c r="C2" s="19" t="s">
        <v>2</v>
      </c>
      <c r="D2" s="19" t="s">
        <v>11</v>
      </c>
      <c r="E2" s="19" t="s">
        <v>21</v>
      </c>
      <c r="F2" s="22" t="s">
        <v>8</v>
      </c>
    </row>
    <row r="3" spans="1:7" x14ac:dyDescent="0.3">
      <c r="A3" s="23" t="s">
        <v>0</v>
      </c>
      <c r="B3" s="5">
        <v>300</v>
      </c>
      <c r="C3" s="36">
        <f t="shared" ref="C3:C11" si="0">B3/$B$12</f>
        <v>0.21023125437981779</v>
      </c>
      <c r="D3" s="6">
        <f t="shared" ref="D3:D11" si="1">B3*12</f>
        <v>3600</v>
      </c>
      <c r="E3" s="5">
        <v>2250</v>
      </c>
      <c r="F3" s="24">
        <f t="shared" ref="F3:F12" si="2">(D3-E3)/E3</f>
        <v>0.6</v>
      </c>
    </row>
    <row r="4" spans="1:7" x14ac:dyDescent="0.3">
      <c r="A4" s="23" t="s">
        <v>18</v>
      </c>
      <c r="B4" s="5">
        <v>250</v>
      </c>
      <c r="C4" s="36">
        <f t="shared" si="0"/>
        <v>0.17519271198318151</v>
      </c>
      <c r="D4" s="6">
        <f t="shared" si="1"/>
        <v>3000</v>
      </c>
      <c r="E4" s="5">
        <v>3000</v>
      </c>
      <c r="F4" s="24">
        <f t="shared" si="2"/>
        <v>0</v>
      </c>
    </row>
    <row r="5" spans="1:7" x14ac:dyDescent="0.3">
      <c r="A5" s="23" t="s">
        <v>5</v>
      </c>
      <c r="B5" s="5">
        <v>200</v>
      </c>
      <c r="C5" s="36">
        <f t="shared" si="0"/>
        <v>0.1401541695865452</v>
      </c>
      <c r="D5" s="6">
        <f t="shared" si="1"/>
        <v>2400</v>
      </c>
      <c r="E5" s="6">
        <v>2250</v>
      </c>
      <c r="F5" s="24">
        <f t="shared" si="2"/>
        <v>6.6666666666666666E-2</v>
      </c>
    </row>
    <row r="6" spans="1:7" x14ac:dyDescent="0.3">
      <c r="A6" s="23" t="s">
        <v>3</v>
      </c>
      <c r="B6" s="5">
        <v>127</v>
      </c>
      <c r="C6" s="36">
        <f t="shared" si="0"/>
        <v>8.8997897687456196E-2</v>
      </c>
      <c r="D6" s="6">
        <f t="shared" si="1"/>
        <v>1524</v>
      </c>
      <c r="E6" s="6">
        <v>1500</v>
      </c>
      <c r="F6" s="24">
        <f t="shared" si="2"/>
        <v>1.6E-2</v>
      </c>
    </row>
    <row r="7" spans="1:7" x14ac:dyDescent="0.3">
      <c r="A7" s="23" t="s">
        <v>19</v>
      </c>
      <c r="B7" s="5">
        <v>125</v>
      </c>
      <c r="C7" s="36">
        <f t="shared" si="0"/>
        <v>8.7596355991590755E-2</v>
      </c>
      <c r="D7" s="6">
        <f t="shared" si="1"/>
        <v>1500</v>
      </c>
      <c r="E7" s="5">
        <v>1200</v>
      </c>
      <c r="F7" s="24">
        <f t="shared" si="2"/>
        <v>0.25</v>
      </c>
    </row>
    <row r="8" spans="1:7" x14ac:dyDescent="0.3">
      <c r="A8" s="23" t="s">
        <v>4</v>
      </c>
      <c r="B8" s="5">
        <v>125</v>
      </c>
      <c r="C8" s="36">
        <f t="shared" si="0"/>
        <v>8.7596355991590755E-2</v>
      </c>
      <c r="D8" s="6">
        <f t="shared" si="1"/>
        <v>1500</v>
      </c>
      <c r="E8" s="6">
        <v>1558</v>
      </c>
      <c r="F8" s="24">
        <f t="shared" si="2"/>
        <v>-3.7227214377406934E-2</v>
      </c>
    </row>
    <row r="9" spans="1:7" x14ac:dyDescent="0.3">
      <c r="A9" s="23" t="s">
        <v>1</v>
      </c>
      <c r="B9" s="5">
        <v>100</v>
      </c>
      <c r="C9" s="36">
        <f t="shared" si="0"/>
        <v>7.0077084793272598E-2</v>
      </c>
      <c r="D9" s="6">
        <f t="shared" si="1"/>
        <v>1200</v>
      </c>
      <c r="E9" s="5">
        <v>1000</v>
      </c>
      <c r="F9" s="24">
        <f t="shared" si="2"/>
        <v>0.2</v>
      </c>
    </row>
    <row r="10" spans="1:7" x14ac:dyDescent="0.3">
      <c r="A10" s="23" t="s">
        <v>20</v>
      </c>
      <c r="B10" s="5">
        <v>100</v>
      </c>
      <c r="C10" s="36">
        <f t="shared" si="0"/>
        <v>7.0077084793272598E-2</v>
      </c>
      <c r="D10" s="6">
        <f t="shared" si="1"/>
        <v>1200</v>
      </c>
      <c r="E10" s="5">
        <v>1200</v>
      </c>
      <c r="F10" s="24">
        <f t="shared" si="2"/>
        <v>0</v>
      </c>
    </row>
    <row r="11" spans="1:7" x14ac:dyDescent="0.3">
      <c r="A11" s="23" t="s">
        <v>6</v>
      </c>
      <c r="B11" s="5">
        <v>100</v>
      </c>
      <c r="C11" s="36">
        <f t="shared" si="0"/>
        <v>7.0077084793272598E-2</v>
      </c>
      <c r="D11" s="6">
        <f t="shared" si="1"/>
        <v>1200</v>
      </c>
      <c r="E11" s="6">
        <v>2000</v>
      </c>
      <c r="F11" s="24">
        <f t="shared" si="2"/>
        <v>-0.4</v>
      </c>
    </row>
    <row r="12" spans="1:7" ht="19.5" customHeight="1" thickBot="1" x14ac:dyDescent="0.35">
      <c r="A12" s="25" t="s">
        <v>10</v>
      </c>
      <c r="B12" s="26">
        <f>SUM(B3:B11)</f>
        <v>1427</v>
      </c>
      <c r="C12" s="26"/>
      <c r="D12" s="26">
        <f t="shared" ref="D12:E12" si="3">SUM(D3:D11)</f>
        <v>17124</v>
      </c>
      <c r="E12" s="26">
        <f t="shared" si="3"/>
        <v>15958</v>
      </c>
      <c r="F12" s="24">
        <f t="shared" si="2"/>
        <v>7.3066800350921168E-2</v>
      </c>
    </row>
    <row r="13" spans="1:7" ht="21.6" customHeight="1" x14ac:dyDescent="0.3">
      <c r="A13" s="63" t="s">
        <v>31</v>
      </c>
      <c r="B13" s="64"/>
      <c r="C13" s="65"/>
      <c r="D13" s="30">
        <f>COUNT(D3:D11)</f>
        <v>9</v>
      </c>
      <c r="E13" s="33"/>
      <c r="F13" s="27"/>
    </row>
    <row r="14" spans="1:7" ht="21.6" customHeight="1" x14ac:dyDescent="0.3">
      <c r="A14" s="66" t="s">
        <v>34</v>
      </c>
      <c r="B14" s="67"/>
      <c r="C14" s="68"/>
      <c r="D14" s="31">
        <f>AVERAGE(D3:D11)</f>
        <v>1902.6666666666667</v>
      </c>
      <c r="E14" s="31">
        <f>AVERAGE(E3:E11)</f>
        <v>1773.1111111111111</v>
      </c>
      <c r="F14" s="28"/>
    </row>
    <row r="15" spans="1:7" ht="21.6" customHeight="1" x14ac:dyDescent="0.3">
      <c r="A15" s="66" t="s">
        <v>32</v>
      </c>
      <c r="B15" s="67"/>
      <c r="C15" s="68"/>
      <c r="D15" s="31">
        <f>MIN(D3:D11)</f>
        <v>1200</v>
      </c>
      <c r="E15" s="31">
        <f>MIN(E3:E11)</f>
        <v>1000</v>
      </c>
      <c r="F15" s="28"/>
    </row>
    <row r="16" spans="1:7" ht="21.6" customHeight="1" thickBot="1" x14ac:dyDescent="0.35">
      <c r="A16" s="69" t="s">
        <v>33</v>
      </c>
      <c r="B16" s="70"/>
      <c r="C16" s="71"/>
      <c r="D16" s="32">
        <f>MAX(D3:D11)</f>
        <v>3600</v>
      </c>
      <c r="E16" s="32">
        <f>MAX(E3:E11)</f>
        <v>3000</v>
      </c>
      <c r="F16" s="29"/>
    </row>
  </sheetData>
  <sortState xmlns:xlrd2="http://schemas.microsoft.com/office/spreadsheetml/2017/richdata2" ref="A3:F11">
    <sortCondition descending="1" ref="C3:C11"/>
    <sortCondition ref="E3:E11"/>
  </sortState>
  <mergeCells count="5">
    <mergeCell ref="A1:F1"/>
    <mergeCell ref="A13:C13"/>
    <mergeCell ref="A14:C14"/>
    <mergeCell ref="A15:C15"/>
    <mergeCell ref="A16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zoomScale="130" zoomScaleNormal="130" workbookViewId="0">
      <selection activeCell="C8" sqref="C8"/>
    </sheetView>
  </sheetViews>
  <sheetFormatPr defaultColWidth="9.109375" defaultRowHeight="15.6" x14ac:dyDescent="0.3"/>
  <cols>
    <col min="1" max="1" width="24.88671875" style="3" customWidth="1"/>
    <col min="2" max="2" width="16.33203125" style="3" customWidth="1"/>
    <col min="3" max="3" width="13.109375" style="3" bestFit="1" customWidth="1"/>
    <col min="4" max="16384" width="9.109375" style="3"/>
  </cols>
  <sheetData>
    <row r="1" spans="1:3" ht="25.5" customHeight="1" x14ac:dyDescent="0.3">
      <c r="A1" s="72" t="s">
        <v>24</v>
      </c>
      <c r="B1" s="72"/>
    </row>
    <row r="2" spans="1:3" ht="18.75" customHeight="1" x14ac:dyDescent="0.3">
      <c r="A2" s="4" t="s">
        <v>7</v>
      </c>
      <c r="B2" s="6">
        <v>20000</v>
      </c>
    </row>
    <row r="3" spans="1:3" ht="18" customHeight="1" x14ac:dyDescent="0.3">
      <c r="A3" s="4" t="s">
        <v>23</v>
      </c>
      <c r="B3" s="7">
        <v>0.03</v>
      </c>
    </row>
    <row r="4" spans="1:3" ht="18" customHeight="1" x14ac:dyDescent="0.3">
      <c r="A4" s="4" t="s">
        <v>22</v>
      </c>
      <c r="B4" s="11">
        <v>6</v>
      </c>
    </row>
    <row r="5" spans="1:3" ht="19.5" customHeight="1" x14ac:dyDescent="0.3">
      <c r="A5" s="12" t="s">
        <v>12</v>
      </c>
      <c r="B5" s="13">
        <f>-PMT(B3/12,B4*12,B2)</f>
        <v>303.87351638877482</v>
      </c>
    </row>
    <row r="6" spans="1:3" x14ac:dyDescent="0.3">
      <c r="C6" s="14"/>
    </row>
    <row r="8" spans="1:3" ht="18" x14ac:dyDescent="0.3">
      <c r="A8" s="73" t="s">
        <v>13</v>
      </c>
      <c r="B8" s="73"/>
    </row>
    <row r="9" spans="1:3" x14ac:dyDescent="0.3">
      <c r="A9" s="4" t="s">
        <v>25</v>
      </c>
      <c r="B9" s="6">
        <v>165000</v>
      </c>
    </row>
    <row r="10" spans="1:3" x14ac:dyDescent="0.3">
      <c r="A10" s="4" t="s">
        <v>26</v>
      </c>
      <c r="B10" s="15">
        <v>0.2</v>
      </c>
    </row>
    <row r="11" spans="1:3" x14ac:dyDescent="0.3">
      <c r="A11" s="4" t="s">
        <v>27</v>
      </c>
      <c r="B11" s="6">
        <f>B9*B10</f>
        <v>33000</v>
      </c>
    </row>
    <row r="12" spans="1:3" x14ac:dyDescent="0.3">
      <c r="A12" s="4" t="s">
        <v>28</v>
      </c>
      <c r="B12" s="6">
        <f>B9-B11</f>
        <v>132000</v>
      </c>
    </row>
    <row r="13" spans="1:3" x14ac:dyDescent="0.3">
      <c r="A13" s="4" t="s">
        <v>23</v>
      </c>
      <c r="B13" s="7">
        <v>0.05</v>
      </c>
    </row>
    <row r="14" spans="1:3" x14ac:dyDescent="0.3">
      <c r="A14" s="4" t="s">
        <v>22</v>
      </c>
      <c r="B14" s="4">
        <v>30</v>
      </c>
    </row>
    <row r="15" spans="1:3" x14ac:dyDescent="0.3">
      <c r="A15" s="12" t="s">
        <v>12</v>
      </c>
      <c r="B15" s="13">
        <f>-PMT(B13/12,B14*12,B12)</f>
        <v>708.60454237602357</v>
      </c>
    </row>
  </sheetData>
  <mergeCells count="2">
    <mergeCell ref="A1:B1"/>
    <mergeCell ref="A8:B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A681-B190-4327-B797-5B9062D914BA}">
  <sheetPr>
    <pageSetUpPr fitToPage="1"/>
  </sheetPr>
  <dimension ref="A1:H15"/>
  <sheetViews>
    <sheetView tabSelected="1" zoomScaleNormal="100" workbookViewId="0">
      <selection activeCell="H24" sqref="H24"/>
    </sheetView>
  </sheetViews>
  <sheetFormatPr defaultColWidth="8.88671875" defaultRowHeight="15.6" x14ac:dyDescent="0.3"/>
  <cols>
    <col min="1" max="1" width="19.88671875" style="38" customWidth="1"/>
    <col min="2" max="2" width="14.44140625" style="38" customWidth="1"/>
    <col min="3" max="8" width="11.88671875" style="38" customWidth="1"/>
    <col min="9" max="16384" width="8.88671875" style="38"/>
  </cols>
  <sheetData>
    <row r="1" spans="1:8" x14ac:dyDescent="0.3">
      <c r="A1" s="74" t="s">
        <v>64</v>
      </c>
      <c r="B1" s="75"/>
      <c r="C1" s="75"/>
      <c r="D1" s="75"/>
      <c r="E1" s="75"/>
      <c r="F1" s="75"/>
      <c r="G1" s="75"/>
      <c r="H1" s="76"/>
    </row>
    <row r="2" spans="1:8" x14ac:dyDescent="0.3">
      <c r="A2" s="77" t="s">
        <v>63</v>
      </c>
      <c r="B2" s="78"/>
      <c r="C2" s="78"/>
      <c r="D2" s="78"/>
      <c r="E2" s="78"/>
      <c r="F2" s="78"/>
      <c r="G2" s="78"/>
      <c r="H2" s="79"/>
    </row>
    <row r="3" spans="1:8" x14ac:dyDescent="0.3">
      <c r="A3" s="39"/>
      <c r="B3" s="40"/>
      <c r="C3" s="40"/>
      <c r="D3" s="40"/>
      <c r="E3" s="40"/>
      <c r="F3" s="40"/>
      <c r="G3" s="40"/>
      <c r="H3" s="41"/>
    </row>
    <row r="4" spans="1:8" x14ac:dyDescent="0.3">
      <c r="A4" s="39"/>
      <c r="B4" s="40"/>
      <c r="C4" s="40"/>
      <c r="D4" s="40"/>
      <c r="E4" s="40"/>
      <c r="F4" s="40"/>
      <c r="G4" s="40"/>
      <c r="H4" s="41"/>
    </row>
    <row r="5" spans="1:8" ht="16.2" thickBot="1" x14ac:dyDescent="0.35">
      <c r="A5" s="80" t="s">
        <v>62</v>
      </c>
      <c r="B5" s="81" t="s">
        <v>61</v>
      </c>
      <c r="C5" s="82" t="s">
        <v>60</v>
      </c>
      <c r="D5" s="82" t="s">
        <v>59</v>
      </c>
      <c r="E5" s="82" t="s">
        <v>58</v>
      </c>
      <c r="F5" s="82" t="s">
        <v>57</v>
      </c>
      <c r="G5" s="82" t="s">
        <v>56</v>
      </c>
      <c r="H5" s="83" t="s">
        <v>55</v>
      </c>
    </row>
    <row r="6" spans="1:8" x14ac:dyDescent="0.3">
      <c r="A6" s="50" t="s">
        <v>54</v>
      </c>
      <c r="B6" s="51" t="s">
        <v>53</v>
      </c>
      <c r="C6" s="52">
        <v>24877.649000000001</v>
      </c>
      <c r="D6" s="52">
        <v>19227.358</v>
      </c>
      <c r="E6" s="52">
        <v>18069.296999999999</v>
      </c>
      <c r="F6" s="52">
        <v>13552.87</v>
      </c>
      <c r="G6" s="52">
        <v>13764.99</v>
      </c>
      <c r="H6" s="53">
        <v>19041.88</v>
      </c>
    </row>
    <row r="7" spans="1:8" x14ac:dyDescent="0.3">
      <c r="A7" s="46" t="s">
        <v>52</v>
      </c>
      <c r="B7" s="42" t="s">
        <v>51</v>
      </c>
      <c r="C7" s="54">
        <v>18380.741000000002</v>
      </c>
      <c r="D7" s="54">
        <v>19762.187999999998</v>
      </c>
      <c r="E7" s="54">
        <v>16538.710999999999</v>
      </c>
      <c r="F7" s="54">
        <v>5635.0240000000003</v>
      </c>
      <c r="G7" s="54">
        <v>10640.066999999999</v>
      </c>
      <c r="H7" s="55">
        <v>18877.034</v>
      </c>
    </row>
    <row r="8" spans="1:8" x14ac:dyDescent="0.3">
      <c r="A8" s="46" t="s">
        <v>50</v>
      </c>
      <c r="B8" s="42" t="s">
        <v>49</v>
      </c>
      <c r="C8" s="54">
        <v>26898.574000000001</v>
      </c>
      <c r="D8" s="54">
        <v>4308.4369999999999</v>
      </c>
      <c r="E8" s="54">
        <v>12201.723</v>
      </c>
      <c r="F8" s="54">
        <v>15818.478999999999</v>
      </c>
      <c r="G8" s="54">
        <v>18759.855</v>
      </c>
      <c r="H8" s="55">
        <v>12013.998</v>
      </c>
    </row>
    <row r="9" spans="1:8" x14ac:dyDescent="0.3">
      <c r="A9" s="46" t="s">
        <v>48</v>
      </c>
      <c r="B9" s="42" t="s">
        <v>47</v>
      </c>
      <c r="C9" s="54">
        <v>13661.487999999999</v>
      </c>
      <c r="D9" s="54">
        <v>23156.493999999999</v>
      </c>
      <c r="E9" s="54">
        <v>18780.878000000001</v>
      </c>
      <c r="F9" s="54">
        <v>8228.0319999999992</v>
      </c>
      <c r="G9" s="54">
        <v>22143.040000000001</v>
      </c>
      <c r="H9" s="55">
        <v>10082.769</v>
      </c>
    </row>
    <row r="10" spans="1:8" x14ac:dyDescent="0.3">
      <c r="A10" s="46" t="s">
        <v>46</v>
      </c>
      <c r="B10" s="42" t="s">
        <v>45</v>
      </c>
      <c r="C10" s="54">
        <v>22513.613000000001</v>
      </c>
      <c r="D10" s="54">
        <v>18529.695</v>
      </c>
      <c r="E10" s="54">
        <v>25364.530999999999</v>
      </c>
      <c r="F10" s="54">
        <v>11234.958000000001</v>
      </c>
      <c r="G10" s="54">
        <v>24023.638999999999</v>
      </c>
      <c r="H10" s="55">
        <v>15409.317999999999</v>
      </c>
    </row>
    <row r="11" spans="1:8" x14ac:dyDescent="0.3">
      <c r="A11" s="46" t="s">
        <v>44</v>
      </c>
      <c r="B11" s="42" t="s">
        <v>43</v>
      </c>
      <c r="C11" s="54">
        <v>19888.659</v>
      </c>
      <c r="D11" s="54">
        <v>1919.4359999999999</v>
      </c>
      <c r="E11" s="54">
        <v>2655.8890000000001</v>
      </c>
      <c r="F11" s="54">
        <v>27109.708999999999</v>
      </c>
      <c r="G11" s="54">
        <v>17294.345000000001</v>
      </c>
      <c r="H11" s="55">
        <v>20678.017</v>
      </c>
    </row>
    <row r="12" spans="1:8" x14ac:dyDescent="0.3">
      <c r="A12" s="46" t="s">
        <v>42</v>
      </c>
      <c r="B12" s="42" t="s">
        <v>41</v>
      </c>
      <c r="C12" s="54">
        <v>19299.225999999999</v>
      </c>
      <c r="D12" s="54">
        <v>13798.384</v>
      </c>
      <c r="E12" s="54">
        <v>14266.591</v>
      </c>
      <c r="F12" s="54">
        <v>23624.468000000001</v>
      </c>
      <c r="G12" s="54">
        <v>28271.103999999999</v>
      </c>
      <c r="H12" s="55">
        <v>20948.627</v>
      </c>
    </row>
    <row r="13" spans="1:8" x14ac:dyDescent="0.3">
      <c r="A13" s="46" t="s">
        <v>40</v>
      </c>
      <c r="B13" s="42" t="s">
        <v>39</v>
      </c>
      <c r="C13" s="54">
        <v>7865.991</v>
      </c>
      <c r="D13" s="54">
        <v>20042.897000000001</v>
      </c>
      <c r="E13" s="54">
        <v>29698.917000000001</v>
      </c>
      <c r="F13" s="54">
        <v>15629.416999999999</v>
      </c>
      <c r="G13" s="54">
        <v>23391.368999999999</v>
      </c>
      <c r="H13" s="55">
        <v>8926.473</v>
      </c>
    </row>
    <row r="14" spans="1:8" ht="16.2" thickBot="1" x14ac:dyDescent="0.35">
      <c r="A14" s="47" t="s">
        <v>38</v>
      </c>
      <c r="B14" s="45" t="s">
        <v>37</v>
      </c>
      <c r="C14" s="56">
        <v>661.08100000000002</v>
      </c>
      <c r="D14" s="56">
        <v>19278.127</v>
      </c>
      <c r="E14" s="56">
        <v>13398.236000000001</v>
      </c>
      <c r="F14" s="56">
        <v>1546.1020000000001</v>
      </c>
      <c r="G14" s="56">
        <v>29599.712</v>
      </c>
      <c r="H14" s="57">
        <v>24676.532999999999</v>
      </c>
    </row>
    <row r="15" spans="1:8" ht="16.2" thickBot="1" x14ac:dyDescent="0.35">
      <c r="A15" s="48" t="s">
        <v>10</v>
      </c>
      <c r="B15" s="43"/>
      <c r="C15" s="44">
        <f t="shared" ref="C15:H15" si="0">SUM(C6:C14)</f>
        <v>154047.02200000003</v>
      </c>
      <c r="D15" s="44">
        <f t="shared" si="0"/>
        <v>140023.016</v>
      </c>
      <c r="E15" s="44">
        <f t="shared" si="0"/>
        <v>150974.77300000002</v>
      </c>
      <c r="F15" s="44">
        <f t="shared" si="0"/>
        <v>122379.05900000001</v>
      </c>
      <c r="G15" s="44">
        <f t="shared" si="0"/>
        <v>187888.12100000001</v>
      </c>
      <c r="H15" s="49">
        <f t="shared" si="0"/>
        <v>150654.649</v>
      </c>
    </row>
  </sheetData>
  <mergeCells count="2">
    <mergeCell ref="A1:H1"/>
    <mergeCell ref="A2:H2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scale="97" fitToHeight="0" orientation="portrait" r:id="rId1"/>
  <headerFooter>
    <oddFooter xml:space="preserve">&amp;LPrinted on &amp;D&amp;RFilename: &amp;F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Summary</vt:lpstr>
      <vt:lpstr>Budget Detail</vt:lpstr>
      <vt:lpstr>Loan Payments</vt:lpstr>
      <vt:lpstr>Prepare to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Malachy</cp:lastModifiedBy>
  <cp:lastPrinted>2021-08-21T22:23:49Z</cp:lastPrinted>
  <dcterms:created xsi:type="dcterms:W3CDTF">2011-02-05T01:48:44Z</dcterms:created>
  <dcterms:modified xsi:type="dcterms:W3CDTF">2021-08-21T22:34:21Z</dcterms:modified>
</cp:coreProperties>
</file>