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2.xml" ContentType="application/vnd.ms-excel.person+xml"/>
  <Override PartName="/xl/persons/person1.xml" ContentType="application/vnd.ms-excel.person+xml"/>
  <Override PartName="/xl/persons/person0.xml" ContentType="application/vnd.ms-excel.person+xml"/>
  <Override PartName="/xl/persons/person4.xml" ContentType="application/vnd.ms-excel.person+xml"/>
  <Override PartName="/xl/persons/person3.xml" ContentType="application/vnd.ms-excel.person+xml"/>
  <Override PartName="/xl/persons/person5.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d.docs.live.net/81be5839c73ab377/Documentos/"/>
    </mc:Choice>
  </mc:AlternateContent>
  <xr:revisionPtr revIDLastSave="50" documentId="8_{513CCD9C-9DAE-42BD-BFE6-6497D64ED56C}" xr6:coauthVersionLast="47" xr6:coauthVersionMax="47" xr10:uidLastSave="{E7551891-8FA4-442B-A896-08193A9D0A34}"/>
  <bookViews>
    <workbookView xWindow="-108" yWindow="-108" windowWidth="23256" windowHeight="12456" xr2:uid="{42AB8093-5CD9-45E7-9C30-92C2058C378C}"/>
  </bookViews>
  <sheets>
    <sheet name="Portada" sheetId="8" r:id="rId1"/>
    <sheet name="índice" sheetId="9" r:id="rId2"/>
    <sheet name="Introducción" sheetId="7" r:id="rId3"/>
    <sheet name="Periodo de recuperación" sheetId="3" r:id="rId4"/>
    <sheet name="PFSA" sheetId="4" r:id="rId5"/>
    <sheet name="Factor de ajuste (PFA)" sheetId="5" r:id="rId6"/>
    <sheet name="Estimación de Esfuerzo" sheetId="10" r:id="rId7"/>
    <sheet name="Presupuesto" sheetId="12" r:id="rId8"/>
    <sheet name="Conclusión (1 cuartilla)" sheetId="11" r:id="rId9"/>
  </sheets>
  <definedNames>
    <definedName name="Alta" localSheetId="6">#REF!</definedName>
    <definedName name="Alta" localSheetId="5">#REF!</definedName>
    <definedName name="Alta" localSheetId="1">Tabla3518[Alta]</definedName>
    <definedName name="Alta" localSheetId="7">#REF!</definedName>
    <definedName name="Alta">Tabla3518[Alta]</definedName>
    <definedName name="Alta2" localSheetId="7">Tabla3518[Alta]</definedName>
    <definedName name="Alta2">Tabla3518[Alta]</definedName>
    <definedName name="Baja" localSheetId="6">#REF!</definedName>
    <definedName name="Baja" localSheetId="5">#REF!</definedName>
    <definedName name="Baja" localSheetId="1">Tabla3518[Baja]</definedName>
    <definedName name="Baja" localSheetId="7">#REF!</definedName>
    <definedName name="Baja">Tabla3518[Baja]</definedName>
    <definedName name="EI" localSheetId="6">'Estimación de Esfuerzo'!#REF!</definedName>
    <definedName name="EI" localSheetId="5">'Factor de ajuste (PFA)'!#REF!</definedName>
    <definedName name="EI" localSheetId="7">Presupuesto!#REF!</definedName>
    <definedName name="EI">PFSA!$B$25</definedName>
    <definedName name="EIF" localSheetId="6">'Estimación de Esfuerzo'!#REF!</definedName>
    <definedName name="EIF" localSheetId="5">'Factor de ajuste (PFA)'!#REF!</definedName>
    <definedName name="EIF" localSheetId="7">Presupuesto!#REF!</definedName>
    <definedName name="EIF">PFSA!$B$29</definedName>
    <definedName name="EO" localSheetId="6">'Estimación de Esfuerzo'!#REF!</definedName>
    <definedName name="EO" localSheetId="5">'Factor de ajuste (PFA)'!#REF!</definedName>
    <definedName name="EO" localSheetId="7">Presupuesto!#REF!</definedName>
    <definedName name="EO">PFSA!$B$26</definedName>
    <definedName name="EQ" localSheetId="6">'Estimación de Esfuerzo'!#REF!</definedName>
    <definedName name="EQ" localSheetId="5">'Factor de ajuste (PFA)'!#REF!</definedName>
    <definedName name="EQ" localSheetId="7">Presupuesto!#REF!</definedName>
    <definedName name="EQ">PFSA!$B$27</definedName>
    <definedName name="ILF" localSheetId="6">'Estimación de Esfuerzo'!#REF!</definedName>
    <definedName name="ILF" localSheetId="5">'Factor de ajuste (PFA)'!#REF!</definedName>
    <definedName name="ILF" localSheetId="7">Presupuesto!#REF!</definedName>
    <definedName name="ILF">PFSA!$B$28</definedName>
    <definedName name="IMPACTO" localSheetId="6">#REF!</definedName>
    <definedName name="IMPACTO" localSheetId="7">#REF!</definedName>
    <definedName name="IMPACTO">Tabla11102128[[#All],[Columna2]]</definedName>
    <definedName name="Media" localSheetId="6">#REF!</definedName>
    <definedName name="Media" localSheetId="5">#REF!</definedName>
    <definedName name="Media" localSheetId="1">Tabla3518[Media]</definedName>
    <definedName name="Media" localSheetId="7">#REF!</definedName>
    <definedName name="Media">Tabla3518[Media]</definedName>
    <definedName name="Valoresimpacto" localSheetId="6">#REF!</definedName>
    <definedName name="Valoresimpacto" localSheetId="7">#REF!</definedName>
    <definedName name="Valoresimpacto">Tabla11102128[[#All],[Columna1]]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9" i="3" l="1"/>
  <c r="D4" i="5" a="1"/>
  <c r="D4" i="5" s="1"/>
  <c r="E27" i="3"/>
  <c r="D27" i="3"/>
  <c r="B27" i="3"/>
  <c r="F13" i="4"/>
  <c r="C5" i="12"/>
  <c r="D5" i="5" a="1"/>
  <c r="D5" i="5" s="1"/>
  <c r="D6" i="5" a="1"/>
  <c r="D6" i="5" s="1"/>
  <c r="D7" i="5" a="1"/>
  <c r="D7" i="5" s="1"/>
  <c r="D8" i="5" a="1"/>
  <c r="D8" i="5" s="1"/>
  <c r="D9" i="5" a="1"/>
  <c r="D9" i="5" s="1"/>
  <c r="D10" i="5" a="1"/>
  <c r="D10" i="5" s="1"/>
  <c r="D11" i="5" a="1"/>
  <c r="D11" i="5" s="1"/>
  <c r="D12" i="5" a="1"/>
  <c r="D12" i="5" s="1"/>
  <c r="D13" i="5" a="1"/>
  <c r="D13" i="5" s="1"/>
  <c r="D14" i="5" a="1"/>
  <c r="D14" i="5" s="1"/>
  <c r="D15" i="5" a="1"/>
  <c r="D15" i="5" s="1"/>
  <c r="D16" i="5" a="1"/>
  <c r="D16" i="5" s="1"/>
  <c r="D17" i="5" a="1"/>
  <c r="D17" i="5" s="1"/>
  <c r="D20" i="4" a="1"/>
  <c r="D20" i="4" s="1"/>
  <c r="F20" i="4" s="1"/>
  <c r="D8" i="4" a="1"/>
  <c r="D8" i="4" s="1"/>
  <c r="D9" i="4" a="1"/>
  <c r="D9" i="4" s="1"/>
  <c r="F9" i="4" s="1"/>
  <c r="D10" i="4" a="1"/>
  <c r="D10" i="4" s="1"/>
  <c r="F10" i="4" s="1"/>
  <c r="D11" i="4" a="1"/>
  <c r="D11" i="4" s="1"/>
  <c r="F11" i="4" s="1"/>
  <c r="D12" i="4" a="1"/>
  <c r="D12" i="4" s="1"/>
  <c r="F12" i="4" s="1"/>
  <c r="D13" i="4" a="1"/>
  <c r="D13" i="4" s="1"/>
  <c r="D14" i="4" a="1"/>
  <c r="D14" i="4" s="1"/>
  <c r="F14" i="4" s="1"/>
  <c r="D15" i="4" a="1"/>
  <c r="D15" i="4" s="1"/>
  <c r="F15" i="4" s="1"/>
  <c r="D16" i="4" a="1"/>
  <c r="D16" i="4" s="1"/>
  <c r="D17" i="4" a="1"/>
  <c r="D17" i="4" s="1"/>
  <c r="F17" i="4" s="1"/>
  <c r="D18" i="4" a="1"/>
  <c r="D18" i="4" s="1"/>
  <c r="F18" i="4" s="1"/>
  <c r="D19" i="4" a="1"/>
  <c r="D19" i="4" s="1"/>
  <c r="F19" i="4" s="1"/>
  <c r="D7" i="4" a="1"/>
  <c r="D7" i="4" s="1"/>
  <c r="F7" i="4" s="1"/>
  <c r="B11" i="3"/>
  <c r="B12" i="3" s="1"/>
  <c r="B13" i="3" s="1"/>
  <c r="B14" i="3" s="1"/>
  <c r="B15" i="3" s="1"/>
  <c r="B16" i="3" s="1"/>
  <c r="B17" i="3" s="1"/>
  <c r="B18" i="3" s="1"/>
  <c r="B19" i="3" s="1"/>
  <c r="B20" i="3" s="1"/>
  <c r="B21" i="3" s="1"/>
  <c r="D11" i="3"/>
  <c r="D18" i="5" l="1"/>
  <c r="C23" i="5" s="1"/>
  <c r="F16" i="4"/>
  <c r="F8" i="4"/>
  <c r="F21" i="4" s="1"/>
  <c r="F14" i="3"/>
  <c r="F15" i="3"/>
  <c r="F12" i="3"/>
  <c r="F16" i="3"/>
  <c r="F13" i="3"/>
  <c r="E11" i="3"/>
  <c r="E12" i="3" s="1"/>
  <c r="E13" i="3" s="1"/>
  <c r="E14" i="3" s="1"/>
  <c r="C22" i="5" l="1"/>
  <c r="C25" i="5" s="1"/>
  <c r="D18" i="3"/>
  <c r="F17" i="3"/>
  <c r="E15" i="3"/>
  <c r="E16" i="3" s="1"/>
  <c r="E17" i="3" s="1"/>
  <c r="B23" i="3"/>
  <c r="B24" i="3" s="1"/>
  <c r="C14" i="10" l="1"/>
  <c r="C16" i="10" s="1"/>
  <c r="C18" i="10" s="1"/>
  <c r="C20" i="10" s="1"/>
  <c r="C22" i="10" s="1"/>
  <c r="E18" i="3"/>
  <c r="F18" i="3"/>
  <c r="B25" i="3"/>
  <c r="B26" i="3" s="1"/>
  <c r="C24" i="10" l="1"/>
  <c r="C26" i="10" s="1"/>
  <c r="C6" i="12" s="1"/>
  <c r="C10" i="12" s="1"/>
  <c r="C11" i="12" s="1"/>
  <c r="E19" i="3"/>
  <c r="F20" i="3"/>
  <c r="F19" i="3"/>
  <c r="E20" i="3" l="1"/>
  <c r="E21" i="3" l="1"/>
  <c r="F21"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<sst xmlns="http://schemas.openxmlformats.org/spreadsheetml/2006/main" count="180" uniqueCount="140">
  <si>
    <t>Año</t>
  </si>
  <si>
    <t>Flujo de efectivo</t>
  </si>
  <si>
    <t>Inversión Inicial</t>
  </si>
  <si>
    <t>Pronóstico</t>
  </si>
  <si>
    <t>Flujo Acumulado</t>
  </si>
  <si>
    <t>Solución</t>
  </si>
  <si>
    <t>Años en recuperar la inversión</t>
  </si>
  <si>
    <t>Años</t>
  </si>
  <si>
    <t>Meses</t>
  </si>
  <si>
    <t>Días</t>
  </si>
  <si>
    <t>ROI</t>
  </si>
  <si>
    <t>Total</t>
  </si>
  <si>
    <t>Ejemplo 1. MACHINES A&amp;P</t>
  </si>
  <si>
    <t>Recuperación</t>
  </si>
  <si>
    <t>Retorno sobre la inversión</t>
  </si>
  <si>
    <t>Estimación de Puntos de Función</t>
  </si>
  <si>
    <t>Tipo/Complejidad</t>
  </si>
  <si>
    <t>Baja</t>
  </si>
  <si>
    <t>Media</t>
  </si>
  <si>
    <t>Alta</t>
  </si>
  <si>
    <t>(EI) Entrada Externa</t>
  </si>
  <si>
    <t>(EO) Salida Externa</t>
  </si>
  <si>
    <t>(EQ) Consulta Externa</t>
  </si>
  <si>
    <t>(ILF) Archivo Lógico Interno</t>
  </si>
  <si>
    <t>(EIF) Archivo de interfaz externo</t>
  </si>
  <si>
    <t>Tipo</t>
  </si>
  <si>
    <t>Cantidad</t>
  </si>
  <si>
    <t>Valor</t>
  </si>
  <si>
    <t>Registro de usuario</t>
  </si>
  <si>
    <t>Registro de productos</t>
  </si>
  <si>
    <t>Buscar productos por categoría</t>
  </si>
  <si>
    <t>Actualización de datos de productos</t>
  </si>
  <si>
    <t>Eliminar productos</t>
  </si>
  <si>
    <t>Listado de categorías</t>
  </si>
  <si>
    <t>Reporte de productos por rango de fecha</t>
  </si>
  <si>
    <t>Reporte de usuarios y productos registrados</t>
  </si>
  <si>
    <t>Puntos de Función sin Ajustar (PFSA)</t>
  </si>
  <si>
    <t>Factor de Ajuste</t>
  </si>
  <si>
    <t>Comunicación de datos</t>
  </si>
  <si>
    <t>Procesamiento de datos distribuido</t>
  </si>
  <si>
    <t>Desempeño</t>
  </si>
  <si>
    <t>Configuración</t>
  </si>
  <si>
    <t>Tasa de transaccciones</t>
  </si>
  <si>
    <t>Entrada de datos en línea</t>
  </si>
  <si>
    <t>Eficiencia del usuario final</t>
  </si>
  <si>
    <t>Actualización en línea</t>
  </si>
  <si>
    <t>Procesamiento complejo</t>
  </si>
  <si>
    <t>Reusabilidad</t>
  </si>
  <si>
    <t>Facilidad de la instalación</t>
  </si>
  <si>
    <t>Facilidad de la operación</t>
  </si>
  <si>
    <t>Sitios múltiples</t>
  </si>
  <si>
    <t>Facilidad de cambios</t>
  </si>
  <si>
    <t>No existe</t>
  </si>
  <si>
    <t>Mínimo impacto</t>
  </si>
  <si>
    <t>Impacto Promedio</t>
  </si>
  <si>
    <t>Impacto Superior al promedio</t>
  </si>
  <si>
    <t>Impacto Alto</t>
  </si>
  <si>
    <t>Impacto Fuerte</t>
  </si>
  <si>
    <t>PFA=PFSA * [0.065+ (0,01) * Factor de Ajuste)</t>
  </si>
  <si>
    <t>Donde:</t>
  </si>
  <si>
    <t>PFSA: Puntos de Función sin ajustar</t>
  </si>
  <si>
    <t>PFA: Puntos de función ajustado</t>
  </si>
  <si>
    <t>PFA= 75 * [ 0.65+ (0.01*32)]</t>
  </si>
  <si>
    <t>PFA</t>
  </si>
  <si>
    <t>Estimación de esfuerzo</t>
  </si>
  <si>
    <t>Lenguaje</t>
  </si>
  <si>
    <t>Horas PF promedio</t>
  </si>
  <si>
    <t>Línea de código</t>
  </si>
  <si>
    <t>Ensamblado</t>
  </si>
  <si>
    <t>COBOL</t>
  </si>
  <si>
    <t>Lenguaje 4ta Generación</t>
  </si>
  <si>
    <t>Horas /Hombre=PFA*horas PF Promedio</t>
  </si>
  <si>
    <t>Costo= (Desarrolladores * Duración meses * sueldos) + Otros costos</t>
  </si>
  <si>
    <t>No. Año</t>
  </si>
  <si>
    <t>Año inicio</t>
  </si>
  <si>
    <t xml:space="preserve">Registro de alumnos </t>
  </si>
  <si>
    <t>Colegio</t>
  </si>
  <si>
    <t>Tabla IFPUG</t>
  </si>
  <si>
    <t>Aplicación para:</t>
  </si>
  <si>
    <t>Nivel de complejidad</t>
  </si>
  <si>
    <t>La distribuidora de equipos de cómputo Machines A&amp;P Invirtió un total de $500,000.  Y presenta la siguiente información de su flujo de efectivo:</t>
  </si>
  <si>
    <t>Descripción</t>
  </si>
  <si>
    <t>Periodo de Recuperación de la inversión</t>
  </si>
  <si>
    <t>Comentarios personales</t>
  </si>
  <si>
    <t>Puntaje asignado</t>
  </si>
  <si>
    <t>TABLA DE IMPACTO</t>
  </si>
  <si>
    <t>Impacto</t>
  </si>
  <si>
    <t>Fórmula</t>
  </si>
  <si>
    <t>PFA=</t>
  </si>
  <si>
    <t>//La IFPUG Genera una tabla por puntos de función /Hora acorde a lenguajes</t>
  </si>
  <si>
    <t>Horas/Hombres</t>
  </si>
  <si>
    <t>Elija Lenguaje de programación</t>
  </si>
  <si>
    <t>Número de programadores</t>
  </si>
  <si>
    <t>Horas de trabajo por día</t>
  </si>
  <si>
    <t>Días de trabajo en el mes</t>
  </si>
  <si>
    <t>Meses de trabajo</t>
  </si>
  <si>
    <t>//Número de meses requeridos para finalizar el trabajo acorde con 1 programador</t>
  </si>
  <si>
    <t>//Aquí se toma en cuenta las horas de trabajo de cada programador por día</t>
  </si>
  <si>
    <t>Días de trabajo por programador</t>
  </si>
  <si>
    <t>Horas de trabajo mensuales por programador</t>
  </si>
  <si>
    <t>Días de trabajo con todo el equipo</t>
  </si>
  <si>
    <t>//Número de días requeridos para finalizar el trabajo con todo el equipo</t>
  </si>
  <si>
    <t>//Meses de trabajo para finalizar el proyecto con todo el equipo de trabajo</t>
  </si>
  <si>
    <t>Presupuesto</t>
  </si>
  <si>
    <t>Duración meses del proyecto</t>
  </si>
  <si>
    <t>Sueldo del programador</t>
  </si>
  <si>
    <t>Duración en meses del proyecto</t>
  </si>
  <si>
    <t>Costo total del Software (desarrollo+Otros costos)</t>
  </si>
  <si>
    <t>Costo de desarrollo</t>
  </si>
  <si>
    <t>Otros costos o costos extras</t>
  </si>
  <si>
    <t>Tablas en BD (6 tablas)</t>
  </si>
  <si>
    <t>Ingeniería en Desarrollo de Software.</t>
  </si>
  <si>
    <t>Nombre de la Actividad.</t>
  </si>
  <si>
    <t>Actividad 1. Periodo de Recuperación de Inversión y Modelo de Estimación de Puntos</t>
  </si>
  <si>
    <t>Actividad [#1]</t>
  </si>
  <si>
    <t>Periodo de Recuperación de Inversión y Modelo de Estimación de Puntos.</t>
  </si>
  <si>
    <t>Nombre del Curso.</t>
  </si>
  <si>
    <t>Factibilidad de Proyectos de Innovación.</t>
  </si>
  <si>
    <r>
      <t>Tutor:</t>
    </r>
    <r>
      <rPr>
        <sz val="12"/>
        <color theme="1"/>
        <rFont val="Times New Roman"/>
        <family val="1"/>
      </rPr>
      <t xml:space="preserve"> Humberto Jesús Ortega Vázquez</t>
    </r>
    <r>
      <rPr>
        <sz val="11.5"/>
        <color rgb="FF000000"/>
        <rFont val="Arial"/>
        <family val="2"/>
      </rPr>
      <t>.</t>
    </r>
  </si>
  <si>
    <r>
      <t xml:space="preserve">Alumno: </t>
    </r>
    <r>
      <rPr>
        <sz val="12"/>
        <color theme="1"/>
        <rFont val="Times New Roman"/>
        <family val="1"/>
      </rPr>
      <t>José Luis Martin Martínez.</t>
    </r>
  </si>
  <si>
    <t>Índice.</t>
  </si>
  <si>
    <t>Contextualización y Actividades………….……..………………………………4</t>
  </si>
  <si>
    <t>Introducción………………….………..…………..………..………….…………6</t>
  </si>
  <si>
    <t>Descripción……..…..……….……..…………………..…….……………………8</t>
  </si>
  <si>
    <t>Justificación…………..……………….…….…………………………………..12</t>
  </si>
  <si>
    <t>Desarrollo……………………………………………………………………….14</t>
  </si>
  <si>
    <t>Conclusión…………………………..………………………..…………………17</t>
  </si>
  <si>
    <t>Referencias……………………………………………….………………….......18</t>
  </si>
  <si>
    <t>Periodo de recuperación</t>
  </si>
  <si>
    <t>Puntos de Función Sin Ajustar (PFSA)</t>
  </si>
  <si>
    <t>Factor de ajuste (PFA)</t>
  </si>
  <si>
    <t>Presupuesto del proyecto</t>
  </si>
  <si>
    <t>INTRODUCCION.</t>
  </si>
  <si>
    <t xml:space="preserve"> </t>
  </si>
  <si>
    <t xml:space="preserve">En relación a la inversión presentada por la empresa es de 700,000, el pronóstico presentado en la gráfica. Nos dice que el inversionista se recupera en 3 años 4 meses y 9 días, con un tiempo de recuperación de la inversión de 40 meses con un retorno sobre la inversión de 210.67%. La inversión en esa cantidad de tiempo el proyecto se debe de acepta o no, en caso contrario es cuando hablamos de una inversión de propuesta para un proyecto. esta decisión es posible gracias al cálculo realizado con dichos datos. El grupo de inversionistas tomaran la decisión de invertir en el proyecto.  </t>
  </si>
  <si>
    <t>Esta tabla representa su punto de función según su complejidad los cuales son bajas, medias y altas de esta manera cada tipo tiene un punto o valor de función asignado por su complejidad. En esta ocasión asignamos una complejidad media y también asignamos cual será la cantidad necesaria por cada requisito, vamos a su poner por ejemplo que el registro de usuarios será una entrada externa con un valor de 4 ya que es de complejidad media. De esta manera es como realizamos cada uno de nuestros requisitos, también debemos de definir cuantos requisitos necesitaremos en nuestro caso. Requerimos 4 esto quiere decir que tendremos 4x10 donde 10 es de complejidad media, de acuerdo a nuestra tabla, posteriormente sumaremos todos estos valores y nos da 95 que equivale al PFSA o punto sin ajustar.</t>
  </si>
  <si>
    <t>En el factor de ajuste se describen 14 puntos que debemos tener en nuestro software de tal manera se asigna un puntaje de 0 a 5 acorde al impacto, por ejemplo, se define que 0 no existe y 5 contiene un impacto fuerte, de acuerdo a nuestro proyecto le damos un puntaje.</t>
  </si>
  <si>
    <t>La estimación de esfuerzo, es el objetivo en hora, estimar la cantidad necesaria para desarrollar nuestro software. Esto se medirá atravez de horas hombre, meses hombre o años hombre. Es importante reconocer que contamos con un lenguaje de programación cobol, esta tabla nos brinda las horas del punto de función promedio y línea de código, como nos indica la tabla.</t>
  </si>
  <si>
    <t>En el presupuesto definimos el sueldo total de los desarrolladores, el costo va ser igual al número de desarrolladores por la duración en meses, en este caso si consideramos a los 4 empleados nuestros resultados seria 1.09 por los sueldos y luego sumamos los otros costos. Lo que nos arroja un estimado que vale el software como nos indica en la tabla.</t>
  </si>
  <si>
    <r>
      <t>Fecha:</t>
    </r>
    <r>
      <rPr>
        <sz val="12"/>
        <color theme="1"/>
        <rFont val="Times New Roman"/>
        <family val="1"/>
      </rPr>
      <t xml:space="preserve"> 16/08/2023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</si>
</sst>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quot;$&quot;* #,##0.00_-;_-&quot;$&quot;* &quot;-&quot;??_-;_-@_-"/>
    <numFmt numFmtId="43" formatCode="_-* #,##0.00_-;\-* #,##0.00_-;_-* &quot;-&quot;??_-;_-@_-"/>
    <numFmt numFmtId="164" formatCode="&quot;$&quot;#,##0.00"/>
    <numFmt numFmtId="165" formatCode="_-&quot;$&quot;* #,##0.00_-;[Red]\-&quot;$&quot;* #,##0.00_-;_-&quot;$&quot;* &quot;-&quot;??_-;_-@_-"/>
  </numFmts>
  <fonts count="28" x14ac:knownFonts="1">
    <font>
      <sz val="11"/>
      <color theme="1"/>
      <name val="Calibri"/>
      <family val="2"/>
      <scheme val="minor"/>
    </font>
    <font>
      <sz val="11"/>
      <color theme="1"/>
      <name val="Calibri"/>
      <family val="2"/>
      <scheme val="minor"/>
    </font>
    <font>
      <b/>
      <sz val="13"/>
      <color theme="3"/>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sz val="11"/>
      <color theme="0"/>
      <name val="Calibri"/>
      <family val="2"/>
      <scheme val="minor"/>
    </font>
    <font>
      <b/>
      <sz val="16"/>
      <color theme="0"/>
      <name val="Calibri"/>
      <family val="2"/>
      <scheme val="minor"/>
    </font>
    <font>
      <b/>
      <sz val="14"/>
      <color theme="1"/>
      <name val="Calibri"/>
      <family val="2"/>
      <scheme val="minor"/>
    </font>
    <font>
      <b/>
      <sz val="11"/>
      <name val="Calibri"/>
      <family val="2"/>
      <scheme val="minor"/>
    </font>
    <font>
      <b/>
      <sz val="11"/>
      <name val="Century Gothic"/>
      <family val="2"/>
    </font>
    <font>
      <b/>
      <sz val="16"/>
      <color theme="0"/>
      <name val="Century Gothic"/>
      <family val="2"/>
    </font>
    <font>
      <b/>
      <sz val="11"/>
      <color theme="1"/>
      <name val="Century Gothic"/>
      <family val="2"/>
    </font>
    <font>
      <sz val="11"/>
      <color theme="1"/>
      <name val="Century Gothic"/>
      <family val="2"/>
    </font>
    <font>
      <b/>
      <sz val="12"/>
      <color theme="1" tint="4.9989318521683403E-2"/>
      <name val="Century Gothic"/>
      <family val="2"/>
    </font>
    <font>
      <b/>
      <sz val="11"/>
      <color theme="3"/>
      <name val="Century Gothic"/>
      <family val="2"/>
    </font>
    <font>
      <b/>
      <sz val="12"/>
      <color theme="1"/>
      <name val="Calibri"/>
      <family val="2"/>
      <scheme val="minor"/>
    </font>
    <font>
      <b/>
      <sz val="16"/>
      <name val="Century Gothic"/>
      <family val="2"/>
    </font>
    <font>
      <sz val="11"/>
      <color rgb="FF7030A0"/>
      <name val="Calibri"/>
      <family val="2"/>
      <scheme val="minor"/>
    </font>
    <font>
      <b/>
      <sz val="11"/>
      <color rgb="FFFF0000"/>
      <name val="Calibri"/>
      <family val="2"/>
      <scheme val="minor"/>
    </font>
    <font>
      <i/>
      <sz val="11"/>
      <color theme="0" tint="-0.34998626667073579"/>
      <name val="Calibri"/>
      <family val="2"/>
      <scheme val="minor"/>
    </font>
    <font>
      <b/>
      <sz val="11"/>
      <color rgb="FF7030A0"/>
      <name val="Calibri"/>
      <family val="2"/>
      <scheme val="minor"/>
    </font>
    <font>
      <sz val="12"/>
      <color theme="1"/>
      <name val="Times New Roman"/>
      <family val="1"/>
    </font>
    <font>
      <b/>
      <sz val="12"/>
      <color theme="1"/>
      <name val="Times New Roman"/>
      <family val="1"/>
    </font>
    <font>
      <sz val="11.5"/>
      <color rgb="FF000000"/>
      <name val="Arial"/>
      <family val="2"/>
    </font>
    <font>
      <sz val="16"/>
      <color theme="1"/>
      <name val="Times New Roman"/>
      <family val="1"/>
    </font>
    <font>
      <u/>
      <sz val="11"/>
      <color theme="1"/>
      <name val="Calibri"/>
      <family val="2"/>
      <scheme val="minor"/>
    </font>
    <font>
      <b/>
      <u/>
      <sz val="12"/>
      <color theme="1"/>
      <name val="Times New Roman"/>
      <family val="1"/>
    </font>
  </fonts>
  <fills count="11">
    <fill>
      <patternFill patternType="none"/>
    </fill>
    <fill>
      <patternFill patternType="gray125"/>
    </fill>
    <fill>
      <patternFill patternType="solid">
        <fgColor theme="5"/>
      </patternFill>
    </fill>
    <fill>
      <patternFill patternType="solid">
        <fgColor theme="8"/>
      </patternFill>
    </fill>
    <fill>
      <patternFill patternType="solid">
        <fgColor rgb="FFFFC000"/>
        <bgColor indexed="64"/>
      </patternFill>
    </fill>
    <fill>
      <patternFill patternType="solid">
        <fgColor theme="4"/>
        <bgColor theme="4"/>
      </patternFill>
    </fill>
    <fill>
      <patternFill patternType="solid">
        <fgColor theme="4" tint="0.59999389629810485"/>
        <bgColor indexed="64"/>
      </patternFill>
    </fill>
    <fill>
      <patternFill patternType="solid">
        <fgColor theme="8" tint="0.39997558519241921"/>
        <bgColor indexed="64"/>
      </patternFill>
    </fill>
    <fill>
      <patternFill patternType="solid">
        <fgColor rgb="FF92D050"/>
        <bgColor indexed="64"/>
      </patternFill>
    </fill>
    <fill>
      <patternFill patternType="solid">
        <fgColor theme="5"/>
        <bgColor indexed="64"/>
      </patternFill>
    </fill>
    <fill>
      <patternFill patternType="solid">
        <fgColor theme="5" tint="0.59999389629810485"/>
        <bgColor indexed="64"/>
      </patternFill>
    </fill>
  </fills>
  <borders count="28">
    <border>
      <left/>
      <right/>
      <top/>
      <bottom/>
      <diagonal/>
    </border>
    <border>
      <left/>
      <right/>
      <top/>
      <bottom style="thick">
        <color theme="4" tint="0.499984740745262"/>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theme="4" tint="0.39997558519241921"/>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s>
  <cellStyleXfs count="6">
    <xf numFmtId="0" fontId="0" fillId="0" borderId="0"/>
    <xf numFmtId="43" fontId="1" fillId="0" borderId="0" applyFont="0" applyFill="0" applyBorder="0" applyAlignment="0" applyProtection="0"/>
    <xf numFmtId="9" fontId="1" fillId="0" borderId="0" applyFont="0" applyFill="0" applyBorder="0" applyAlignment="0" applyProtection="0"/>
    <xf numFmtId="0" fontId="2" fillId="0" borderId="1" applyNumberFormat="0" applyFill="0" applyAlignment="0" applyProtection="0"/>
    <xf numFmtId="0" fontId="6" fillId="2" borderId="0" applyNumberFormat="0" applyBorder="0" applyAlignment="0" applyProtection="0"/>
    <xf numFmtId="0" fontId="6" fillId="3" borderId="0" applyNumberFormat="0" applyBorder="0" applyAlignment="0" applyProtection="0"/>
  </cellStyleXfs>
  <cellXfs count="110">
    <xf numFmtId="0" fontId="0" fillId="0" borderId="0" xfId="0"/>
    <xf numFmtId="0" fontId="5" fillId="0" borderId="0" xfId="0" applyFont="1"/>
    <xf numFmtId="0" fontId="0" fillId="0" borderId="0" xfId="0" applyAlignment="1">
      <alignment horizontal="center"/>
    </xf>
    <xf numFmtId="0" fontId="2" fillId="0" borderId="0" xfId="3" applyFill="1" applyBorder="1" applyAlignment="1">
      <alignment wrapText="1"/>
    </xf>
    <xf numFmtId="14" fontId="0" fillId="0" borderId="0" xfId="0" applyNumberFormat="1"/>
    <xf numFmtId="0" fontId="5" fillId="4" borderId="0" xfId="0" applyFont="1" applyFill="1"/>
    <xf numFmtId="10" fontId="8" fillId="4" borderId="0" xfId="0" applyNumberFormat="1" applyFont="1" applyFill="1"/>
    <xf numFmtId="0" fontId="5" fillId="0" borderId="0" xfId="0" applyFont="1" applyAlignment="1">
      <alignment horizontal="center"/>
    </xf>
    <xf numFmtId="0" fontId="4" fillId="0" borderId="0" xfId="0" applyFont="1"/>
    <xf numFmtId="0" fontId="10" fillId="4" borderId="0" xfId="0" applyFont="1" applyFill="1"/>
    <xf numFmtId="0" fontId="12" fillId="0" borderId="0" xfId="0" applyFont="1"/>
    <xf numFmtId="0" fontId="13" fillId="0" borderId="0" xfId="0" applyFont="1"/>
    <xf numFmtId="0" fontId="5" fillId="4" borderId="3" xfId="0" applyFont="1" applyFill="1" applyBorder="1"/>
    <xf numFmtId="0" fontId="0" fillId="4" borderId="4" xfId="0" applyFill="1" applyBorder="1"/>
    <xf numFmtId="0" fontId="0" fillId="4" borderId="5" xfId="0" applyFill="1" applyBorder="1"/>
    <xf numFmtId="2" fontId="5" fillId="4" borderId="2" xfId="0" applyNumberFormat="1" applyFont="1" applyFill="1" applyBorder="1"/>
    <xf numFmtId="1" fontId="5" fillId="4" borderId="2" xfId="0" applyNumberFormat="1" applyFont="1" applyFill="1" applyBorder="1"/>
    <xf numFmtId="0" fontId="5" fillId="0" borderId="0" xfId="0" applyFont="1" applyAlignment="1">
      <alignment horizontal="left"/>
    </xf>
    <xf numFmtId="0" fontId="14" fillId="0" borderId="0" xfId="0" applyFont="1"/>
    <xf numFmtId="1" fontId="12" fillId="0" borderId="0" xfId="0" applyNumberFormat="1" applyFont="1" applyAlignment="1">
      <alignment horizontal="center" vertical="center"/>
    </xf>
    <xf numFmtId="1" fontId="13" fillId="0" borderId="0" xfId="0" applyNumberFormat="1" applyFont="1" applyAlignment="1">
      <alignment horizontal="center"/>
    </xf>
    <xf numFmtId="44" fontId="12" fillId="0" borderId="0" xfId="0" applyNumberFormat="1" applyFont="1"/>
    <xf numFmtId="165" fontId="12" fillId="0" borderId="0" xfId="0" applyNumberFormat="1" applyFont="1"/>
    <xf numFmtId="1" fontId="13" fillId="0" borderId="0" xfId="0" applyNumberFormat="1" applyFont="1" applyAlignment="1">
      <alignment horizontal="center" vertical="center"/>
    </xf>
    <xf numFmtId="44" fontId="13" fillId="0" borderId="0" xfId="0" applyNumberFormat="1" applyFont="1"/>
    <xf numFmtId="165" fontId="13" fillId="0" borderId="0" xfId="0" applyNumberFormat="1" applyFont="1"/>
    <xf numFmtId="10" fontId="13" fillId="0" borderId="0" xfId="2" applyNumberFormat="1" applyFont="1"/>
    <xf numFmtId="0" fontId="15" fillId="0" borderId="1" xfId="3" applyFont="1" applyAlignment="1">
      <alignment wrapText="1"/>
    </xf>
    <xf numFmtId="0" fontId="3" fillId="5" borderId="7" xfId="0" applyFont="1" applyFill="1" applyBorder="1"/>
    <xf numFmtId="0" fontId="3" fillId="5" borderId="6" xfId="0" applyFont="1" applyFill="1" applyBorder="1"/>
    <xf numFmtId="0" fontId="16" fillId="6" borderId="0" xfId="0" applyFont="1" applyFill="1"/>
    <xf numFmtId="0" fontId="17" fillId="0" borderId="0" xfId="5" applyFont="1" applyFill="1" applyAlignment="1"/>
    <xf numFmtId="0" fontId="5" fillId="7" borderId="0" xfId="0" applyFont="1" applyFill="1"/>
    <xf numFmtId="0" fontId="0" fillId="8" borderId="0" xfId="0" applyFill="1"/>
    <xf numFmtId="0" fontId="5" fillId="8" borderId="0" xfId="0" applyFont="1" applyFill="1"/>
    <xf numFmtId="0" fontId="18" fillId="0" borderId="0" xfId="0" applyFont="1"/>
    <xf numFmtId="0" fontId="5" fillId="0" borderId="2" xfId="0" applyFont="1" applyBorder="1"/>
    <xf numFmtId="0" fontId="19" fillId="0" borderId="2" xfId="0" applyFont="1" applyBorder="1"/>
    <xf numFmtId="0" fontId="5" fillId="4" borderId="0" xfId="0" applyFont="1" applyFill="1" applyAlignment="1">
      <alignment horizontal="left"/>
    </xf>
    <xf numFmtId="0" fontId="5" fillId="9" borderId="0" xfId="0" applyFont="1" applyFill="1" applyAlignment="1">
      <alignment horizontal="left"/>
    </xf>
    <xf numFmtId="0" fontId="5" fillId="10" borderId="0" xfId="0" applyFont="1" applyFill="1" applyAlignment="1">
      <alignment horizontal="left"/>
    </xf>
    <xf numFmtId="0" fontId="20" fillId="0" borderId="0" xfId="0" applyFont="1"/>
    <xf numFmtId="0" fontId="5" fillId="0" borderId="2" xfId="0" applyFont="1" applyBorder="1" applyAlignment="1">
      <alignment horizontal="right"/>
    </xf>
    <xf numFmtId="0" fontId="21" fillId="0" borderId="2" xfId="0" applyFont="1" applyBorder="1" applyAlignment="1">
      <alignment horizontal="right"/>
    </xf>
    <xf numFmtId="0" fontId="21" fillId="0" borderId="0" xfId="0" applyFont="1" applyAlignment="1">
      <alignment horizontal="right"/>
    </xf>
    <xf numFmtId="44" fontId="18" fillId="0" borderId="2" xfId="0" applyNumberFormat="1" applyFont="1" applyBorder="1"/>
    <xf numFmtId="1" fontId="18" fillId="0" borderId="2" xfId="0" applyNumberFormat="1" applyFont="1" applyBorder="1"/>
    <xf numFmtId="0" fontId="21" fillId="0" borderId="2" xfId="0" applyFont="1" applyBorder="1"/>
    <xf numFmtId="2" fontId="5" fillId="0" borderId="2" xfId="0" applyNumberFormat="1" applyFont="1" applyBorder="1"/>
    <xf numFmtId="1" fontId="5" fillId="0" borderId="2" xfId="0" applyNumberFormat="1" applyFont="1" applyBorder="1"/>
    <xf numFmtId="0" fontId="19" fillId="0" borderId="0" xfId="0" applyFont="1"/>
    <xf numFmtId="44" fontId="21" fillId="0" borderId="2" xfId="0" applyNumberFormat="1" applyFont="1" applyBorder="1"/>
    <xf numFmtId="2" fontId="21" fillId="0" borderId="2" xfId="0" applyNumberFormat="1" applyFont="1" applyBorder="1"/>
    <xf numFmtId="0" fontId="17" fillId="0" borderId="3" xfId="5" applyFont="1" applyFill="1" applyBorder="1" applyAlignment="1"/>
    <xf numFmtId="0" fontId="0" fillId="0" borderId="4" xfId="0" applyBorder="1"/>
    <xf numFmtId="0" fontId="17" fillId="0" borderId="5" xfId="5" applyFont="1" applyFill="1" applyBorder="1" applyAlignment="1"/>
    <xf numFmtId="164" fontId="9" fillId="2" borderId="2" xfId="4" applyNumberFormat="1" applyFont="1" applyBorder="1"/>
    <xf numFmtId="164" fontId="0" fillId="0" borderId="2" xfId="1" applyNumberFormat="1" applyFont="1" applyFill="1" applyBorder="1"/>
    <xf numFmtId="0" fontId="23" fillId="0" borderId="16" xfId="0" applyFont="1" applyBorder="1" applyAlignment="1">
      <alignment horizontal="center" vertical="center"/>
    </xf>
    <xf numFmtId="0" fontId="0" fillId="0" borderId="17" xfId="0" applyBorder="1"/>
    <xf numFmtId="0" fontId="0" fillId="0" borderId="18" xfId="0" applyBorder="1"/>
    <xf numFmtId="0" fontId="0" fillId="0" borderId="20" xfId="0" applyBorder="1"/>
    <xf numFmtId="0" fontId="0" fillId="0" borderId="22" xfId="0" applyBorder="1"/>
    <xf numFmtId="0" fontId="0" fillId="0" borderId="23" xfId="0" applyBorder="1"/>
    <xf numFmtId="0" fontId="22" fillId="0" borderId="16" xfId="0" applyFont="1" applyBorder="1"/>
    <xf numFmtId="0" fontId="22" fillId="0" borderId="17" xfId="0" applyFont="1" applyBorder="1"/>
    <xf numFmtId="0" fontId="22" fillId="0" borderId="18" xfId="0" applyFont="1" applyBorder="1"/>
    <xf numFmtId="0" fontId="22" fillId="0" borderId="21" xfId="0" applyFont="1" applyBorder="1"/>
    <xf numFmtId="0" fontId="22" fillId="0" borderId="22" xfId="0" applyFont="1" applyBorder="1"/>
    <xf numFmtId="0" fontId="22" fillId="0" borderId="23" xfId="0" applyFont="1" applyBorder="1"/>
    <xf numFmtId="0" fontId="25" fillId="0" borderId="19" xfId="0" applyFont="1" applyBorder="1"/>
    <xf numFmtId="0" fontId="25" fillId="0" borderId="0" xfId="0" applyFont="1"/>
    <xf numFmtId="0" fontId="25" fillId="0" borderId="20" xfId="0" applyFont="1" applyBorder="1"/>
    <xf numFmtId="0" fontId="26" fillId="0" borderId="0" xfId="0" applyFont="1"/>
    <xf numFmtId="0" fontId="22" fillId="0" borderId="19" xfId="0" applyFont="1" applyBorder="1"/>
    <xf numFmtId="0" fontId="22" fillId="0" borderId="0" xfId="0" applyFont="1"/>
    <xf numFmtId="0" fontId="22" fillId="0" borderId="20" xfId="0" applyFont="1" applyBorder="1"/>
    <xf numFmtId="0" fontId="22" fillId="0" borderId="19" xfId="0" applyFont="1" applyBorder="1" applyAlignment="1">
      <alignment vertical="center"/>
    </xf>
    <xf numFmtId="0" fontId="0" fillId="0" borderId="25" xfId="0" applyBorder="1"/>
    <xf numFmtId="0" fontId="0" fillId="0" borderId="26" xfId="0" applyBorder="1"/>
    <xf numFmtId="0" fontId="23" fillId="0" borderId="24" xfId="0" applyFont="1" applyBorder="1" applyAlignment="1">
      <alignment horizontal="center" vertical="center"/>
    </xf>
    <xf numFmtId="0" fontId="23" fillId="0" borderId="25" xfId="0" applyFont="1" applyBorder="1" applyAlignment="1">
      <alignment horizontal="center" vertical="center"/>
    </xf>
    <xf numFmtId="0" fontId="22" fillId="0" borderId="27" xfId="0" applyFont="1" applyBorder="1" applyAlignment="1">
      <alignment horizontal="justify" vertical="center"/>
    </xf>
    <xf numFmtId="0" fontId="23" fillId="0" borderId="19" xfId="0" applyFont="1" applyBorder="1" applyAlignment="1">
      <alignment vertical="center"/>
    </xf>
    <xf numFmtId="0" fontId="23" fillId="0" borderId="0" xfId="0" applyFont="1" applyAlignment="1">
      <alignment vertical="center"/>
    </xf>
    <xf numFmtId="0" fontId="23" fillId="0" borderId="21" xfId="0" applyFont="1" applyBorder="1" applyAlignment="1">
      <alignment vertical="center"/>
    </xf>
    <xf numFmtId="0" fontId="23" fillId="0" borderId="22" xfId="0" applyFont="1" applyBorder="1" applyAlignment="1">
      <alignment vertical="center"/>
    </xf>
    <xf numFmtId="0" fontId="23" fillId="0" borderId="16" xfId="0" applyFont="1" applyBorder="1" applyAlignment="1">
      <alignment horizontal="center" vertical="center"/>
    </xf>
    <xf numFmtId="0" fontId="23" fillId="0" borderId="17" xfId="0" applyFont="1" applyBorder="1" applyAlignment="1">
      <alignment horizontal="center" vertical="center"/>
    </xf>
    <xf numFmtId="0" fontId="23" fillId="0" borderId="18" xfId="0" applyFont="1" applyBorder="1" applyAlignment="1">
      <alignment horizontal="center" vertical="center"/>
    </xf>
    <xf numFmtId="0" fontId="22" fillId="0" borderId="19" xfId="0" applyFont="1" applyBorder="1" applyAlignment="1">
      <alignment horizontal="center" vertical="center"/>
    </xf>
    <xf numFmtId="0" fontId="22" fillId="0" borderId="0" xfId="0" applyFont="1" applyAlignment="1">
      <alignment horizontal="center" vertical="center"/>
    </xf>
    <xf numFmtId="0" fontId="22" fillId="0" borderId="20" xfId="0" applyFont="1" applyBorder="1" applyAlignment="1">
      <alignment horizontal="center" vertical="center"/>
    </xf>
    <xf numFmtId="0" fontId="23" fillId="0" borderId="19" xfId="0" applyFont="1" applyBorder="1" applyAlignment="1">
      <alignment horizontal="center" vertical="center"/>
    </xf>
    <xf numFmtId="0" fontId="23" fillId="0" borderId="0" xfId="0" applyFont="1" applyAlignment="1">
      <alignment horizontal="center" vertical="center"/>
    </xf>
    <xf numFmtId="0" fontId="23" fillId="0" borderId="20" xfId="0" applyFont="1" applyBorder="1" applyAlignment="1">
      <alignment horizontal="center" vertical="center"/>
    </xf>
    <xf numFmtId="0" fontId="27" fillId="0" borderId="19" xfId="0" applyFont="1" applyBorder="1" applyAlignment="1">
      <alignment horizontal="center" vertical="center"/>
    </xf>
    <xf numFmtId="0" fontId="27" fillId="0" borderId="0" xfId="0" applyFont="1" applyAlignment="1">
      <alignment horizontal="center" vertical="center"/>
    </xf>
    <xf numFmtId="0" fontId="27" fillId="0" borderId="20" xfId="0" applyFont="1" applyBorder="1" applyAlignment="1">
      <alignment horizontal="center" vertical="center"/>
    </xf>
    <xf numFmtId="0" fontId="13" fillId="0" borderId="0" xfId="0" applyFont="1" applyAlignment="1">
      <alignment horizontal="left" vertical="top" wrapText="1"/>
    </xf>
    <xf numFmtId="0" fontId="11" fillId="3" borderId="0" xfId="5" applyFont="1" applyAlignment="1">
      <alignment horizontal="center"/>
    </xf>
    <xf numFmtId="0" fontId="13" fillId="0" borderId="8" xfId="0" applyFont="1" applyBorder="1" applyAlignment="1">
      <alignment horizontal="left" vertical="top" wrapText="1"/>
    </xf>
    <xf numFmtId="0" fontId="13" fillId="0" borderId="9" xfId="0" applyFont="1" applyBorder="1" applyAlignment="1">
      <alignment horizontal="left" vertical="top" wrapText="1"/>
    </xf>
    <xf numFmtId="0" fontId="13" fillId="0" borderId="10" xfId="0" applyFont="1" applyBorder="1" applyAlignment="1">
      <alignment horizontal="left" vertical="top" wrapText="1"/>
    </xf>
    <xf numFmtId="0" fontId="13" fillId="0" borderId="11" xfId="0" applyFont="1" applyBorder="1" applyAlignment="1">
      <alignment horizontal="left" vertical="top" wrapText="1"/>
    </xf>
    <xf numFmtId="0" fontId="13" fillId="0" borderId="12" xfId="0" applyFont="1" applyBorder="1" applyAlignment="1">
      <alignment horizontal="left" vertical="top" wrapText="1"/>
    </xf>
    <xf numFmtId="0" fontId="13" fillId="0" borderId="13" xfId="0" applyFont="1" applyBorder="1" applyAlignment="1">
      <alignment horizontal="left" vertical="top" wrapText="1"/>
    </xf>
    <xf numFmtId="0" fontId="13" fillId="0" borderId="14" xfId="0" applyFont="1" applyBorder="1" applyAlignment="1">
      <alignment horizontal="left" vertical="top" wrapText="1"/>
    </xf>
    <xf numFmtId="0" fontId="13" fillId="0" borderId="15" xfId="0" applyFont="1" applyBorder="1" applyAlignment="1">
      <alignment horizontal="left" vertical="top" wrapText="1"/>
    </xf>
    <xf numFmtId="0" fontId="7" fillId="3" borderId="0" xfId="5" applyFont="1" applyAlignment="1">
      <alignment horizontal="center"/>
    </xf>
  </cellXfs>
  <cellStyles count="6">
    <cellStyle name="Énfasis2" xfId="4" builtinId="33"/>
    <cellStyle name="Énfasis5" xfId="5" builtinId="45"/>
    <cellStyle name="Millares" xfId="1" builtinId="3"/>
    <cellStyle name="Normal" xfId="0" builtinId="0"/>
    <cellStyle name="Porcentaje" xfId="2" builtinId="5"/>
    <cellStyle name="Título 2" xfId="3" builtinId="17"/>
  </cellStyles>
  <dxfs count="16">
    <dxf>
      <font>
        <b/>
      </font>
      <alignment horizontal="center" vertical="bottom" textRotation="0" wrapText="0" indent="0" justifyLastLine="0" shrinkToFit="0" readingOrder="0"/>
    </dxf>
    <dxf>
      <font>
        <b/>
      </font>
    </dxf>
    <dxf>
      <font>
        <b/>
        <i val="0"/>
        <strike val="0"/>
        <condense val="0"/>
        <extend val="0"/>
        <outline val="0"/>
        <shadow val="0"/>
        <u val="none"/>
        <vertAlign val="baseline"/>
        <sz val="11"/>
        <color theme="0"/>
        <name val="Calibri"/>
        <family val="2"/>
        <scheme val="minor"/>
      </font>
      <fill>
        <patternFill patternType="solid">
          <fgColor theme="4"/>
          <bgColor theme="4"/>
        </patternFill>
      </fill>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strike val="0"/>
        <outline val="0"/>
        <shadow val="0"/>
        <u val="none"/>
        <vertAlign val="baseline"/>
        <name val="Century Gothic"/>
        <family val="2"/>
        <scheme val="none"/>
      </font>
    </dxf>
    <dxf>
      <font>
        <strike val="0"/>
        <outline val="0"/>
        <shadow val="0"/>
        <u val="none"/>
        <vertAlign val="baseline"/>
        <name val="Century Gothic"/>
        <family val="2"/>
        <scheme val="none"/>
      </font>
      <numFmt numFmtId="165" formatCode="_-&quot;$&quot;* #,##0.00_-;[Red]\-&quot;$&quot;* #,##0.00_-;_-&quot;$&quot;* &quot;-&quot;??_-;_-@_-"/>
    </dxf>
    <dxf>
      <numFmt numFmtId="0" formatCode="General"/>
    </dxf>
    <dxf>
      <font>
        <strike val="0"/>
        <outline val="0"/>
        <shadow val="0"/>
        <u val="none"/>
        <vertAlign val="baseline"/>
        <name val="Century Gothic"/>
        <family val="2"/>
        <scheme val="none"/>
      </font>
      <numFmt numFmtId="34" formatCode="_-&quot;$&quot;* #,##0.00_-;\-&quot;$&quot;* #,##0.00_-;_-&quot;$&quot;* &quot;-&quot;??_-;_-@_-"/>
    </dxf>
    <dxf>
      <font>
        <strike val="0"/>
        <outline val="0"/>
        <shadow val="0"/>
        <u val="none"/>
        <vertAlign val="baseline"/>
        <name val="Century Gothic"/>
        <family val="2"/>
        <scheme val="none"/>
      </font>
      <numFmt numFmtId="1" formatCode="0"/>
      <alignment horizontal="center" vertical="bottom" textRotation="0" wrapText="0" indent="0" justifyLastLine="0" shrinkToFit="0" readingOrder="0"/>
    </dxf>
    <dxf>
      <alignment horizontal="center" vertical="center" textRotation="0" wrapText="0" indent="0" justifyLastLine="0" shrinkToFit="0" readingOrder="0"/>
    </dxf>
    <dxf>
      <font>
        <strike val="0"/>
        <outline val="0"/>
        <shadow val="0"/>
        <u val="none"/>
        <vertAlign val="baseline"/>
        <name val="Century Gothic"/>
        <family val="2"/>
        <scheme val="none"/>
      </font>
      <alignment horizontal="center" vertical="center" textRotation="0" wrapText="0" indent="0" justifyLastLine="0" shrinkToFit="0" readingOrder="0"/>
    </dxf>
    <dxf>
      <font>
        <strike val="0"/>
        <outline val="0"/>
        <shadow val="0"/>
        <u val="none"/>
        <vertAlign val="baseline"/>
        <name val="Century Gothic"/>
        <family val="2"/>
        <scheme val="none"/>
      </font>
    </dxf>
    <dxf>
      <font>
        <strike val="0"/>
        <outline val="0"/>
        <shadow val="0"/>
        <u val="none"/>
        <vertAlign val="baseline"/>
        <name val="Century Gothic"/>
        <family val="2"/>
        <scheme val="none"/>
      </font>
    </dxf>
    <dxf>
      <font>
        <b/>
        <strike val="0"/>
        <outline val="0"/>
        <shadow val="0"/>
        <u val="none"/>
        <vertAlign val="baseline"/>
        <sz val="12"/>
        <color theme="1" tint="4.9989318521683403E-2"/>
        <name val="Century Gothic"/>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18" Type="http://schemas.microsoft.com/office/2017/10/relationships/person" Target="persons/person2.xml"/><Relationship Id="rId3" Type="http://schemas.openxmlformats.org/officeDocument/2006/relationships/worksheet" Target="worksheets/sheet3.xml"/><Relationship Id="rId21" Type="http://schemas.microsoft.com/office/2017/10/relationships/person" Target="persons/person5.xml"/><Relationship Id="rId7" Type="http://schemas.openxmlformats.org/officeDocument/2006/relationships/worksheet" Target="worksheets/sheet7.xml"/><Relationship Id="rId12" Type="http://schemas.openxmlformats.org/officeDocument/2006/relationships/sharedStrings" Target="sharedStrings.xml"/><Relationship Id="rId17" Type="http://schemas.microsoft.com/office/2017/10/relationships/person" Target="persons/person1.xml"/><Relationship Id="rId2" Type="http://schemas.openxmlformats.org/officeDocument/2006/relationships/worksheet" Target="worksheets/sheet2.xml"/><Relationship Id="rId16" Type="http://schemas.microsoft.com/office/2017/10/relationships/person" Target="persons/person0.xml"/><Relationship Id="rId20" Type="http://schemas.microsoft.com/office/2017/10/relationships/person" Target="persons/person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19" Type="http://schemas.microsoft.com/office/2017/10/relationships/person" Target="persons/person3.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784860</xdr:colOff>
      <xdr:row>0</xdr:row>
      <xdr:rowOff>1744980</xdr:rowOff>
    </xdr:to>
    <xdr:pic>
      <xdr:nvPicPr>
        <xdr:cNvPr id="5" name="image1.png">
          <a:extLst>
            <a:ext uri="{FF2B5EF4-FFF2-40B4-BE49-F238E27FC236}">
              <a16:creationId xmlns:a16="http://schemas.microsoft.com/office/drawing/2014/main" id="{7C072391-3963-29A6-BBE4-D1D2AAAE51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7124700" cy="17449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50</xdr:row>
      <xdr:rowOff>45720</xdr:rowOff>
    </xdr:from>
    <xdr:to>
      <xdr:col>9</xdr:col>
      <xdr:colOff>640080</xdr:colOff>
      <xdr:row>53</xdr:row>
      <xdr:rowOff>139065</xdr:rowOff>
    </xdr:to>
    <xdr:grpSp>
      <xdr:nvGrpSpPr>
        <xdr:cNvPr id="6" name="Grupo 5">
          <a:extLst>
            <a:ext uri="{FF2B5EF4-FFF2-40B4-BE49-F238E27FC236}">
              <a16:creationId xmlns:a16="http://schemas.microsoft.com/office/drawing/2014/main" id="{406AD773-B53A-9681-1B13-DB1A5938FCA8}"/>
            </a:ext>
          </a:extLst>
        </xdr:cNvPr>
        <xdr:cNvGrpSpPr>
          <a:grpSpLocks/>
        </xdr:cNvGrpSpPr>
      </xdr:nvGrpSpPr>
      <xdr:grpSpPr bwMode="auto">
        <a:xfrm>
          <a:off x="0" y="14310360"/>
          <a:ext cx="7772400" cy="641985"/>
          <a:chOff x="0" y="14829"/>
          <a:chExt cx="12240" cy="1011"/>
        </a:xfrm>
      </xdr:grpSpPr>
      <xdr:sp macro="" textlink="">
        <xdr:nvSpPr>
          <xdr:cNvPr id="7" name="AutoShape 3">
            <a:extLst>
              <a:ext uri="{FF2B5EF4-FFF2-40B4-BE49-F238E27FC236}">
                <a16:creationId xmlns:a16="http://schemas.microsoft.com/office/drawing/2014/main" id="{85D36A90-1270-354C-F74C-563E767EB2CB}"/>
              </a:ext>
            </a:extLst>
          </xdr:cNvPr>
          <xdr:cNvSpPr>
            <a:spLocks/>
          </xdr:cNvSpPr>
        </xdr:nvSpPr>
        <xdr:spPr bwMode="auto">
          <a:xfrm>
            <a:off x="0" y="14829"/>
            <a:ext cx="12231" cy="1011"/>
          </a:xfrm>
          <a:custGeom>
            <a:avLst/>
            <a:gdLst>
              <a:gd name="T0" fmla="*/ 2583 w 12231"/>
              <a:gd name="T1" fmla="+- 0 14829 14829"/>
              <a:gd name="T2" fmla="*/ 14829 h 1011"/>
              <a:gd name="T3" fmla="*/ 2504 w 12231"/>
              <a:gd name="T4" fmla="+- 0 14829 14829"/>
              <a:gd name="T5" fmla="*/ 14829 h 1011"/>
              <a:gd name="T6" fmla="*/ 2033 w 12231"/>
              <a:gd name="T7" fmla="+- 0 14835 14829"/>
              <a:gd name="T8" fmla="*/ 14835 h 1011"/>
              <a:gd name="T9" fmla="*/ 1641 w 12231"/>
              <a:gd name="T10" fmla="+- 0 14847 14829"/>
              <a:gd name="T11" fmla="*/ 14847 h 1011"/>
              <a:gd name="T12" fmla="*/ 1249 w 12231"/>
              <a:gd name="T13" fmla="+- 0 14866 14829"/>
              <a:gd name="T14" fmla="*/ 14866 h 1011"/>
              <a:gd name="T15" fmla="*/ 935 w 12231"/>
              <a:gd name="T16" fmla="+- 0 14887 14829"/>
              <a:gd name="T17" fmla="*/ 14887 h 1011"/>
              <a:gd name="T18" fmla="*/ 622 w 12231"/>
              <a:gd name="T19" fmla="+- 0 14913 14829"/>
              <a:gd name="T20" fmla="*/ 14913 h 1011"/>
              <a:gd name="T21" fmla="*/ 308 w 12231"/>
              <a:gd name="T22" fmla="+- 0 14945 14829"/>
              <a:gd name="T23" fmla="*/ 14945 h 1011"/>
              <a:gd name="T24" fmla="*/ 0 w 12231"/>
              <a:gd name="T25" fmla="+- 0 14983 14829"/>
              <a:gd name="T26" fmla="*/ 14983 h 1011"/>
              <a:gd name="T27" fmla="*/ 1054 w 12231"/>
              <a:gd name="T28" fmla="+- 0 15840 14829"/>
              <a:gd name="T29" fmla="*/ 15840 h 1011"/>
              <a:gd name="T30" fmla="*/ 1406 w 12231"/>
              <a:gd name="T31" fmla="+- 0 15819 14829"/>
              <a:gd name="T32" fmla="*/ 15819 h 1011"/>
              <a:gd name="T33" fmla="*/ 1798 w 12231"/>
              <a:gd name="T34" fmla="+- 0 15803 14829"/>
              <a:gd name="T35" fmla="*/ 15803 h 1011"/>
              <a:gd name="T36" fmla="*/ 2269 w 12231"/>
              <a:gd name="T37" fmla="+- 0 15792 14829"/>
              <a:gd name="T38" fmla="*/ 15792 h 1011"/>
              <a:gd name="T39" fmla="*/ 12231 w 12231"/>
              <a:gd name="T40" fmla="+- 0 15791 14829"/>
              <a:gd name="T41" fmla="*/ 15791 h 1011"/>
              <a:gd name="T42" fmla="*/ 12231 w 12231"/>
              <a:gd name="T43" fmla="+- 0 15137 14829"/>
              <a:gd name="T44" fmla="*/ 15137 h 1011"/>
              <a:gd name="T45" fmla="*/ 9642 w 12231"/>
              <a:gd name="T46" fmla="+- 0 15137 14829"/>
              <a:gd name="T47" fmla="*/ 15137 h 1011"/>
              <a:gd name="T48" fmla="*/ 9093 w 12231"/>
              <a:gd name="T49" fmla="+- 0 15132 14829"/>
              <a:gd name="T50" fmla="*/ 15132 h 1011"/>
              <a:gd name="T51" fmla="*/ 8387 w 12231"/>
              <a:gd name="T52" fmla="+- 0 15112 14829"/>
              <a:gd name="T53" fmla="*/ 15112 h 1011"/>
              <a:gd name="T54" fmla="*/ 7054 w 12231"/>
              <a:gd name="T55" fmla="+- 0 15043 14829"/>
              <a:gd name="T56" fmla="*/ 15043 h 1011"/>
              <a:gd name="T57" fmla="*/ 4544 w 12231"/>
              <a:gd name="T58" fmla="+- 0 14887 14829"/>
              <a:gd name="T59" fmla="*/ 14887 h 1011"/>
              <a:gd name="T60" fmla="*/ 3681 w 12231"/>
              <a:gd name="T61" fmla="+- 0 14849 14829"/>
              <a:gd name="T62" fmla="*/ 14849 h 1011"/>
              <a:gd name="T63" fmla="*/ 3053 w 12231"/>
              <a:gd name="T64" fmla="+- 0 14833 14829"/>
              <a:gd name="T65" fmla="*/ 14833 h 1011"/>
              <a:gd name="T66" fmla="*/ 2583 w 12231"/>
              <a:gd name="T67" fmla="+- 0 14829 14829"/>
              <a:gd name="T68" fmla="*/ 14829 h 1011"/>
              <a:gd name="T69" fmla="*/ 12231 w 12231"/>
              <a:gd name="T70" fmla="+- 0 15791 14829"/>
              <a:gd name="T71" fmla="*/ 15791 h 1011"/>
              <a:gd name="T72" fmla="*/ 2583 w 12231"/>
              <a:gd name="T73" fmla="+- 0 15791 14829"/>
              <a:gd name="T74" fmla="*/ 15791 h 1011"/>
              <a:gd name="T75" fmla="*/ 2975 w 12231"/>
              <a:gd name="T76" fmla="+- 0 15793 14829"/>
              <a:gd name="T77" fmla="*/ 15793 h 1011"/>
              <a:gd name="T78" fmla="*/ 3602 w 12231"/>
              <a:gd name="T79" fmla="+- 0 15808 14829"/>
              <a:gd name="T80" fmla="*/ 15808 h 1011"/>
              <a:gd name="T81" fmla="*/ 4371 w 12231"/>
              <a:gd name="T82" fmla="+- 0 15840 14829"/>
              <a:gd name="T83" fmla="*/ 15840 h 1011"/>
              <a:gd name="T84" fmla="*/ 12231 w 12231"/>
              <a:gd name="T85" fmla="+- 0 15840 14829"/>
              <a:gd name="T86" fmla="*/ 15840 h 1011"/>
              <a:gd name="T87" fmla="*/ 12231 w 12231"/>
              <a:gd name="T88" fmla="+- 0 15791 14829"/>
              <a:gd name="T89" fmla="*/ 15791 h 1011"/>
              <a:gd name="T90" fmla="*/ 12231 w 12231"/>
              <a:gd name="T91" fmla="+- 0 14983 14829"/>
              <a:gd name="T92" fmla="*/ 14983 h 1011"/>
              <a:gd name="T93" fmla="*/ 12153 w 12231"/>
              <a:gd name="T94" fmla="+- 0 14993 14829"/>
              <a:gd name="T95" fmla="*/ 14993 h 1011"/>
              <a:gd name="T96" fmla="*/ 11839 w 12231"/>
              <a:gd name="T97" fmla="+- 0 15030 14829"/>
              <a:gd name="T98" fmla="*/ 15030 h 1011"/>
              <a:gd name="T99" fmla="*/ 11525 w 12231"/>
              <a:gd name="T100" fmla="+- 0 15060 14829"/>
              <a:gd name="T101" fmla="*/ 15060 h 1011"/>
              <a:gd name="T102" fmla="*/ 11211 w 12231"/>
              <a:gd name="T103" fmla="+- 0 15085 14829"/>
              <a:gd name="T104" fmla="*/ 15085 h 1011"/>
              <a:gd name="T105" fmla="*/ 10897 w 12231"/>
              <a:gd name="T106" fmla="+- 0 15105 14829"/>
              <a:gd name="T107" fmla="*/ 15105 h 1011"/>
              <a:gd name="T108" fmla="*/ 10505 w 12231"/>
              <a:gd name="T109" fmla="+- 0 15123 14829"/>
              <a:gd name="T110" fmla="*/ 15123 h 1011"/>
              <a:gd name="T111" fmla="*/ 10113 w 12231"/>
              <a:gd name="T112" fmla="+- 0 15133 14829"/>
              <a:gd name="T113" fmla="*/ 15133 h 1011"/>
              <a:gd name="T114" fmla="*/ 9642 w 12231"/>
              <a:gd name="T115" fmla="+- 0 15137 14829"/>
              <a:gd name="T116" fmla="*/ 15137 h 1011"/>
              <a:gd name="T117" fmla="*/ 12231 w 12231"/>
              <a:gd name="T118" fmla="+- 0 15137 14829"/>
              <a:gd name="T119" fmla="*/ 15137 h 1011"/>
              <a:gd name="T120" fmla="*/ 12231 w 12231"/>
              <a:gd name="T121" fmla="+- 0 14983 14829"/>
              <a:gd name="T122" fmla="*/ 14983 h 1011"/>
            </a:gdLst>
            <a:ahLst/>
            <a:cxnLst>
              <a:cxn ang="0">
                <a:pos x="T0" y="T2"/>
              </a:cxn>
              <a:cxn ang="0">
                <a:pos x="T3" y="T5"/>
              </a:cxn>
              <a:cxn ang="0">
                <a:pos x="T6" y="T8"/>
              </a:cxn>
              <a:cxn ang="0">
                <a:pos x="T9" y="T11"/>
              </a:cxn>
              <a:cxn ang="0">
                <a:pos x="T12" y="T14"/>
              </a:cxn>
              <a:cxn ang="0">
                <a:pos x="T15" y="T17"/>
              </a:cxn>
              <a:cxn ang="0">
                <a:pos x="T18" y="T20"/>
              </a:cxn>
              <a:cxn ang="0">
                <a:pos x="T21" y="T23"/>
              </a:cxn>
              <a:cxn ang="0">
                <a:pos x="T24" y="T26"/>
              </a:cxn>
              <a:cxn ang="0">
                <a:pos x="T27" y="T29"/>
              </a:cxn>
              <a:cxn ang="0">
                <a:pos x="T30" y="T32"/>
              </a:cxn>
              <a:cxn ang="0">
                <a:pos x="T33" y="T35"/>
              </a:cxn>
              <a:cxn ang="0">
                <a:pos x="T36" y="T38"/>
              </a:cxn>
              <a:cxn ang="0">
                <a:pos x="T39" y="T41"/>
              </a:cxn>
              <a:cxn ang="0">
                <a:pos x="T42" y="T44"/>
              </a:cxn>
              <a:cxn ang="0">
                <a:pos x="T45" y="T47"/>
              </a:cxn>
              <a:cxn ang="0">
                <a:pos x="T48" y="T50"/>
              </a:cxn>
              <a:cxn ang="0">
                <a:pos x="T51" y="T53"/>
              </a:cxn>
              <a:cxn ang="0">
                <a:pos x="T54" y="T56"/>
              </a:cxn>
              <a:cxn ang="0">
                <a:pos x="T57" y="T59"/>
              </a:cxn>
              <a:cxn ang="0">
                <a:pos x="T60" y="T62"/>
              </a:cxn>
              <a:cxn ang="0">
                <a:pos x="T63" y="T65"/>
              </a:cxn>
              <a:cxn ang="0">
                <a:pos x="T66" y="T68"/>
              </a:cxn>
              <a:cxn ang="0">
                <a:pos x="T69" y="T71"/>
              </a:cxn>
              <a:cxn ang="0">
                <a:pos x="T72" y="T74"/>
              </a:cxn>
              <a:cxn ang="0">
                <a:pos x="T75" y="T77"/>
              </a:cxn>
              <a:cxn ang="0">
                <a:pos x="T78" y="T80"/>
              </a:cxn>
              <a:cxn ang="0">
                <a:pos x="T81" y="T83"/>
              </a:cxn>
              <a:cxn ang="0">
                <a:pos x="T84" y="T86"/>
              </a:cxn>
              <a:cxn ang="0">
                <a:pos x="T87" y="T89"/>
              </a:cxn>
              <a:cxn ang="0">
                <a:pos x="T90" y="T92"/>
              </a:cxn>
              <a:cxn ang="0">
                <a:pos x="T93" y="T95"/>
              </a:cxn>
              <a:cxn ang="0">
                <a:pos x="T96" y="T98"/>
              </a:cxn>
              <a:cxn ang="0">
                <a:pos x="T99" y="T101"/>
              </a:cxn>
              <a:cxn ang="0">
                <a:pos x="T102" y="T104"/>
              </a:cxn>
              <a:cxn ang="0">
                <a:pos x="T105" y="T107"/>
              </a:cxn>
              <a:cxn ang="0">
                <a:pos x="T108" y="T110"/>
              </a:cxn>
              <a:cxn ang="0">
                <a:pos x="T111" y="T113"/>
              </a:cxn>
              <a:cxn ang="0">
                <a:pos x="T114" y="T116"/>
              </a:cxn>
              <a:cxn ang="0">
                <a:pos x="T117" y="T119"/>
              </a:cxn>
              <a:cxn ang="0">
                <a:pos x="T120" y="T122"/>
              </a:cxn>
            </a:cxnLst>
            <a:rect l="0" t="0" r="r" b="b"/>
            <a:pathLst>
              <a:path w="12231" h="1011">
                <a:moveTo>
                  <a:pt x="2583" y="0"/>
                </a:moveTo>
                <a:lnTo>
                  <a:pt x="2504" y="0"/>
                </a:lnTo>
                <a:lnTo>
                  <a:pt x="2033" y="6"/>
                </a:lnTo>
                <a:lnTo>
                  <a:pt x="1641" y="18"/>
                </a:lnTo>
                <a:lnTo>
                  <a:pt x="1249" y="37"/>
                </a:lnTo>
                <a:lnTo>
                  <a:pt x="935" y="58"/>
                </a:lnTo>
                <a:lnTo>
                  <a:pt x="622" y="84"/>
                </a:lnTo>
                <a:lnTo>
                  <a:pt x="308" y="116"/>
                </a:lnTo>
                <a:lnTo>
                  <a:pt x="0" y="154"/>
                </a:lnTo>
                <a:lnTo>
                  <a:pt x="1054" y="1011"/>
                </a:lnTo>
                <a:lnTo>
                  <a:pt x="1406" y="990"/>
                </a:lnTo>
                <a:lnTo>
                  <a:pt x="1798" y="974"/>
                </a:lnTo>
                <a:lnTo>
                  <a:pt x="2269" y="963"/>
                </a:lnTo>
                <a:lnTo>
                  <a:pt x="12231" y="962"/>
                </a:lnTo>
                <a:lnTo>
                  <a:pt x="12231" y="308"/>
                </a:lnTo>
                <a:lnTo>
                  <a:pt x="9642" y="308"/>
                </a:lnTo>
                <a:lnTo>
                  <a:pt x="9093" y="303"/>
                </a:lnTo>
                <a:lnTo>
                  <a:pt x="8387" y="283"/>
                </a:lnTo>
                <a:lnTo>
                  <a:pt x="7054" y="214"/>
                </a:lnTo>
                <a:lnTo>
                  <a:pt x="4544" y="58"/>
                </a:lnTo>
                <a:lnTo>
                  <a:pt x="3681" y="20"/>
                </a:lnTo>
                <a:lnTo>
                  <a:pt x="3053" y="4"/>
                </a:lnTo>
                <a:lnTo>
                  <a:pt x="2583" y="0"/>
                </a:lnTo>
                <a:close/>
                <a:moveTo>
                  <a:pt x="12231" y="962"/>
                </a:moveTo>
                <a:lnTo>
                  <a:pt x="2583" y="962"/>
                </a:lnTo>
                <a:lnTo>
                  <a:pt x="2975" y="964"/>
                </a:lnTo>
                <a:lnTo>
                  <a:pt x="3602" y="979"/>
                </a:lnTo>
                <a:lnTo>
                  <a:pt x="4371" y="1011"/>
                </a:lnTo>
                <a:lnTo>
                  <a:pt x="12231" y="1011"/>
                </a:lnTo>
                <a:lnTo>
                  <a:pt x="12231" y="962"/>
                </a:lnTo>
                <a:close/>
                <a:moveTo>
                  <a:pt x="12231" y="154"/>
                </a:moveTo>
                <a:lnTo>
                  <a:pt x="12153" y="164"/>
                </a:lnTo>
                <a:lnTo>
                  <a:pt x="11839" y="201"/>
                </a:lnTo>
                <a:lnTo>
                  <a:pt x="11525" y="231"/>
                </a:lnTo>
                <a:lnTo>
                  <a:pt x="11211" y="256"/>
                </a:lnTo>
                <a:lnTo>
                  <a:pt x="10897" y="276"/>
                </a:lnTo>
                <a:lnTo>
                  <a:pt x="10505" y="294"/>
                </a:lnTo>
                <a:lnTo>
                  <a:pt x="10113" y="304"/>
                </a:lnTo>
                <a:lnTo>
                  <a:pt x="9642" y="308"/>
                </a:lnTo>
                <a:lnTo>
                  <a:pt x="12231" y="308"/>
                </a:lnTo>
                <a:lnTo>
                  <a:pt x="12231" y="154"/>
                </a:lnTo>
                <a:close/>
              </a:path>
            </a:pathLst>
          </a:custGeom>
          <a:solidFill>
            <a:srgbClr val="00AFEF"/>
          </a:solidFill>
          <a:ln>
            <a:noFill/>
          </a:ln>
          <a:extLst>
            <a:ext uri="{91240B29-F687-4F45-9708-019B960494DF}">
              <a14:hiddenLine xmlns:a14="http://schemas.microsoft.com/office/drawing/2010/main" w="9525">
                <a:solidFill>
                  <a:srgbClr val="000000"/>
                </a:solidFill>
                <a:round/>
                <a:headEnd/>
                <a:tailEnd/>
              </a14:hiddenLine>
            </a:ext>
          </a:extLst>
        </xdr:spPr>
        <xdr:txBody>
          <a:bodyPr rot="0" vert="horz" wrap="square" lIns="91440" tIns="45720" rIns="91440" bIns="45720" anchor="t" anchorCtr="0" upright="1">
            <a:noAutofit/>
          </a:bodyPr>
          <a:lstStyle/>
          <a:p>
            <a:endParaRPr lang="es-MX"/>
          </a:p>
        </xdr:txBody>
      </xdr:sp>
      <xdr:sp macro="" textlink="">
        <xdr:nvSpPr>
          <xdr:cNvPr id="8" name="Freeform 4">
            <a:extLst>
              <a:ext uri="{FF2B5EF4-FFF2-40B4-BE49-F238E27FC236}">
                <a16:creationId xmlns:a16="http://schemas.microsoft.com/office/drawing/2014/main" id="{F51E6BC3-EF18-E925-7056-67D985D7A510}"/>
              </a:ext>
            </a:extLst>
          </xdr:cNvPr>
          <xdr:cNvSpPr>
            <a:spLocks/>
          </xdr:cNvSpPr>
        </xdr:nvSpPr>
        <xdr:spPr bwMode="auto">
          <a:xfrm>
            <a:off x="0" y="15128"/>
            <a:ext cx="12240" cy="309"/>
          </a:xfrm>
          <a:custGeom>
            <a:avLst/>
            <a:gdLst>
              <a:gd name="T0" fmla="*/ 2669 w 12240"/>
              <a:gd name="T1" fmla="+- 0 15128 15128"/>
              <a:gd name="T2" fmla="*/ 15128 h 309"/>
              <a:gd name="T3" fmla="*/ 2511 w 12240"/>
              <a:gd name="T4" fmla="+- 0 15128 15128"/>
              <a:gd name="T5" fmla="*/ 15128 h 309"/>
              <a:gd name="T6" fmla="*/ 2354 w 12240"/>
              <a:gd name="T7" fmla="+- 0 15129 15128"/>
              <a:gd name="T8" fmla="*/ 15129 h 309"/>
              <a:gd name="T9" fmla="*/ 2197 w 12240"/>
              <a:gd name="T10" fmla="+- 0 15131 15128"/>
              <a:gd name="T11" fmla="*/ 15131 h 309"/>
              <a:gd name="T12" fmla="*/ 2039 w 12240"/>
              <a:gd name="T13" fmla="+- 0 15134 15128"/>
              <a:gd name="T14" fmla="*/ 15134 h 309"/>
              <a:gd name="T15" fmla="*/ 1882 w 12240"/>
              <a:gd name="T16" fmla="+- 0 15138 15128"/>
              <a:gd name="T17" fmla="*/ 15138 h 309"/>
              <a:gd name="T18" fmla="*/ 1725 w 12240"/>
              <a:gd name="T19" fmla="+- 0 15143 15128"/>
              <a:gd name="T20" fmla="*/ 15143 h 309"/>
              <a:gd name="T21" fmla="*/ 1567 w 12240"/>
              <a:gd name="T22" fmla="+- 0 15149 15128"/>
              <a:gd name="T23" fmla="*/ 15149 h 309"/>
              <a:gd name="T24" fmla="*/ 1410 w 12240"/>
              <a:gd name="T25" fmla="+- 0 15156 15128"/>
              <a:gd name="T26" fmla="*/ 15156 h 309"/>
              <a:gd name="T27" fmla="*/ 1253 w 12240"/>
              <a:gd name="T28" fmla="+- 0 15165 15128"/>
              <a:gd name="T29" fmla="*/ 15165 h 309"/>
              <a:gd name="T30" fmla="*/ 1095 w 12240"/>
              <a:gd name="T31" fmla="+- 0 15175 15128"/>
              <a:gd name="T32" fmla="*/ 15175 h 309"/>
              <a:gd name="T33" fmla="*/ 938 w 12240"/>
              <a:gd name="T34" fmla="+- 0 15186 15128"/>
              <a:gd name="T35" fmla="*/ 15186 h 309"/>
              <a:gd name="T36" fmla="*/ 781 w 12240"/>
              <a:gd name="T37" fmla="+- 0 15198 15128"/>
              <a:gd name="T38" fmla="*/ 15198 h 309"/>
              <a:gd name="T39" fmla="*/ 623 w 12240"/>
              <a:gd name="T40" fmla="+- 0 15212 15128"/>
              <a:gd name="T41" fmla="*/ 15212 h 309"/>
              <a:gd name="T42" fmla="*/ 466 w 12240"/>
              <a:gd name="T43" fmla="+- 0 15228 15128"/>
              <a:gd name="T44" fmla="*/ 15228 h 309"/>
              <a:gd name="T45" fmla="*/ 309 w 12240"/>
              <a:gd name="T46" fmla="+- 0 15244 15128"/>
              <a:gd name="T47" fmla="*/ 15244 h 309"/>
              <a:gd name="T48" fmla="*/ 151 w 12240"/>
              <a:gd name="T49" fmla="+- 0 15263 15128"/>
              <a:gd name="T50" fmla="*/ 15263 h 309"/>
              <a:gd name="T51" fmla="*/ 0 w 12240"/>
              <a:gd name="T52" fmla="+- 0 15282 15128"/>
              <a:gd name="T53" fmla="*/ 15282 h 309"/>
              <a:gd name="T54" fmla="*/ 12240 w 12240"/>
              <a:gd name="T55" fmla="+- 0 15286 15128"/>
              <a:gd name="T56" fmla="*/ 15286 h 309"/>
              <a:gd name="T57" fmla="*/ 12109 w 12240"/>
              <a:gd name="T58" fmla="+- 0 15302 15128"/>
              <a:gd name="T59" fmla="*/ 15302 h 309"/>
              <a:gd name="T60" fmla="*/ 11951 w 12240"/>
              <a:gd name="T61" fmla="+- 0 15320 15128"/>
              <a:gd name="T62" fmla="*/ 15320 h 309"/>
              <a:gd name="T63" fmla="*/ 11794 w 12240"/>
              <a:gd name="T64" fmla="+- 0 15337 15128"/>
              <a:gd name="T65" fmla="*/ 15337 h 309"/>
              <a:gd name="T66" fmla="*/ 11637 w 12240"/>
              <a:gd name="T67" fmla="+- 0 15352 15128"/>
              <a:gd name="T68" fmla="*/ 15352 h 309"/>
              <a:gd name="T69" fmla="*/ 11479 w 12240"/>
              <a:gd name="T70" fmla="+- 0 15366 15128"/>
              <a:gd name="T71" fmla="*/ 15366 h 309"/>
              <a:gd name="T72" fmla="*/ 11322 w 12240"/>
              <a:gd name="T73" fmla="+- 0 15379 15128"/>
              <a:gd name="T74" fmla="*/ 15379 h 309"/>
              <a:gd name="T75" fmla="*/ 11165 w 12240"/>
              <a:gd name="T76" fmla="+- 0 15390 15128"/>
              <a:gd name="T77" fmla="*/ 15390 h 309"/>
              <a:gd name="T78" fmla="*/ 11007 w 12240"/>
              <a:gd name="T79" fmla="+- 0 15400 15128"/>
              <a:gd name="T80" fmla="*/ 15400 h 309"/>
              <a:gd name="T81" fmla="*/ 10850 w 12240"/>
              <a:gd name="T82" fmla="+- 0 15408 15128"/>
              <a:gd name="T83" fmla="*/ 15408 h 309"/>
              <a:gd name="T84" fmla="*/ 10693 w 12240"/>
              <a:gd name="T85" fmla="+- 0 15415 15128"/>
              <a:gd name="T86" fmla="*/ 15415 h 309"/>
              <a:gd name="T87" fmla="*/ 10535 w 12240"/>
              <a:gd name="T88" fmla="+- 0 15422 15128"/>
              <a:gd name="T89" fmla="*/ 15422 h 309"/>
              <a:gd name="T90" fmla="*/ 10378 w 12240"/>
              <a:gd name="T91" fmla="+- 0 15427 15128"/>
              <a:gd name="T92" fmla="*/ 15427 h 309"/>
              <a:gd name="T93" fmla="*/ 10221 w 12240"/>
              <a:gd name="T94" fmla="+- 0 15431 15128"/>
              <a:gd name="T95" fmla="*/ 15431 h 309"/>
              <a:gd name="T96" fmla="*/ 10063 w 12240"/>
              <a:gd name="T97" fmla="+- 0 15434 15128"/>
              <a:gd name="T98" fmla="*/ 15434 h 309"/>
              <a:gd name="T99" fmla="*/ 9906 w 12240"/>
              <a:gd name="T100" fmla="+- 0 15435 15128"/>
              <a:gd name="T101" fmla="*/ 15435 h 309"/>
              <a:gd name="T102" fmla="*/ 9749 w 12240"/>
              <a:gd name="T103" fmla="+- 0 15436 15128"/>
              <a:gd name="T104" fmla="*/ 15436 h 309"/>
              <a:gd name="T105" fmla="*/ 9591 w 12240"/>
              <a:gd name="T106" fmla="+- 0 15436 15128"/>
              <a:gd name="T107" fmla="*/ 15436 h 309"/>
              <a:gd name="T108" fmla="*/ 9434 w 12240"/>
              <a:gd name="T109" fmla="+- 0 15435 15128"/>
              <a:gd name="T110" fmla="*/ 15435 h 309"/>
              <a:gd name="T111" fmla="*/ 9277 w 12240"/>
              <a:gd name="T112" fmla="+- 0 15434 15128"/>
              <a:gd name="T113" fmla="*/ 15434 h 309"/>
              <a:gd name="T114" fmla="*/ 9041 w 12240"/>
              <a:gd name="T115" fmla="+- 0 15430 15128"/>
              <a:gd name="T116" fmla="*/ 15430 h 309"/>
              <a:gd name="T117" fmla="*/ 8805 w 12240"/>
              <a:gd name="T118" fmla="+- 0 15424 15128"/>
              <a:gd name="T119" fmla="*/ 15424 h 309"/>
              <a:gd name="T120" fmla="*/ 8569 w 12240"/>
              <a:gd name="T121" fmla="+- 0 15416 15128"/>
              <a:gd name="T122" fmla="*/ 15416 h 309"/>
              <a:gd name="T123" fmla="*/ 8333 w 12240"/>
              <a:gd name="T124" fmla="+- 0 15408 15128"/>
              <a:gd name="T125" fmla="*/ 15408 h 309"/>
              <a:gd name="T126" fmla="*/ 8097 w 12240"/>
              <a:gd name="T127" fmla="+- 0 15397 15128"/>
              <a:gd name="T128" fmla="*/ 15397 h 309"/>
              <a:gd name="T129" fmla="*/ 7782 w 12240"/>
              <a:gd name="T130" fmla="+- 0 15382 15128"/>
              <a:gd name="T131" fmla="*/ 15382 h 309"/>
              <a:gd name="T132" fmla="*/ 7389 w 12240"/>
              <a:gd name="T133" fmla="+- 0 15361 15128"/>
              <a:gd name="T134" fmla="*/ 15361 h 309"/>
              <a:gd name="T135" fmla="*/ 6917 w 12240"/>
              <a:gd name="T136" fmla="+- 0 15333 15128"/>
              <a:gd name="T137" fmla="*/ 15333 h 309"/>
              <a:gd name="T138" fmla="*/ 5737 w 12240"/>
              <a:gd name="T139" fmla="+- 0 15257 15128"/>
              <a:gd name="T140" fmla="*/ 15257 h 309"/>
              <a:gd name="T141" fmla="*/ 4950 w 12240"/>
              <a:gd name="T142" fmla="+- 0 15208 15128"/>
              <a:gd name="T143" fmla="*/ 15208 h 309"/>
              <a:gd name="T144" fmla="*/ 4557 w 12240"/>
              <a:gd name="T145" fmla="+- 0 15186 15128"/>
              <a:gd name="T146" fmla="*/ 15186 h 309"/>
              <a:gd name="T147" fmla="*/ 4242 w 12240"/>
              <a:gd name="T148" fmla="+- 0 15171 15128"/>
              <a:gd name="T149" fmla="*/ 15171 h 309"/>
              <a:gd name="T150" fmla="*/ 3927 w 12240"/>
              <a:gd name="T151" fmla="+- 0 15157 15128"/>
              <a:gd name="T152" fmla="*/ 15157 h 309"/>
              <a:gd name="T153" fmla="*/ 3691 w 12240"/>
              <a:gd name="T154" fmla="+- 0 15148 15128"/>
              <a:gd name="T155" fmla="*/ 15148 h 309"/>
              <a:gd name="T156" fmla="*/ 3455 w 12240"/>
              <a:gd name="T157" fmla="+- 0 15141 15128"/>
              <a:gd name="T158" fmla="*/ 15141 h 309"/>
              <a:gd name="T159" fmla="*/ 3219 w 12240"/>
              <a:gd name="T160" fmla="+- 0 15135 15128"/>
              <a:gd name="T161" fmla="*/ 15135 h 309"/>
              <a:gd name="T162" fmla="*/ 2983 w 12240"/>
              <a:gd name="T163" fmla="+- 0 15131 15128"/>
              <a:gd name="T164" fmla="*/ 15131 h 309"/>
              <a:gd name="T165" fmla="*/ 2826 w 12240"/>
              <a:gd name="T166" fmla="+- 0 15129 15128"/>
              <a:gd name="T167" fmla="*/ 15129 h 309"/>
              <a:gd name="T168" fmla="*/ 2669 w 12240"/>
              <a:gd name="T169" fmla="+- 0 15128 15128"/>
              <a:gd name="T170" fmla="*/ 15128 h 309"/>
            </a:gdLst>
            <a:ahLst/>
            <a:cxnLst>
              <a:cxn ang="0">
                <a:pos x="T0" y="T2"/>
              </a:cxn>
              <a:cxn ang="0">
                <a:pos x="T3" y="T5"/>
              </a:cxn>
              <a:cxn ang="0">
                <a:pos x="T6" y="T8"/>
              </a:cxn>
              <a:cxn ang="0">
                <a:pos x="T9" y="T11"/>
              </a:cxn>
              <a:cxn ang="0">
                <a:pos x="T12" y="T14"/>
              </a:cxn>
              <a:cxn ang="0">
                <a:pos x="T15" y="T17"/>
              </a:cxn>
              <a:cxn ang="0">
                <a:pos x="T18" y="T20"/>
              </a:cxn>
              <a:cxn ang="0">
                <a:pos x="T21" y="T23"/>
              </a:cxn>
              <a:cxn ang="0">
                <a:pos x="T24" y="T26"/>
              </a:cxn>
              <a:cxn ang="0">
                <a:pos x="T27" y="T29"/>
              </a:cxn>
              <a:cxn ang="0">
                <a:pos x="T30" y="T32"/>
              </a:cxn>
              <a:cxn ang="0">
                <a:pos x="T33" y="T35"/>
              </a:cxn>
              <a:cxn ang="0">
                <a:pos x="T36" y="T38"/>
              </a:cxn>
              <a:cxn ang="0">
                <a:pos x="T39" y="T41"/>
              </a:cxn>
              <a:cxn ang="0">
                <a:pos x="T42" y="T44"/>
              </a:cxn>
              <a:cxn ang="0">
                <a:pos x="T45" y="T47"/>
              </a:cxn>
              <a:cxn ang="0">
                <a:pos x="T48" y="T50"/>
              </a:cxn>
              <a:cxn ang="0">
                <a:pos x="T51" y="T53"/>
              </a:cxn>
              <a:cxn ang="0">
                <a:pos x="T54" y="T56"/>
              </a:cxn>
              <a:cxn ang="0">
                <a:pos x="T57" y="T59"/>
              </a:cxn>
              <a:cxn ang="0">
                <a:pos x="T60" y="T62"/>
              </a:cxn>
              <a:cxn ang="0">
                <a:pos x="T63" y="T65"/>
              </a:cxn>
              <a:cxn ang="0">
                <a:pos x="T66" y="T68"/>
              </a:cxn>
              <a:cxn ang="0">
                <a:pos x="T69" y="T71"/>
              </a:cxn>
              <a:cxn ang="0">
                <a:pos x="T72" y="T74"/>
              </a:cxn>
              <a:cxn ang="0">
                <a:pos x="T75" y="T77"/>
              </a:cxn>
              <a:cxn ang="0">
                <a:pos x="T78" y="T80"/>
              </a:cxn>
              <a:cxn ang="0">
                <a:pos x="T81" y="T83"/>
              </a:cxn>
              <a:cxn ang="0">
                <a:pos x="T84" y="T86"/>
              </a:cxn>
              <a:cxn ang="0">
                <a:pos x="T87" y="T89"/>
              </a:cxn>
              <a:cxn ang="0">
                <a:pos x="T90" y="T92"/>
              </a:cxn>
              <a:cxn ang="0">
                <a:pos x="T93" y="T95"/>
              </a:cxn>
              <a:cxn ang="0">
                <a:pos x="T96" y="T98"/>
              </a:cxn>
              <a:cxn ang="0">
                <a:pos x="T99" y="T101"/>
              </a:cxn>
              <a:cxn ang="0">
                <a:pos x="T102" y="T104"/>
              </a:cxn>
              <a:cxn ang="0">
                <a:pos x="T105" y="T107"/>
              </a:cxn>
              <a:cxn ang="0">
                <a:pos x="T108" y="T110"/>
              </a:cxn>
              <a:cxn ang="0">
                <a:pos x="T111" y="T113"/>
              </a:cxn>
              <a:cxn ang="0">
                <a:pos x="T114" y="T116"/>
              </a:cxn>
              <a:cxn ang="0">
                <a:pos x="T117" y="T119"/>
              </a:cxn>
              <a:cxn ang="0">
                <a:pos x="T120" y="T122"/>
              </a:cxn>
              <a:cxn ang="0">
                <a:pos x="T123" y="T125"/>
              </a:cxn>
              <a:cxn ang="0">
                <a:pos x="T126" y="T128"/>
              </a:cxn>
              <a:cxn ang="0">
                <a:pos x="T129" y="T131"/>
              </a:cxn>
              <a:cxn ang="0">
                <a:pos x="T132" y="T134"/>
              </a:cxn>
              <a:cxn ang="0">
                <a:pos x="T135" y="T137"/>
              </a:cxn>
              <a:cxn ang="0">
                <a:pos x="T138" y="T140"/>
              </a:cxn>
              <a:cxn ang="0">
                <a:pos x="T141" y="T143"/>
              </a:cxn>
              <a:cxn ang="0">
                <a:pos x="T144" y="T146"/>
              </a:cxn>
              <a:cxn ang="0">
                <a:pos x="T147" y="T149"/>
              </a:cxn>
              <a:cxn ang="0">
                <a:pos x="T150" y="T152"/>
              </a:cxn>
              <a:cxn ang="0">
                <a:pos x="T153" y="T155"/>
              </a:cxn>
              <a:cxn ang="0">
                <a:pos x="T156" y="T158"/>
              </a:cxn>
              <a:cxn ang="0">
                <a:pos x="T159" y="T161"/>
              </a:cxn>
              <a:cxn ang="0">
                <a:pos x="T162" y="T164"/>
              </a:cxn>
              <a:cxn ang="0">
                <a:pos x="T165" y="T167"/>
              </a:cxn>
              <a:cxn ang="0">
                <a:pos x="T168" y="T170"/>
              </a:cxn>
            </a:cxnLst>
            <a:rect l="0" t="0" r="r" b="b"/>
            <a:pathLst>
              <a:path w="12240" h="309">
                <a:moveTo>
                  <a:pt x="2669" y="0"/>
                </a:moveTo>
                <a:lnTo>
                  <a:pt x="2511" y="0"/>
                </a:lnTo>
                <a:lnTo>
                  <a:pt x="2354" y="1"/>
                </a:lnTo>
                <a:lnTo>
                  <a:pt x="2197" y="3"/>
                </a:lnTo>
                <a:lnTo>
                  <a:pt x="2039" y="6"/>
                </a:lnTo>
                <a:lnTo>
                  <a:pt x="1882" y="10"/>
                </a:lnTo>
                <a:lnTo>
                  <a:pt x="1725" y="15"/>
                </a:lnTo>
                <a:lnTo>
                  <a:pt x="1567" y="21"/>
                </a:lnTo>
                <a:lnTo>
                  <a:pt x="1410" y="28"/>
                </a:lnTo>
                <a:lnTo>
                  <a:pt x="1253" y="37"/>
                </a:lnTo>
                <a:lnTo>
                  <a:pt x="1095" y="47"/>
                </a:lnTo>
                <a:lnTo>
                  <a:pt x="938" y="58"/>
                </a:lnTo>
                <a:lnTo>
                  <a:pt x="781" y="70"/>
                </a:lnTo>
                <a:lnTo>
                  <a:pt x="623" y="84"/>
                </a:lnTo>
                <a:lnTo>
                  <a:pt x="466" y="100"/>
                </a:lnTo>
                <a:lnTo>
                  <a:pt x="309" y="116"/>
                </a:lnTo>
                <a:lnTo>
                  <a:pt x="151" y="135"/>
                </a:lnTo>
                <a:lnTo>
                  <a:pt x="0" y="154"/>
                </a:lnTo>
                <a:lnTo>
                  <a:pt x="12240" y="158"/>
                </a:lnTo>
                <a:lnTo>
                  <a:pt x="12109" y="174"/>
                </a:lnTo>
                <a:lnTo>
                  <a:pt x="11951" y="192"/>
                </a:lnTo>
                <a:lnTo>
                  <a:pt x="11794" y="209"/>
                </a:lnTo>
                <a:lnTo>
                  <a:pt x="11637" y="224"/>
                </a:lnTo>
                <a:lnTo>
                  <a:pt x="11479" y="238"/>
                </a:lnTo>
                <a:lnTo>
                  <a:pt x="11322" y="251"/>
                </a:lnTo>
                <a:lnTo>
                  <a:pt x="11165" y="262"/>
                </a:lnTo>
                <a:lnTo>
                  <a:pt x="11007" y="272"/>
                </a:lnTo>
                <a:lnTo>
                  <a:pt x="10850" y="280"/>
                </a:lnTo>
                <a:lnTo>
                  <a:pt x="10693" y="287"/>
                </a:lnTo>
                <a:lnTo>
                  <a:pt x="10535" y="294"/>
                </a:lnTo>
                <a:lnTo>
                  <a:pt x="10378" y="299"/>
                </a:lnTo>
                <a:lnTo>
                  <a:pt x="10221" y="303"/>
                </a:lnTo>
                <a:lnTo>
                  <a:pt x="10063" y="306"/>
                </a:lnTo>
                <a:lnTo>
                  <a:pt x="9906" y="307"/>
                </a:lnTo>
                <a:lnTo>
                  <a:pt x="9749" y="308"/>
                </a:lnTo>
                <a:lnTo>
                  <a:pt x="9591" y="308"/>
                </a:lnTo>
                <a:lnTo>
                  <a:pt x="9434" y="307"/>
                </a:lnTo>
                <a:lnTo>
                  <a:pt x="9277" y="306"/>
                </a:lnTo>
                <a:lnTo>
                  <a:pt x="9041" y="302"/>
                </a:lnTo>
                <a:lnTo>
                  <a:pt x="8805" y="296"/>
                </a:lnTo>
                <a:lnTo>
                  <a:pt x="8569" y="288"/>
                </a:lnTo>
                <a:lnTo>
                  <a:pt x="8333" y="280"/>
                </a:lnTo>
                <a:lnTo>
                  <a:pt x="8097" y="269"/>
                </a:lnTo>
                <a:lnTo>
                  <a:pt x="7782" y="254"/>
                </a:lnTo>
                <a:lnTo>
                  <a:pt x="7389" y="233"/>
                </a:lnTo>
                <a:lnTo>
                  <a:pt x="6917" y="205"/>
                </a:lnTo>
                <a:lnTo>
                  <a:pt x="5737" y="129"/>
                </a:lnTo>
                <a:lnTo>
                  <a:pt x="4950" y="80"/>
                </a:lnTo>
                <a:lnTo>
                  <a:pt x="4557" y="58"/>
                </a:lnTo>
                <a:lnTo>
                  <a:pt x="4242" y="43"/>
                </a:lnTo>
                <a:lnTo>
                  <a:pt x="3927" y="29"/>
                </a:lnTo>
                <a:lnTo>
                  <a:pt x="3691" y="20"/>
                </a:lnTo>
                <a:lnTo>
                  <a:pt x="3455" y="13"/>
                </a:lnTo>
                <a:lnTo>
                  <a:pt x="3219" y="7"/>
                </a:lnTo>
                <a:lnTo>
                  <a:pt x="2983" y="3"/>
                </a:lnTo>
                <a:lnTo>
                  <a:pt x="2826" y="1"/>
                </a:lnTo>
                <a:lnTo>
                  <a:pt x="2669" y="0"/>
                </a:lnTo>
                <a:close/>
              </a:path>
            </a:pathLst>
          </a:custGeom>
          <a:solidFill>
            <a:srgbClr val="1E4E79"/>
          </a:solidFill>
          <a:ln>
            <a:noFill/>
          </a:ln>
          <a:extLst>
            <a:ext uri="{91240B29-F687-4F45-9708-019B960494DF}">
              <a14:hiddenLine xmlns:a14="http://schemas.microsoft.com/office/drawing/2010/main" w="9525">
                <a:solidFill>
                  <a:srgbClr val="000000"/>
                </a:solidFill>
                <a:round/>
                <a:headEnd/>
                <a:tailEnd/>
              </a14:hiddenLine>
            </a:ext>
          </a:extLst>
        </xdr:spPr>
        <xdr:txBody>
          <a:bodyPr rot="0" vert="horz" wrap="square" lIns="91440" tIns="45720" rIns="91440" bIns="45720" anchor="t" anchorCtr="0" upright="1">
            <a:noAutofit/>
          </a:bodyPr>
          <a:lstStyle/>
          <a:p>
            <a:endParaRPr lang="es-MX"/>
          </a:p>
        </xdr:txBody>
      </xdr:sp>
    </xdr:grpSp>
    <xdr:clientData/>
  </xdr:twoCellAnchor>
</xdr:wsDr>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persons/person2.xml><?xml version="1.0" encoding="utf-8"?>
<personList xmlns="http://schemas.microsoft.com/office/spreadsheetml/2018/threadedcomments" xmlns:x="http://schemas.openxmlformats.org/spreadsheetml/2006/main"/>
</file>

<file path=xl/persons/person3.xml><?xml version="1.0" encoding="utf-8"?>
<personList xmlns="http://schemas.microsoft.com/office/spreadsheetml/2018/threadedcomments" xmlns:x="http://schemas.openxmlformats.org/spreadsheetml/2006/main"/>
</file>

<file path=xl/persons/person4.xml><?xml version="1.0" encoding="utf-8"?>
<personList xmlns="http://schemas.microsoft.com/office/spreadsheetml/2018/threadedcomments" xmlns:x="http://schemas.openxmlformats.org/spreadsheetml/2006/main"/>
</file>

<file path=xl/persons/person5.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ABFF47A-361C-4BED-907F-F536B8CCEF22}" name="Tabla15" displayName="Tabla15" ref="B10:F21" headerRowDxfId="15" dataDxfId="14" totalsRowDxfId="13">
  <autoFilter ref="B10:F21" xr:uid="{1D662B24-DA8C-4FC9-86FB-F2D28F335105}"/>
  <tableColumns count="5">
    <tableColumn id="1" xr3:uid="{B4692392-2AE8-42E7-A079-7C1E8394D52C}" name="Año" totalsRowLabel="Total" dataDxfId="12" totalsRowDxfId="11"/>
    <tableColumn id="2" xr3:uid="{9A3DAA0A-1C73-4B85-BC89-975E8B33C27D}" name="No. Año" dataDxfId="10"/>
    <tableColumn id="3" xr3:uid="{221DF8AB-619E-48C5-9AC7-9B546005D77E}" name="Flujo de efectivo" totalsRowFunction="countNums" dataDxfId="9" totalsRowDxfId="8"/>
    <tableColumn id="4" xr3:uid="{2A3902F1-98FE-45CA-9354-A0113856B9D6}" name="Flujo Acumulado" dataDxfId="7">
      <calculatedColumnFormula>Tabla15[[#This Row],[Flujo de efectivo]]</calculatedColumnFormula>
    </tableColumn>
    <tableColumn id="5" xr3:uid="{26FC34C1-23E1-49E1-965B-5662A9DF3055}" name="ROI" dataDxfId="6"/>
  </tableColumns>
  <tableStyleInfo name="TableStyleMedium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1D27ED55-48F9-4E9D-BE58-B57E6072A9ED}" name="Tabla3518" displayName="Tabla3518" ref="B24:E29" totalsRowShown="0">
  <autoFilter ref="B24:E29" xr:uid="{2B9A2042-21C5-468F-992B-DB299BBBBBC7}"/>
  <tableColumns count="4">
    <tableColumn id="1" xr3:uid="{941F7BB4-5674-4F74-A683-5E04CC4EE40B}" name="Tipo/Complejidad"/>
    <tableColumn id="2" xr3:uid="{832DF60C-CEA8-4E6F-8534-2A72A1423FC8}" name="Baja" dataDxfId="5"/>
    <tableColumn id="3" xr3:uid="{ECE0BA45-355F-497E-8FD1-D7023CDCCDDC}" name="Media" dataDxfId="4"/>
    <tableColumn id="4" xr3:uid="{853F048D-733B-4372-A1C2-16F262A544D8}" name="Alta" dataDxfId="3"/>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AFA4CE85-56B3-4C9A-8A8A-62552C82BF5A}" name="Tabla23" displayName="Tabla23" ref="B6:F21" totalsRowShown="0" headerRowDxfId="2">
  <autoFilter ref="B6:F21" xr:uid="{AFA4CE85-56B3-4C9A-8A8A-62552C82BF5A}"/>
  <tableColumns count="5">
    <tableColumn id="1" xr3:uid="{0A50F970-D1EA-4231-B17B-0F4FE4A71FB3}" name="Registro de alumnos "/>
    <tableColumn id="2" xr3:uid="{393A445C-D163-47F0-9D91-3DA59E86D5E8}" name="Tipo"/>
    <tableColumn id="3" xr3:uid="{137CDEA8-9DA9-47A9-9024-DE84D7367786}" name="Cantidad">
      <calculatedColumnFormula array="1">_xlfn.IFS($C$4="Baja",LOOKUP(C7,Tabla3518[Tipo/Complejidad],Baja), $C$4="Media",LOOKUP(C7,Tabla3518[Tipo/Complejidad],Media),$C$4="Alta",LOOKUP(C7,Tabla3518[Tipo/Complejidad],Alta))</calculatedColumnFormula>
    </tableColumn>
    <tableColumn id="4" xr3:uid="{7FFB961F-2589-4B4A-B732-4D4BEAB37C7A}" name="Valor"/>
    <tableColumn id="5" xr3:uid="{E47F6DA1-05E2-4B40-BAC8-8A4A0CEE4B32}" name="Total">
      <calculatedColumnFormula>Tabla23[[#This Row],[Cantidad]]*Tabla23[[#This Row],[Valor]]</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B96A8CC2-A13C-4F71-A543-561E6D5DA23B}" name="Tabla792027" displayName="Tabla792027" ref="B3:D18" totalsRowShown="0" headerRowDxfId="1">
  <autoFilter ref="B3:D18" xr:uid="{C71BE030-BD79-4ADD-9CC4-5306A818C479}"/>
  <tableColumns count="3">
    <tableColumn id="1" xr3:uid="{1A4FE701-7E32-4F00-83C8-51C21CB7237E}" name="Factor de Ajuste"/>
    <tableColumn id="2" xr3:uid="{D085F27B-EC57-4764-B3D8-0E754DA00B58}" name="Impacto"/>
    <tableColumn id="3" xr3:uid="{6DE943AE-E8CB-4910-BA54-862E5CB56F1B}" name="Puntaje asignado"/>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BE3F62EC-7E0E-4455-84F0-27E9B6679099}" name="Tabla11102128" displayName="Tabla11102128" ref="F8:G13" headerRowCount="0" totalsRowShown="0">
  <tableColumns count="2">
    <tableColumn id="1" xr3:uid="{0BF15D8C-3A22-4ED3-A1A3-7ABC8E447A40}" name="Columna1" dataDxfId="0"/>
    <tableColumn id="2" xr3:uid="{57998E16-AD75-4917-847C-06DE75405813}" name="Columna2"/>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BEEAAFAB-DF78-4F70-9B40-6DE47648C985}" name="Tabla1211222940" displayName="Tabla1211222940" ref="B8:D11" totalsRowShown="0">
  <autoFilter ref="B8:D11" xr:uid="{804F18C2-0CE5-41E6-B37F-18E5B7271AEC}"/>
  <tableColumns count="3">
    <tableColumn id="1" xr3:uid="{613B4DEC-E48D-41AB-A41B-64A8628B308F}" name="Lenguaje"/>
    <tableColumn id="2" xr3:uid="{85324106-DD33-4F7D-AF00-493236252AB9}" name="Horas PF promedio"/>
    <tableColumn id="3" xr3:uid="{D5C97071-342A-43D5-9777-74B730F5B558}" name="Línea de código"/>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4242B6-D9D2-45B2-B35F-6DE1EB7A898F}">
  <sheetPr>
    <tabColor rgb="FF92D050"/>
  </sheetPr>
  <dimension ref="A1:L16"/>
  <sheetViews>
    <sheetView showGridLines="0" tabSelected="1" topLeftCell="A10" workbookViewId="0">
      <selection activeCell="H21" sqref="H21"/>
    </sheetView>
  </sheetViews>
  <sheetFormatPr baseColWidth="10" defaultRowHeight="14.4" x14ac:dyDescent="0.3"/>
  <sheetData>
    <row r="1" spans="1:12" ht="138.6" customHeight="1" thickBot="1" x14ac:dyDescent="0.35">
      <c r="A1" s="58"/>
      <c r="B1" s="59"/>
      <c r="C1" s="59"/>
      <c r="D1" s="59"/>
      <c r="E1" s="59"/>
      <c r="F1" s="59"/>
      <c r="G1" s="59"/>
      <c r="H1" s="59"/>
      <c r="I1" s="60"/>
      <c r="L1" s="73"/>
    </row>
    <row r="2" spans="1:12" ht="33" customHeight="1" x14ac:dyDescent="0.3">
      <c r="A2" s="87" t="s">
        <v>111</v>
      </c>
      <c r="B2" s="88"/>
      <c r="C2" s="88"/>
      <c r="D2" s="88"/>
      <c r="E2" s="88"/>
      <c r="F2" s="88"/>
      <c r="G2" s="88"/>
      <c r="H2" s="88"/>
      <c r="I2" s="89"/>
    </row>
    <row r="3" spans="1:12" ht="33" customHeight="1" x14ac:dyDescent="0.3">
      <c r="A3" s="90"/>
      <c r="B3" s="91"/>
      <c r="C3" s="91"/>
      <c r="D3" s="91"/>
      <c r="E3" s="91"/>
      <c r="F3" s="91"/>
      <c r="G3" s="91"/>
      <c r="H3" s="91"/>
      <c r="I3" s="92"/>
    </row>
    <row r="4" spans="1:12" ht="33" customHeight="1" x14ac:dyDescent="0.3">
      <c r="A4" s="93" t="s">
        <v>112</v>
      </c>
      <c r="B4" s="94"/>
      <c r="C4" s="94"/>
      <c r="D4" s="94"/>
      <c r="E4" s="94"/>
      <c r="F4" s="94"/>
      <c r="G4" s="94"/>
      <c r="H4" s="94"/>
      <c r="I4" s="95"/>
    </row>
    <row r="5" spans="1:12" ht="33" customHeight="1" x14ac:dyDescent="0.3">
      <c r="A5" s="90" t="s">
        <v>113</v>
      </c>
      <c r="B5" s="91"/>
      <c r="C5" s="91"/>
      <c r="D5" s="91"/>
      <c r="E5" s="91"/>
      <c r="F5" s="91"/>
      <c r="G5" s="91"/>
      <c r="H5" s="91"/>
      <c r="I5" s="92"/>
    </row>
    <row r="6" spans="1:12" ht="33" customHeight="1" x14ac:dyDescent="0.3">
      <c r="A6" s="90"/>
      <c r="B6" s="91"/>
      <c r="C6" s="91"/>
      <c r="D6" s="91"/>
      <c r="E6" s="91"/>
      <c r="F6" s="91"/>
      <c r="G6" s="91"/>
      <c r="H6" s="91"/>
      <c r="I6" s="92"/>
    </row>
    <row r="7" spans="1:12" ht="33" customHeight="1" x14ac:dyDescent="0.3">
      <c r="A7" s="93" t="s">
        <v>114</v>
      </c>
      <c r="B7" s="94"/>
      <c r="C7" s="94"/>
      <c r="D7" s="94"/>
      <c r="E7" s="94"/>
      <c r="F7" s="94"/>
      <c r="G7" s="94"/>
      <c r="H7" s="94"/>
      <c r="I7" s="95"/>
    </row>
    <row r="8" spans="1:12" ht="33" customHeight="1" x14ac:dyDescent="0.3">
      <c r="A8" s="90" t="s">
        <v>115</v>
      </c>
      <c r="B8" s="91"/>
      <c r="C8" s="91"/>
      <c r="D8" s="91"/>
      <c r="E8" s="91"/>
      <c r="F8" s="91"/>
      <c r="G8" s="91"/>
      <c r="H8" s="91"/>
      <c r="I8" s="92"/>
    </row>
    <row r="9" spans="1:12" ht="33" customHeight="1" x14ac:dyDescent="0.3">
      <c r="A9" s="90"/>
      <c r="B9" s="91"/>
      <c r="C9" s="91"/>
      <c r="D9" s="91"/>
      <c r="E9" s="91"/>
      <c r="F9" s="91"/>
      <c r="G9" s="91"/>
      <c r="H9" s="91"/>
      <c r="I9" s="92"/>
    </row>
    <row r="10" spans="1:12" ht="33" customHeight="1" x14ac:dyDescent="0.3">
      <c r="A10" s="93" t="s">
        <v>116</v>
      </c>
      <c r="B10" s="94"/>
      <c r="C10" s="94"/>
      <c r="D10" s="94"/>
      <c r="E10" s="94"/>
      <c r="F10" s="94"/>
      <c r="G10" s="94"/>
      <c r="H10" s="94"/>
      <c r="I10" s="95"/>
    </row>
    <row r="11" spans="1:12" ht="33" customHeight="1" x14ac:dyDescent="0.3">
      <c r="A11" s="90" t="s">
        <v>117</v>
      </c>
      <c r="B11" s="91"/>
      <c r="C11" s="91"/>
      <c r="D11" s="91"/>
      <c r="E11" s="91"/>
      <c r="F11" s="91"/>
      <c r="G11" s="91"/>
      <c r="H11" s="91"/>
      <c r="I11" s="92"/>
    </row>
    <row r="12" spans="1:12" ht="33" customHeight="1" x14ac:dyDescent="0.3">
      <c r="A12" s="93"/>
      <c r="B12" s="94"/>
      <c r="C12" s="94"/>
      <c r="D12" s="94"/>
      <c r="E12" s="94"/>
      <c r="F12" s="94"/>
      <c r="G12" s="94"/>
      <c r="H12" s="94"/>
      <c r="I12" s="95"/>
    </row>
    <row r="13" spans="1:12" ht="33" customHeight="1" x14ac:dyDescent="0.3">
      <c r="A13" s="83" t="s">
        <v>118</v>
      </c>
      <c r="B13" s="84"/>
      <c r="C13" s="84"/>
      <c r="D13" s="84"/>
      <c r="E13" s="84"/>
      <c r="F13" s="84"/>
      <c r="G13" s="84"/>
      <c r="I13" s="61"/>
    </row>
    <row r="14" spans="1:12" ht="33" customHeight="1" x14ac:dyDescent="0.3">
      <c r="A14" s="83" t="s">
        <v>119</v>
      </c>
      <c r="B14" s="84"/>
      <c r="C14" s="84"/>
      <c r="D14" s="84"/>
      <c r="E14" s="84"/>
      <c r="F14" s="84"/>
      <c r="G14" s="84"/>
      <c r="I14" s="61"/>
    </row>
    <row r="15" spans="1:12" ht="33" customHeight="1" thickBot="1" x14ac:dyDescent="0.35">
      <c r="A15" s="85" t="s">
        <v>139</v>
      </c>
      <c r="B15" s="86"/>
      <c r="C15" s="86"/>
      <c r="D15" s="86"/>
      <c r="E15" s="86"/>
      <c r="F15" s="86"/>
      <c r="G15" s="86"/>
      <c r="H15" s="62"/>
      <c r="I15" s="63"/>
    </row>
    <row r="16" spans="1:12" ht="33" customHeight="1" x14ac:dyDescent="0.3"/>
  </sheetData>
  <mergeCells count="14">
    <mergeCell ref="A14:G14"/>
    <mergeCell ref="A15:G15"/>
    <mergeCell ref="A2:I2"/>
    <mergeCell ref="A3:I3"/>
    <mergeCell ref="A4:I4"/>
    <mergeCell ref="A5:I5"/>
    <mergeCell ref="A6:I6"/>
    <mergeCell ref="A7:I7"/>
    <mergeCell ref="A8:I8"/>
    <mergeCell ref="A9:I9"/>
    <mergeCell ref="A13:G13"/>
    <mergeCell ref="A10:I10"/>
    <mergeCell ref="A11:I11"/>
    <mergeCell ref="A12:I12"/>
  </mergeCells>
  <pageMargins left="0.7" right="0.7" top="0.75" bottom="0.75" header="0.3" footer="0.3"/>
  <pageSetup orientation="portrait" horizontalDpi="4294967293"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A4294-3F9A-4A9C-82A3-68F41C0FAEF4}">
  <sheetPr>
    <tabColor rgb="FF92D050"/>
  </sheetPr>
  <dimension ref="A1:M22"/>
  <sheetViews>
    <sheetView showGridLines="0" topLeftCell="A8" zoomScaleNormal="100" workbookViewId="0">
      <selection activeCell="K11" sqref="K11"/>
    </sheetView>
  </sheetViews>
  <sheetFormatPr baseColWidth="10" defaultRowHeight="14.4" x14ac:dyDescent="0.3"/>
  <sheetData>
    <row r="1" spans="1:13" ht="15.6" x14ac:dyDescent="0.3">
      <c r="A1" s="64"/>
      <c r="B1" s="65"/>
      <c r="C1" s="65"/>
      <c r="D1" s="65"/>
      <c r="E1" s="65"/>
      <c r="F1" s="65"/>
      <c r="G1" s="65"/>
      <c r="H1" s="65"/>
      <c r="I1" s="66"/>
    </row>
    <row r="2" spans="1:13" ht="21" x14ac:dyDescent="0.4">
      <c r="A2" s="70"/>
      <c r="B2" s="71"/>
      <c r="C2" s="71"/>
      <c r="D2" s="71"/>
      <c r="E2" s="71"/>
      <c r="F2" s="71"/>
      <c r="G2" s="71"/>
      <c r="H2" s="71"/>
      <c r="I2" s="72"/>
    </row>
    <row r="3" spans="1:13" ht="15.6" x14ac:dyDescent="0.3">
      <c r="A3" s="74"/>
      <c r="B3" s="75"/>
      <c r="C3" s="75"/>
      <c r="D3" s="75"/>
      <c r="E3" s="75"/>
      <c r="F3" s="75"/>
      <c r="G3" s="75"/>
      <c r="H3" s="75"/>
      <c r="I3" s="76"/>
    </row>
    <row r="4" spans="1:13" ht="21" customHeight="1" x14ac:dyDescent="0.3">
      <c r="A4" s="96" t="s">
        <v>120</v>
      </c>
      <c r="B4" s="97"/>
      <c r="C4" s="97"/>
      <c r="D4" s="97"/>
      <c r="E4" s="97"/>
      <c r="F4" s="97"/>
      <c r="G4" s="97"/>
      <c r="H4" s="97"/>
      <c r="I4" s="98"/>
    </row>
    <row r="5" spans="1:13" ht="15.6" x14ac:dyDescent="0.3">
      <c r="A5" s="77"/>
      <c r="B5" s="75"/>
      <c r="C5" s="75"/>
      <c r="D5" s="75"/>
      <c r="E5" s="75"/>
      <c r="F5" s="75"/>
      <c r="G5" s="75"/>
      <c r="H5" s="75"/>
      <c r="I5" s="76"/>
    </row>
    <row r="6" spans="1:13" ht="15.6" x14ac:dyDescent="0.3">
      <c r="A6" s="77"/>
      <c r="B6" s="75"/>
      <c r="C6" s="75"/>
      <c r="D6" s="75"/>
      <c r="E6" s="75"/>
      <c r="F6" s="75"/>
      <c r="G6" s="75"/>
      <c r="H6" s="75"/>
      <c r="I6" s="76"/>
    </row>
    <row r="7" spans="1:13" ht="40.049999999999997" customHeight="1" x14ac:dyDescent="0.3">
      <c r="A7" s="93" t="s">
        <v>121</v>
      </c>
      <c r="B7" s="94"/>
      <c r="C7" s="94"/>
      <c r="D7" s="94"/>
      <c r="E7" s="94"/>
      <c r="F7" s="94"/>
      <c r="G7" s="94"/>
      <c r="H7" s="94"/>
      <c r="I7" s="95"/>
    </row>
    <row r="8" spans="1:13" ht="40.049999999999997" customHeight="1" x14ac:dyDescent="0.3">
      <c r="A8" s="93" t="s">
        <v>122</v>
      </c>
      <c r="B8" s="94"/>
      <c r="C8" s="94"/>
      <c r="D8" s="94"/>
      <c r="E8" s="94"/>
      <c r="F8" s="94"/>
      <c r="G8" s="94"/>
      <c r="H8" s="94"/>
      <c r="I8" s="95"/>
    </row>
    <row r="9" spans="1:13" ht="40.049999999999997" customHeight="1" x14ac:dyDescent="0.3">
      <c r="A9" s="93" t="s">
        <v>123</v>
      </c>
      <c r="B9" s="94"/>
      <c r="C9" s="94"/>
      <c r="D9" s="94"/>
      <c r="E9" s="94"/>
      <c r="F9" s="94"/>
      <c r="G9" s="94"/>
      <c r="H9" s="94"/>
      <c r="I9" s="95"/>
    </row>
    <row r="10" spans="1:13" ht="40.049999999999997" customHeight="1" x14ac:dyDescent="0.3">
      <c r="A10" s="93" t="s">
        <v>124</v>
      </c>
      <c r="B10" s="94"/>
      <c r="C10" s="94"/>
      <c r="D10" s="94"/>
      <c r="E10" s="94"/>
      <c r="F10" s="94"/>
      <c r="G10" s="94"/>
      <c r="H10" s="94"/>
      <c r="I10" s="95"/>
    </row>
    <row r="11" spans="1:13" ht="40.049999999999997" customHeight="1" x14ac:dyDescent="0.3">
      <c r="A11" s="93" t="s">
        <v>125</v>
      </c>
      <c r="B11" s="94"/>
      <c r="C11" s="94"/>
      <c r="D11" s="94"/>
      <c r="E11" s="94"/>
      <c r="F11" s="94"/>
      <c r="G11" s="94"/>
      <c r="H11" s="94"/>
      <c r="I11" s="95"/>
    </row>
    <row r="12" spans="1:13" ht="15.6" x14ac:dyDescent="0.3">
      <c r="A12" s="90" t="s">
        <v>128</v>
      </c>
      <c r="B12" s="91"/>
      <c r="C12" s="91"/>
      <c r="D12" s="91"/>
      <c r="E12" s="91"/>
      <c r="F12" s="91"/>
      <c r="G12" s="91"/>
      <c r="H12" s="91"/>
      <c r="I12" s="92"/>
    </row>
    <row r="13" spans="1:13" ht="15.6" x14ac:dyDescent="0.3">
      <c r="A13" s="90" t="s">
        <v>129</v>
      </c>
      <c r="B13" s="91"/>
      <c r="C13" s="91"/>
      <c r="D13" s="91"/>
      <c r="E13" s="91"/>
      <c r="F13" s="91"/>
      <c r="G13" s="91"/>
      <c r="H13" s="91"/>
      <c r="I13" s="92"/>
    </row>
    <row r="14" spans="1:13" ht="15.6" x14ac:dyDescent="0.3">
      <c r="A14" s="90" t="s">
        <v>130</v>
      </c>
      <c r="B14" s="91"/>
      <c r="C14" s="91"/>
      <c r="D14" s="91"/>
      <c r="E14" s="91"/>
      <c r="F14" s="91"/>
      <c r="G14" s="91"/>
      <c r="H14" s="91"/>
      <c r="I14" s="92"/>
    </row>
    <row r="15" spans="1:13" ht="15.6" x14ac:dyDescent="0.3">
      <c r="A15" s="90" t="s">
        <v>64</v>
      </c>
      <c r="B15" s="91"/>
      <c r="C15" s="91"/>
      <c r="D15" s="91"/>
      <c r="E15" s="91"/>
      <c r="F15" s="91"/>
      <c r="G15" s="91"/>
      <c r="H15" s="91"/>
      <c r="I15" s="92"/>
    </row>
    <row r="16" spans="1:13" ht="15.6" x14ac:dyDescent="0.3">
      <c r="A16" s="90" t="s">
        <v>131</v>
      </c>
      <c r="B16" s="91"/>
      <c r="C16" s="91"/>
      <c r="D16" s="91"/>
      <c r="E16" s="91"/>
      <c r="F16" s="91"/>
      <c r="G16" s="91"/>
      <c r="H16" s="91"/>
      <c r="I16" s="92"/>
      <c r="M16" s="73"/>
    </row>
    <row r="17" spans="1:9" ht="40.049999999999997" customHeight="1" x14ac:dyDescent="0.3">
      <c r="A17" s="93" t="s">
        <v>126</v>
      </c>
      <c r="B17" s="94"/>
      <c r="C17" s="94"/>
      <c r="D17" s="94"/>
      <c r="E17" s="94"/>
      <c r="F17" s="94"/>
      <c r="G17" s="94"/>
      <c r="H17" s="94"/>
      <c r="I17" s="95"/>
    </row>
    <row r="18" spans="1:9" ht="40.049999999999997" customHeight="1" x14ac:dyDescent="0.3">
      <c r="A18" s="93" t="s">
        <v>127</v>
      </c>
      <c r="B18" s="94"/>
      <c r="C18" s="94"/>
      <c r="D18" s="94"/>
      <c r="E18" s="94"/>
      <c r="F18" s="94"/>
      <c r="G18" s="94"/>
      <c r="H18" s="94"/>
      <c r="I18" s="95"/>
    </row>
    <row r="19" spans="1:9" ht="15.6" x14ac:dyDescent="0.3">
      <c r="A19" s="74"/>
      <c r="B19" s="75"/>
      <c r="C19" s="75"/>
      <c r="D19" s="75"/>
      <c r="E19" s="75"/>
      <c r="F19" s="75"/>
      <c r="G19" s="75"/>
      <c r="H19" s="75"/>
      <c r="I19" s="76"/>
    </row>
    <row r="20" spans="1:9" ht="15.6" x14ac:dyDescent="0.3">
      <c r="A20" s="74"/>
      <c r="B20" s="75"/>
      <c r="C20" s="75"/>
      <c r="D20" s="75"/>
      <c r="E20" s="75"/>
      <c r="F20" s="75"/>
      <c r="G20" s="75"/>
      <c r="H20" s="75"/>
      <c r="I20" s="76"/>
    </row>
    <row r="21" spans="1:9" ht="15.6" x14ac:dyDescent="0.3">
      <c r="A21" s="74"/>
      <c r="B21" s="75"/>
      <c r="C21" s="75"/>
      <c r="D21" s="75"/>
      <c r="E21" s="75"/>
      <c r="F21" s="75"/>
      <c r="G21" s="75"/>
      <c r="H21" s="75"/>
      <c r="I21" s="76"/>
    </row>
    <row r="22" spans="1:9" ht="16.2" thickBot="1" x14ac:dyDescent="0.35">
      <c r="A22" s="67"/>
      <c r="B22" s="68"/>
      <c r="C22" s="68"/>
      <c r="D22" s="68"/>
      <c r="E22" s="68"/>
      <c r="F22" s="68"/>
      <c r="G22" s="68"/>
      <c r="H22" s="68"/>
      <c r="I22" s="69"/>
    </row>
  </sheetData>
  <mergeCells count="13">
    <mergeCell ref="A11:I11"/>
    <mergeCell ref="A4:I4"/>
    <mergeCell ref="A7:I7"/>
    <mergeCell ref="A8:I8"/>
    <mergeCell ref="A9:I9"/>
    <mergeCell ref="A10:I10"/>
    <mergeCell ref="A18:I18"/>
    <mergeCell ref="A12:I12"/>
    <mergeCell ref="A13:I13"/>
    <mergeCell ref="A14:I14"/>
    <mergeCell ref="A15:I15"/>
    <mergeCell ref="A16:I16"/>
    <mergeCell ref="A17:I17"/>
  </mergeCells>
  <pageMargins left="0.7" right="0.7" top="0.75" bottom="0.75" header="0.3" footer="0.3"/>
  <pageSetup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B74895-1E02-4DE5-9DF0-72E9AEE20F14}">
  <sheetPr>
    <tabColor rgb="FF92D050"/>
  </sheetPr>
  <dimension ref="A1:A180"/>
  <sheetViews>
    <sheetView workbookViewId="0">
      <selection activeCell="A3" sqref="A3"/>
    </sheetView>
  </sheetViews>
  <sheetFormatPr baseColWidth="10" defaultRowHeight="14.4" x14ac:dyDescent="0.3"/>
  <cols>
    <col min="1" max="1" width="138.109375" customWidth="1"/>
  </cols>
  <sheetData>
    <row r="1" spans="1:1" ht="15" thickBot="1" x14ac:dyDescent="0.35"/>
    <row r="2" spans="1:1" ht="40.049999999999997" customHeight="1" thickBot="1" x14ac:dyDescent="0.35">
      <c r="A2" s="80" t="s">
        <v>132</v>
      </c>
    </row>
    <row r="3" spans="1:1" ht="27" customHeight="1" x14ac:dyDescent="0.3">
      <c r="A3" s="82"/>
    </row>
    <row r="4" spans="1:1" x14ac:dyDescent="0.3">
      <c r="A4" s="78"/>
    </row>
    <row r="5" spans="1:1" ht="15.6" x14ac:dyDescent="0.3">
      <c r="A5" s="81"/>
    </row>
    <row r="6" spans="1:1" x14ac:dyDescent="0.3">
      <c r="A6" s="78"/>
    </row>
    <row r="7" spans="1:1" x14ac:dyDescent="0.3">
      <c r="A7" s="78"/>
    </row>
    <row r="8" spans="1:1" x14ac:dyDescent="0.3">
      <c r="A8" s="78"/>
    </row>
    <row r="9" spans="1:1" x14ac:dyDescent="0.3">
      <c r="A9" s="78"/>
    </row>
    <row r="10" spans="1:1" x14ac:dyDescent="0.3">
      <c r="A10" s="78"/>
    </row>
    <row r="11" spans="1:1" x14ac:dyDescent="0.3">
      <c r="A11" s="78"/>
    </row>
    <row r="12" spans="1:1" x14ac:dyDescent="0.3">
      <c r="A12" s="78"/>
    </row>
    <row r="13" spans="1:1" x14ac:dyDescent="0.3">
      <c r="A13" s="78"/>
    </row>
    <row r="14" spans="1:1" x14ac:dyDescent="0.3">
      <c r="A14" s="78"/>
    </row>
    <row r="15" spans="1:1" x14ac:dyDescent="0.3">
      <c r="A15" s="78"/>
    </row>
    <row r="16" spans="1:1" x14ac:dyDescent="0.3">
      <c r="A16" s="78"/>
    </row>
    <row r="17" spans="1:1" x14ac:dyDescent="0.3">
      <c r="A17" s="78"/>
    </row>
    <row r="18" spans="1:1" x14ac:dyDescent="0.3">
      <c r="A18" s="78"/>
    </row>
    <row r="19" spans="1:1" x14ac:dyDescent="0.3">
      <c r="A19" s="78"/>
    </row>
    <row r="20" spans="1:1" x14ac:dyDescent="0.3">
      <c r="A20" s="78"/>
    </row>
    <row r="21" spans="1:1" x14ac:dyDescent="0.3">
      <c r="A21" s="78"/>
    </row>
    <row r="22" spans="1:1" x14ac:dyDescent="0.3">
      <c r="A22" s="78"/>
    </row>
    <row r="23" spans="1:1" x14ac:dyDescent="0.3">
      <c r="A23" s="78"/>
    </row>
    <row r="24" spans="1:1" x14ac:dyDescent="0.3">
      <c r="A24" s="78"/>
    </row>
    <row r="25" spans="1:1" x14ac:dyDescent="0.3">
      <c r="A25" s="78"/>
    </row>
    <row r="26" spans="1:1" x14ac:dyDescent="0.3">
      <c r="A26" s="78"/>
    </row>
    <row r="27" spans="1:1" x14ac:dyDescent="0.3">
      <c r="A27" s="78"/>
    </row>
    <row r="28" spans="1:1" x14ac:dyDescent="0.3">
      <c r="A28" s="78"/>
    </row>
    <row r="29" spans="1:1" x14ac:dyDescent="0.3">
      <c r="A29" s="78"/>
    </row>
    <row r="30" spans="1:1" x14ac:dyDescent="0.3">
      <c r="A30" s="78"/>
    </row>
    <row r="31" spans="1:1" x14ac:dyDescent="0.3">
      <c r="A31" s="78"/>
    </row>
    <row r="32" spans="1:1" x14ac:dyDescent="0.3">
      <c r="A32" s="78"/>
    </row>
    <row r="33" spans="1:1" x14ac:dyDescent="0.3">
      <c r="A33" s="78"/>
    </row>
    <row r="34" spans="1:1" x14ac:dyDescent="0.3">
      <c r="A34" s="78"/>
    </row>
    <row r="35" spans="1:1" x14ac:dyDescent="0.3">
      <c r="A35" s="78"/>
    </row>
    <row r="36" spans="1:1" x14ac:dyDescent="0.3">
      <c r="A36" s="78"/>
    </row>
    <row r="37" spans="1:1" x14ac:dyDescent="0.3">
      <c r="A37" s="78"/>
    </row>
    <row r="38" spans="1:1" x14ac:dyDescent="0.3">
      <c r="A38" s="78"/>
    </row>
    <row r="39" spans="1:1" x14ac:dyDescent="0.3">
      <c r="A39" s="78"/>
    </row>
    <row r="40" spans="1:1" x14ac:dyDescent="0.3">
      <c r="A40" s="78"/>
    </row>
    <row r="41" spans="1:1" x14ac:dyDescent="0.3">
      <c r="A41" s="78"/>
    </row>
    <row r="42" spans="1:1" x14ac:dyDescent="0.3">
      <c r="A42" s="78"/>
    </row>
    <row r="43" spans="1:1" x14ac:dyDescent="0.3">
      <c r="A43" s="78"/>
    </row>
    <row r="44" spans="1:1" x14ac:dyDescent="0.3">
      <c r="A44" s="78"/>
    </row>
    <row r="45" spans="1:1" x14ac:dyDescent="0.3">
      <c r="A45" s="78"/>
    </row>
    <row r="46" spans="1:1" x14ac:dyDescent="0.3">
      <c r="A46" s="78"/>
    </row>
    <row r="47" spans="1:1" x14ac:dyDescent="0.3">
      <c r="A47" s="78"/>
    </row>
    <row r="48" spans="1:1" x14ac:dyDescent="0.3">
      <c r="A48" s="78"/>
    </row>
    <row r="49" spans="1:1" x14ac:dyDescent="0.3">
      <c r="A49" s="78"/>
    </row>
    <row r="50" spans="1:1" x14ac:dyDescent="0.3">
      <c r="A50" s="78"/>
    </row>
    <row r="51" spans="1:1" x14ac:dyDescent="0.3">
      <c r="A51" s="78"/>
    </row>
    <row r="52" spans="1:1" x14ac:dyDescent="0.3">
      <c r="A52" s="78"/>
    </row>
    <row r="53" spans="1:1" x14ac:dyDescent="0.3">
      <c r="A53" s="78"/>
    </row>
    <row r="54" spans="1:1" x14ac:dyDescent="0.3">
      <c r="A54" s="78"/>
    </row>
    <row r="55" spans="1:1" x14ac:dyDescent="0.3">
      <c r="A55" s="78"/>
    </row>
    <row r="56" spans="1:1" x14ac:dyDescent="0.3">
      <c r="A56" s="78"/>
    </row>
    <row r="57" spans="1:1" x14ac:dyDescent="0.3">
      <c r="A57" s="78"/>
    </row>
    <row r="58" spans="1:1" x14ac:dyDescent="0.3">
      <c r="A58" s="78"/>
    </row>
    <row r="59" spans="1:1" x14ac:dyDescent="0.3">
      <c r="A59" s="78"/>
    </row>
    <row r="60" spans="1:1" x14ac:dyDescent="0.3">
      <c r="A60" s="78"/>
    </row>
    <row r="61" spans="1:1" x14ac:dyDescent="0.3">
      <c r="A61" s="78"/>
    </row>
    <row r="62" spans="1:1" x14ac:dyDescent="0.3">
      <c r="A62" s="78"/>
    </row>
    <row r="63" spans="1:1" x14ac:dyDescent="0.3">
      <c r="A63" s="78"/>
    </row>
    <row r="64" spans="1:1" x14ac:dyDescent="0.3">
      <c r="A64" s="78"/>
    </row>
    <row r="65" spans="1:1" x14ac:dyDescent="0.3">
      <c r="A65" s="78"/>
    </row>
    <row r="66" spans="1:1" x14ac:dyDescent="0.3">
      <c r="A66" s="78"/>
    </row>
    <row r="67" spans="1:1" x14ac:dyDescent="0.3">
      <c r="A67" s="78"/>
    </row>
    <row r="68" spans="1:1" x14ac:dyDescent="0.3">
      <c r="A68" s="78"/>
    </row>
    <row r="69" spans="1:1" x14ac:dyDescent="0.3">
      <c r="A69" s="78"/>
    </row>
    <row r="70" spans="1:1" x14ac:dyDescent="0.3">
      <c r="A70" s="78"/>
    </row>
    <row r="71" spans="1:1" x14ac:dyDescent="0.3">
      <c r="A71" s="78"/>
    </row>
    <row r="72" spans="1:1" x14ac:dyDescent="0.3">
      <c r="A72" s="78"/>
    </row>
    <row r="73" spans="1:1" x14ac:dyDescent="0.3">
      <c r="A73" s="78"/>
    </row>
    <row r="74" spans="1:1" x14ac:dyDescent="0.3">
      <c r="A74" s="78"/>
    </row>
    <row r="75" spans="1:1" x14ac:dyDescent="0.3">
      <c r="A75" s="78"/>
    </row>
    <row r="76" spans="1:1" x14ac:dyDescent="0.3">
      <c r="A76" s="78"/>
    </row>
    <row r="77" spans="1:1" x14ac:dyDescent="0.3">
      <c r="A77" s="78"/>
    </row>
    <row r="78" spans="1:1" x14ac:dyDescent="0.3">
      <c r="A78" s="78"/>
    </row>
    <row r="79" spans="1:1" x14ac:dyDescent="0.3">
      <c r="A79" s="78"/>
    </row>
    <row r="80" spans="1:1" x14ac:dyDescent="0.3">
      <c r="A80" s="78"/>
    </row>
    <row r="81" spans="1:1" x14ac:dyDescent="0.3">
      <c r="A81" s="78"/>
    </row>
    <row r="82" spans="1:1" x14ac:dyDescent="0.3">
      <c r="A82" s="78"/>
    </row>
    <row r="83" spans="1:1" x14ac:dyDescent="0.3">
      <c r="A83" s="78"/>
    </row>
    <row r="84" spans="1:1" x14ac:dyDescent="0.3">
      <c r="A84" s="78"/>
    </row>
    <row r="85" spans="1:1" x14ac:dyDescent="0.3">
      <c r="A85" s="78"/>
    </row>
    <row r="86" spans="1:1" x14ac:dyDescent="0.3">
      <c r="A86" s="78"/>
    </row>
    <row r="87" spans="1:1" x14ac:dyDescent="0.3">
      <c r="A87" s="78"/>
    </row>
    <row r="88" spans="1:1" x14ac:dyDescent="0.3">
      <c r="A88" s="78"/>
    </row>
    <row r="89" spans="1:1" x14ac:dyDescent="0.3">
      <c r="A89" s="78"/>
    </row>
    <row r="90" spans="1:1" x14ac:dyDescent="0.3">
      <c r="A90" s="78"/>
    </row>
    <row r="91" spans="1:1" x14ac:dyDescent="0.3">
      <c r="A91" s="78"/>
    </row>
    <row r="92" spans="1:1" x14ac:dyDescent="0.3">
      <c r="A92" s="78"/>
    </row>
    <row r="93" spans="1:1" x14ac:dyDescent="0.3">
      <c r="A93" s="78"/>
    </row>
    <row r="94" spans="1:1" x14ac:dyDescent="0.3">
      <c r="A94" s="78"/>
    </row>
    <row r="95" spans="1:1" x14ac:dyDescent="0.3">
      <c r="A95" s="78"/>
    </row>
    <row r="96" spans="1:1" x14ac:dyDescent="0.3">
      <c r="A96" s="78"/>
    </row>
    <row r="97" spans="1:1" x14ac:dyDescent="0.3">
      <c r="A97" s="78"/>
    </row>
    <row r="98" spans="1:1" x14ac:dyDescent="0.3">
      <c r="A98" s="78"/>
    </row>
    <row r="99" spans="1:1" x14ac:dyDescent="0.3">
      <c r="A99" s="78"/>
    </row>
    <row r="100" spans="1:1" x14ac:dyDescent="0.3">
      <c r="A100" s="78"/>
    </row>
    <row r="101" spans="1:1" x14ac:dyDescent="0.3">
      <c r="A101" s="78"/>
    </row>
    <row r="102" spans="1:1" x14ac:dyDescent="0.3">
      <c r="A102" s="78"/>
    </row>
    <row r="103" spans="1:1" x14ac:dyDescent="0.3">
      <c r="A103" s="78"/>
    </row>
    <row r="104" spans="1:1" x14ac:dyDescent="0.3">
      <c r="A104" s="78"/>
    </row>
    <row r="105" spans="1:1" x14ac:dyDescent="0.3">
      <c r="A105" s="78"/>
    </row>
    <row r="106" spans="1:1" x14ac:dyDescent="0.3">
      <c r="A106" s="78"/>
    </row>
    <row r="107" spans="1:1" x14ac:dyDescent="0.3">
      <c r="A107" s="78"/>
    </row>
    <row r="108" spans="1:1" x14ac:dyDescent="0.3">
      <c r="A108" s="78"/>
    </row>
    <row r="109" spans="1:1" x14ac:dyDescent="0.3">
      <c r="A109" s="78"/>
    </row>
    <row r="110" spans="1:1" x14ac:dyDescent="0.3">
      <c r="A110" s="78"/>
    </row>
    <row r="111" spans="1:1" x14ac:dyDescent="0.3">
      <c r="A111" s="78"/>
    </row>
    <row r="112" spans="1:1" x14ac:dyDescent="0.3">
      <c r="A112" s="78"/>
    </row>
    <row r="113" spans="1:1" x14ac:dyDescent="0.3">
      <c r="A113" s="78"/>
    </row>
    <row r="114" spans="1:1" x14ac:dyDescent="0.3">
      <c r="A114" s="78"/>
    </row>
    <row r="115" spans="1:1" x14ac:dyDescent="0.3">
      <c r="A115" s="78"/>
    </row>
    <row r="116" spans="1:1" x14ac:dyDescent="0.3">
      <c r="A116" s="78"/>
    </row>
    <row r="117" spans="1:1" x14ac:dyDescent="0.3">
      <c r="A117" s="78"/>
    </row>
    <row r="118" spans="1:1" x14ac:dyDescent="0.3">
      <c r="A118" s="78"/>
    </row>
    <row r="119" spans="1:1" x14ac:dyDescent="0.3">
      <c r="A119" s="78"/>
    </row>
    <row r="120" spans="1:1" x14ac:dyDescent="0.3">
      <c r="A120" s="78"/>
    </row>
    <row r="121" spans="1:1" x14ac:dyDescent="0.3">
      <c r="A121" s="78"/>
    </row>
    <row r="122" spans="1:1" x14ac:dyDescent="0.3">
      <c r="A122" s="78"/>
    </row>
    <row r="123" spans="1:1" x14ac:dyDescent="0.3">
      <c r="A123" s="78"/>
    </row>
    <row r="124" spans="1:1" x14ac:dyDescent="0.3">
      <c r="A124" s="78"/>
    </row>
    <row r="125" spans="1:1" x14ac:dyDescent="0.3">
      <c r="A125" s="78"/>
    </row>
    <row r="126" spans="1:1" x14ac:dyDescent="0.3">
      <c r="A126" s="78"/>
    </row>
    <row r="127" spans="1:1" x14ac:dyDescent="0.3">
      <c r="A127" s="78"/>
    </row>
    <row r="128" spans="1:1" x14ac:dyDescent="0.3">
      <c r="A128" s="78"/>
    </row>
    <row r="129" spans="1:1" x14ac:dyDescent="0.3">
      <c r="A129" s="78"/>
    </row>
    <row r="130" spans="1:1" x14ac:dyDescent="0.3">
      <c r="A130" s="78"/>
    </row>
    <row r="131" spans="1:1" x14ac:dyDescent="0.3">
      <c r="A131" s="78"/>
    </row>
    <row r="132" spans="1:1" x14ac:dyDescent="0.3">
      <c r="A132" s="78"/>
    </row>
    <row r="133" spans="1:1" x14ac:dyDescent="0.3">
      <c r="A133" s="78"/>
    </row>
    <row r="134" spans="1:1" x14ac:dyDescent="0.3">
      <c r="A134" s="78"/>
    </row>
    <row r="135" spans="1:1" x14ac:dyDescent="0.3">
      <c r="A135" s="78"/>
    </row>
    <row r="136" spans="1:1" x14ac:dyDescent="0.3">
      <c r="A136" s="78"/>
    </row>
    <row r="137" spans="1:1" x14ac:dyDescent="0.3">
      <c r="A137" s="78"/>
    </row>
    <row r="138" spans="1:1" x14ac:dyDescent="0.3">
      <c r="A138" s="78"/>
    </row>
    <row r="139" spans="1:1" x14ac:dyDescent="0.3">
      <c r="A139" s="78"/>
    </row>
    <row r="140" spans="1:1" x14ac:dyDescent="0.3">
      <c r="A140" s="78"/>
    </row>
    <row r="141" spans="1:1" x14ac:dyDescent="0.3">
      <c r="A141" s="78"/>
    </row>
    <row r="142" spans="1:1" x14ac:dyDescent="0.3">
      <c r="A142" s="78"/>
    </row>
    <row r="143" spans="1:1" x14ac:dyDescent="0.3">
      <c r="A143" s="78"/>
    </row>
    <row r="144" spans="1:1" x14ac:dyDescent="0.3">
      <c r="A144" s="78"/>
    </row>
    <row r="145" spans="1:1" x14ac:dyDescent="0.3">
      <c r="A145" s="78"/>
    </row>
    <row r="146" spans="1:1" x14ac:dyDescent="0.3">
      <c r="A146" s="78"/>
    </row>
    <row r="147" spans="1:1" x14ac:dyDescent="0.3">
      <c r="A147" s="78"/>
    </row>
    <row r="148" spans="1:1" x14ac:dyDescent="0.3">
      <c r="A148" s="78"/>
    </row>
    <row r="149" spans="1:1" x14ac:dyDescent="0.3">
      <c r="A149" s="78"/>
    </row>
    <row r="150" spans="1:1" x14ac:dyDescent="0.3">
      <c r="A150" s="78"/>
    </row>
    <row r="151" spans="1:1" x14ac:dyDescent="0.3">
      <c r="A151" s="78"/>
    </row>
    <row r="152" spans="1:1" x14ac:dyDescent="0.3">
      <c r="A152" s="78"/>
    </row>
    <row r="153" spans="1:1" x14ac:dyDescent="0.3">
      <c r="A153" s="78"/>
    </row>
    <row r="154" spans="1:1" x14ac:dyDescent="0.3">
      <c r="A154" s="78"/>
    </row>
    <row r="155" spans="1:1" x14ac:dyDescent="0.3">
      <c r="A155" s="78"/>
    </row>
    <row r="156" spans="1:1" x14ac:dyDescent="0.3">
      <c r="A156" s="78"/>
    </row>
    <row r="157" spans="1:1" x14ac:dyDescent="0.3">
      <c r="A157" s="78"/>
    </row>
    <row r="158" spans="1:1" x14ac:dyDescent="0.3">
      <c r="A158" s="78"/>
    </row>
    <row r="159" spans="1:1" x14ac:dyDescent="0.3">
      <c r="A159" s="78"/>
    </row>
    <row r="160" spans="1:1" x14ac:dyDescent="0.3">
      <c r="A160" s="78"/>
    </row>
    <row r="161" spans="1:1" x14ac:dyDescent="0.3">
      <c r="A161" s="78"/>
    </row>
    <row r="162" spans="1:1" x14ac:dyDescent="0.3">
      <c r="A162" s="78"/>
    </row>
    <row r="163" spans="1:1" x14ac:dyDescent="0.3">
      <c r="A163" s="78"/>
    </row>
    <row r="164" spans="1:1" x14ac:dyDescent="0.3">
      <c r="A164" s="78"/>
    </row>
    <row r="165" spans="1:1" x14ac:dyDescent="0.3">
      <c r="A165" s="78"/>
    </row>
    <row r="166" spans="1:1" x14ac:dyDescent="0.3">
      <c r="A166" s="78"/>
    </row>
    <row r="167" spans="1:1" x14ac:dyDescent="0.3">
      <c r="A167" s="78"/>
    </row>
    <row r="168" spans="1:1" x14ac:dyDescent="0.3">
      <c r="A168" s="78"/>
    </row>
    <row r="169" spans="1:1" x14ac:dyDescent="0.3">
      <c r="A169" s="78"/>
    </row>
    <row r="170" spans="1:1" x14ac:dyDescent="0.3">
      <c r="A170" s="78"/>
    </row>
    <row r="171" spans="1:1" x14ac:dyDescent="0.3">
      <c r="A171" s="78"/>
    </row>
    <row r="172" spans="1:1" x14ac:dyDescent="0.3">
      <c r="A172" s="78"/>
    </row>
    <row r="173" spans="1:1" x14ac:dyDescent="0.3">
      <c r="A173" s="78"/>
    </row>
    <row r="174" spans="1:1" x14ac:dyDescent="0.3">
      <c r="A174" s="78"/>
    </row>
    <row r="175" spans="1:1" x14ac:dyDescent="0.3">
      <c r="A175" s="78"/>
    </row>
    <row r="176" spans="1:1" x14ac:dyDescent="0.3">
      <c r="A176" s="78"/>
    </row>
    <row r="177" spans="1:1" x14ac:dyDescent="0.3">
      <c r="A177" s="78"/>
    </row>
    <row r="178" spans="1:1" x14ac:dyDescent="0.3">
      <c r="A178" s="78"/>
    </row>
    <row r="179" spans="1:1" x14ac:dyDescent="0.3">
      <c r="A179" s="78"/>
    </row>
    <row r="180" spans="1:1" ht="15" thickBot="1" x14ac:dyDescent="0.35">
      <c r="A180" s="7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E00EE7-AF53-4A55-AEF8-DCE131625705}">
  <sheetPr>
    <tabColor rgb="FF92D050"/>
  </sheetPr>
  <dimension ref="A1:F34"/>
  <sheetViews>
    <sheetView topLeftCell="A12" zoomScaleNormal="100" workbookViewId="0">
      <selection activeCell="B32" sqref="B32:F34"/>
    </sheetView>
  </sheetViews>
  <sheetFormatPr baseColWidth="10" defaultRowHeight="14.4" x14ac:dyDescent="0.3"/>
  <cols>
    <col min="1" max="1" width="20.109375" customWidth="1"/>
    <col min="2" max="2" width="19.109375" customWidth="1"/>
    <col min="3" max="3" width="20" customWidth="1"/>
    <col min="4" max="4" width="19.88671875" bestFit="1" customWidth="1"/>
    <col min="5" max="5" width="25.5546875" customWidth="1"/>
    <col min="6" max="6" width="12" customWidth="1"/>
    <col min="7" max="7" width="27.6640625" bestFit="1" customWidth="1"/>
  </cols>
  <sheetData>
    <row r="1" spans="1:6" ht="20.399999999999999" x14ac:dyDescent="0.35">
      <c r="A1" s="53" t="s">
        <v>12</v>
      </c>
      <c r="B1" s="54"/>
      <c r="C1" s="55"/>
      <c r="D1" s="31"/>
      <c r="E1" s="31"/>
      <c r="F1" s="31"/>
    </row>
    <row r="2" spans="1:6" x14ac:dyDescent="0.3">
      <c r="B2" s="10"/>
      <c r="C2" s="11"/>
      <c r="D2" s="11"/>
      <c r="E2" s="11"/>
    </row>
    <row r="3" spans="1:6" ht="20.399999999999999" x14ac:dyDescent="0.35">
      <c r="B3" s="100" t="s">
        <v>82</v>
      </c>
      <c r="C3" s="100"/>
      <c r="D3" s="100"/>
      <c r="E3" s="100"/>
      <c r="F3" s="100"/>
    </row>
    <row r="4" spans="1:6" ht="16.5" customHeight="1" thickBot="1" x14ac:dyDescent="0.35">
      <c r="A4" s="27" t="s">
        <v>81</v>
      </c>
      <c r="B4" s="99" t="s">
        <v>80</v>
      </c>
      <c r="C4" s="99"/>
      <c r="D4" s="99"/>
      <c r="E4" s="99"/>
      <c r="F4" s="99"/>
    </row>
    <row r="5" spans="1:6" ht="16.5" customHeight="1" thickTop="1" x14ac:dyDescent="0.3">
      <c r="B5" s="99"/>
      <c r="C5" s="99"/>
      <c r="D5" s="99"/>
      <c r="E5" s="99"/>
      <c r="F5" s="99"/>
    </row>
    <row r="6" spans="1:6" ht="16.5" customHeight="1" x14ac:dyDescent="0.3">
      <c r="B6" s="99"/>
      <c r="C6" s="99"/>
      <c r="D6" s="99"/>
      <c r="E6" s="99"/>
      <c r="F6" s="99"/>
    </row>
    <row r="7" spans="1:6" x14ac:dyDescent="0.3">
      <c r="B7" s="9" t="s">
        <v>2</v>
      </c>
      <c r="C7" s="45">
        <v>700000</v>
      </c>
    </row>
    <row r="8" spans="1:6" x14ac:dyDescent="0.3">
      <c r="B8" s="9" t="s">
        <v>74</v>
      </c>
      <c r="C8" s="46">
        <v>2017</v>
      </c>
    </row>
    <row r="10" spans="1:6" ht="15.6" x14ac:dyDescent="0.3">
      <c r="A10" s="11"/>
      <c r="B10" s="18" t="s">
        <v>0</v>
      </c>
      <c r="C10" s="18" t="s">
        <v>73</v>
      </c>
      <c r="D10" s="18" t="s">
        <v>1</v>
      </c>
      <c r="E10" s="18" t="s">
        <v>4</v>
      </c>
      <c r="F10" s="18" t="s">
        <v>10</v>
      </c>
    </row>
    <row r="11" spans="1:6" ht="18" customHeight="1" thickBot="1" x14ac:dyDescent="0.35">
      <c r="A11" s="27" t="s">
        <v>2</v>
      </c>
      <c r="B11" s="19">
        <f>C8-1</f>
        <v>2016</v>
      </c>
      <c r="C11" s="20">
        <v>0</v>
      </c>
      <c r="D11" s="21">
        <f>-C7</f>
        <v>-700000</v>
      </c>
      <c r="E11" s="22">
        <f>Tabla15[[#This Row],[Flujo de efectivo]]</f>
        <v>-700000</v>
      </c>
      <c r="F11" s="11"/>
    </row>
    <row r="12" spans="1:6" ht="18" customHeight="1" thickTop="1" x14ac:dyDescent="0.3">
      <c r="A12" s="11"/>
      <c r="B12" s="23">
        <f>B11+1</f>
        <v>2017</v>
      </c>
      <c r="C12" s="20">
        <v>1</v>
      </c>
      <c r="D12" s="24">
        <v>190000</v>
      </c>
      <c r="E12" s="25">
        <f>E11+Tabla15[[#This Row],[Flujo de efectivo]]</f>
        <v>-510000</v>
      </c>
      <c r="F12" s="26">
        <f>(Tabla15[[#This Row],[Flujo de efectivo]]+$D$11)/$D$11</f>
        <v>0.72857142857142854</v>
      </c>
    </row>
    <row r="13" spans="1:6" ht="18" customHeight="1" x14ac:dyDescent="0.3">
      <c r="A13" s="11"/>
      <c r="B13" s="23">
        <f t="shared" ref="B13:B21" si="0">B12+1</f>
        <v>2018</v>
      </c>
      <c r="C13" s="20">
        <v>2</v>
      </c>
      <c r="D13" s="24">
        <v>200000</v>
      </c>
      <c r="E13" s="25">
        <f>E12+Tabla15[[#This Row],[Flujo de efectivo]]</f>
        <v>-310000</v>
      </c>
      <c r="F13" s="26">
        <f>(Tabla15[[#This Row],[Flujo de efectivo]]+$D$11)/$D$11</f>
        <v>0.7142857142857143</v>
      </c>
    </row>
    <row r="14" spans="1:6" ht="18" customHeight="1" x14ac:dyDescent="0.3">
      <c r="A14" s="11"/>
      <c r="B14" s="23">
        <f t="shared" si="0"/>
        <v>2019</v>
      </c>
      <c r="C14" s="20">
        <v>3</v>
      </c>
      <c r="D14" s="24">
        <v>220000</v>
      </c>
      <c r="E14" s="25">
        <f>E13+Tabla15[[#This Row],[Flujo de efectivo]]</f>
        <v>-90000</v>
      </c>
      <c r="F14" s="26">
        <f>(Tabla15[[#This Row],[Flujo de efectivo]]+$D$11)/$D$11</f>
        <v>0.68571428571428572</v>
      </c>
    </row>
    <row r="15" spans="1:6" ht="18" customHeight="1" x14ac:dyDescent="0.3">
      <c r="A15" s="11"/>
      <c r="B15" s="23">
        <f t="shared" si="0"/>
        <v>2020</v>
      </c>
      <c r="C15" s="20">
        <v>4</v>
      </c>
      <c r="D15" s="24">
        <v>250000</v>
      </c>
      <c r="E15" s="25">
        <f>E14+Tabla15[[#This Row],[Flujo de efectivo]]</f>
        <v>160000</v>
      </c>
      <c r="F15" s="26">
        <f>(Tabla15[[#This Row],[Flujo de efectivo]]+$D$11)/$D$11</f>
        <v>0.6428571428571429</v>
      </c>
    </row>
    <row r="16" spans="1:6" ht="18" customHeight="1" x14ac:dyDescent="0.3">
      <c r="A16" s="11"/>
      <c r="B16" s="23">
        <f t="shared" si="0"/>
        <v>2021</v>
      </c>
      <c r="C16" s="20">
        <v>5</v>
      </c>
      <c r="D16" s="24">
        <v>300000</v>
      </c>
      <c r="E16" s="25">
        <f>E15+Tabla15[[#This Row],[Flujo de efectivo]]</f>
        <v>460000</v>
      </c>
      <c r="F16" s="26">
        <f>(Tabla15[[#This Row],[Flujo de efectivo]]+$D$11)/$D$11</f>
        <v>0.5714285714285714</v>
      </c>
    </row>
    <row r="17" spans="1:6" ht="18" customHeight="1" thickBot="1" x14ac:dyDescent="0.35">
      <c r="A17" s="27" t="s">
        <v>3</v>
      </c>
      <c r="B17" s="23">
        <f t="shared" si="0"/>
        <v>2022</v>
      </c>
      <c r="C17" s="20">
        <v>6</v>
      </c>
      <c r="D17" s="24">
        <v>530000</v>
      </c>
      <c r="E17" s="25">
        <f>E16+Tabla15[[#This Row],[Flujo de efectivo]]</f>
        <v>990000</v>
      </c>
      <c r="F17" s="26">
        <f>(Tabla15[[#This Row],[Flujo de efectivo]]+$D$11)/$D$11</f>
        <v>0.24285714285714285</v>
      </c>
    </row>
    <row r="18" spans="1:6" ht="18" customHeight="1" thickTop="1" thickBot="1" x14ac:dyDescent="0.35">
      <c r="A18" s="27" t="s">
        <v>3</v>
      </c>
      <c r="B18" s="23">
        <f t="shared" si="0"/>
        <v>2023</v>
      </c>
      <c r="C18" s="20">
        <v>7</v>
      </c>
      <c r="D18" s="24">
        <f>_xlfn.FORECAST.LINEAR(B18,D12:D17,B12:B17)</f>
        <v>484666.66666667163</v>
      </c>
      <c r="E18" s="25">
        <f>E17+Tabla15[[#This Row],[Flujo de efectivo]]</f>
        <v>1474666.6666666716</v>
      </c>
      <c r="F18" s="26">
        <f>(Tabla15[[#This Row],[Flujo de efectivo]]+$D$11)/$D$11</f>
        <v>0.30761904761904052</v>
      </c>
    </row>
    <row r="19" spans="1:6" ht="18" customHeight="1" thickTop="1" thickBot="1" x14ac:dyDescent="0.35">
      <c r="A19" s="27" t="s">
        <v>3</v>
      </c>
      <c r="B19" s="23">
        <f t="shared" si="0"/>
        <v>2024</v>
      </c>
      <c r="C19" s="20">
        <v>8</v>
      </c>
      <c r="D19" s="24"/>
      <c r="E19" s="25">
        <f>E18+Tabla15[[#This Row],[Flujo de efectivo]]</f>
        <v>1474666.6666666716</v>
      </c>
      <c r="F19" s="26">
        <f>(Tabla15[[#This Row],[Flujo de efectivo]]+$D$11)/$D$11</f>
        <v>1</v>
      </c>
    </row>
    <row r="20" spans="1:6" ht="18" customHeight="1" thickTop="1" thickBot="1" x14ac:dyDescent="0.35">
      <c r="A20" s="27" t="s">
        <v>3</v>
      </c>
      <c r="B20" s="23">
        <f t="shared" si="0"/>
        <v>2025</v>
      </c>
      <c r="C20" s="20">
        <v>9</v>
      </c>
      <c r="D20" s="24"/>
      <c r="E20" s="25">
        <f>E19+Tabla15[[#This Row],[Flujo de efectivo]]</f>
        <v>1474666.6666666716</v>
      </c>
      <c r="F20" s="26">
        <f>(Tabla15[[#This Row],[Flujo de efectivo]]+$D$11)/$D$11</f>
        <v>1</v>
      </c>
    </row>
    <row r="21" spans="1:6" ht="18" customHeight="1" thickTop="1" thickBot="1" x14ac:dyDescent="0.35">
      <c r="A21" s="27" t="s">
        <v>3</v>
      </c>
      <c r="B21" s="23">
        <f t="shared" si="0"/>
        <v>2026</v>
      </c>
      <c r="C21" s="20">
        <v>10</v>
      </c>
      <c r="D21" s="24"/>
      <c r="E21" s="25">
        <f>E20+Tabla15[[#This Row],[Flujo de efectivo]]</f>
        <v>1474666.6666666716</v>
      </c>
      <c r="F21" s="26">
        <f>(Tabla15[[#This Row],[Flujo de efectivo]]+$D$11)/$D$11</f>
        <v>1</v>
      </c>
    </row>
    <row r="22" spans="1:6" ht="15" thickTop="1" x14ac:dyDescent="0.3"/>
    <row r="23" spans="1:6" ht="17.399999999999999" x14ac:dyDescent="0.35">
      <c r="A23" s="3" t="s">
        <v>5</v>
      </c>
      <c r="B23" s="15">
        <f>ABS(E14)/D15+C14</f>
        <v>3.36</v>
      </c>
      <c r="C23" s="17" t="s">
        <v>6</v>
      </c>
    </row>
    <row r="24" spans="1:6" x14ac:dyDescent="0.3">
      <c r="B24" s="16">
        <f>INT(B23)</f>
        <v>3</v>
      </c>
      <c r="C24" s="17" t="s">
        <v>7</v>
      </c>
      <c r="D24" s="4"/>
    </row>
    <row r="25" spans="1:6" x14ac:dyDescent="0.3">
      <c r="B25" s="16">
        <f>INT((FIXED(B23,2)-B24)*12)</f>
        <v>4</v>
      </c>
      <c r="C25" s="17" t="s">
        <v>8</v>
      </c>
    </row>
    <row r="26" spans="1:6" x14ac:dyDescent="0.3">
      <c r="B26" s="16">
        <f>INT(((B23-B24)*12-B25)*30)</f>
        <v>9</v>
      </c>
      <c r="C26" s="17" t="s">
        <v>9</v>
      </c>
    </row>
    <row r="27" spans="1:6" ht="17.399999999999999" x14ac:dyDescent="0.35">
      <c r="A27" s="3" t="s">
        <v>13</v>
      </c>
      <c r="B27" s="12" t="str">
        <f>"TIEMPO DE RECUPERACIÓN DE LA INVERSIÓN EN"</f>
        <v>TIEMPO DE RECUPERACIÓN DE LA INVERSIÓN EN</v>
      </c>
      <c r="C27" s="13"/>
      <c r="D27" s="13">
        <f>B23*12</f>
        <v>40.32</v>
      </c>
      <c r="E27" s="13" t="str">
        <f>$C$25</f>
        <v>Meses</v>
      </c>
      <c r="F27" s="14"/>
    </row>
    <row r="29" spans="1:6" ht="34.799999999999997" x14ac:dyDescent="0.35">
      <c r="A29" s="3" t="s">
        <v>14</v>
      </c>
      <c r="B29" s="6">
        <f>(SUM(D12:D21)+D11)/-D11</f>
        <v>2.1066666666666736</v>
      </c>
    </row>
    <row r="31" spans="1:6" x14ac:dyDescent="0.3">
      <c r="B31" s="34" t="s">
        <v>83</v>
      </c>
      <c r="C31" s="33"/>
    </row>
    <row r="32" spans="1:6" x14ac:dyDescent="0.3">
      <c r="B32" s="101" t="s">
        <v>134</v>
      </c>
      <c r="C32" s="102"/>
      <c r="D32" s="102"/>
      <c r="E32" s="102"/>
      <c r="F32" s="103"/>
    </row>
    <row r="33" spans="2:6" x14ac:dyDescent="0.3">
      <c r="B33" s="104"/>
      <c r="C33" s="99"/>
      <c r="D33" s="99"/>
      <c r="E33" s="99"/>
      <c r="F33" s="105"/>
    </row>
    <row r="34" spans="2:6" x14ac:dyDescent="0.3">
      <c r="B34" s="106"/>
      <c r="C34" s="107"/>
      <c r="D34" s="107"/>
      <c r="E34" s="107"/>
      <c r="F34" s="108"/>
    </row>
  </sheetData>
  <mergeCells count="3">
    <mergeCell ref="B4:F6"/>
    <mergeCell ref="B3:F3"/>
    <mergeCell ref="B32:F34"/>
  </mergeCells>
  <conditionalFormatting sqref="E11:E21">
    <cfRule type="dataBar" priority="1">
      <dataBar>
        <cfvo type="min"/>
        <cfvo type="max"/>
        <color rgb="FF008AEF"/>
      </dataBar>
      <extLst>
        <ext xmlns:x14="http://schemas.microsoft.com/office/spreadsheetml/2009/9/main" uri="{B025F937-C7B1-47D3-B67F-A62EFF666E3E}">
          <x14:id>{04288413-5A05-4C45-85FA-90CABCECAE2C}</x14:id>
        </ext>
      </extLst>
    </cfRule>
  </conditionalFormatting>
  <pageMargins left="0.7" right="0.7" top="0.75" bottom="0.75" header="0.3" footer="0.3"/>
  <pageSetup orientation="portrait" horizontalDpi="4294967293" verticalDpi="4294967293" r:id="rId1"/>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04288413-5A05-4C45-85FA-90CABCECAE2C}">
            <x14:dataBar minLength="0" maxLength="100" gradient="0">
              <x14:cfvo type="autoMin"/>
              <x14:cfvo type="autoMax"/>
              <x14:negativeFillColor rgb="FFFF0000"/>
              <x14:axisColor rgb="FF000000"/>
            </x14:dataBar>
          </x14:cfRule>
          <xm:sqref>E11:E21</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508B19-9CD5-4F12-AC25-2966977DE3A4}">
  <sheetPr>
    <tabColor rgb="FF92D050"/>
  </sheetPr>
  <dimension ref="B1:F34"/>
  <sheetViews>
    <sheetView topLeftCell="A8" zoomScaleNormal="100" workbookViewId="0">
      <selection activeCell="B32" sqref="B32:F34"/>
    </sheetView>
  </sheetViews>
  <sheetFormatPr baseColWidth="10" defaultRowHeight="14.4" x14ac:dyDescent="0.3"/>
  <cols>
    <col min="1" max="1" width="20.109375" customWidth="1"/>
    <col min="2" max="2" width="42.33203125" customWidth="1"/>
    <col min="3" max="3" width="25.33203125" bestFit="1" customWidth="1"/>
    <col min="4" max="4" width="19.88671875" bestFit="1" customWidth="1"/>
    <col min="5" max="5" width="26.6640625" customWidth="1"/>
    <col min="6" max="6" width="12" customWidth="1"/>
    <col min="7" max="7" width="27.6640625" bestFit="1" customWidth="1"/>
  </cols>
  <sheetData>
    <row r="1" spans="2:6" ht="21" x14ac:dyDescent="0.4">
      <c r="B1" s="109" t="s">
        <v>15</v>
      </c>
      <c r="C1" s="109"/>
      <c r="D1" s="109"/>
      <c r="E1" s="109"/>
      <c r="F1" s="109"/>
    </row>
    <row r="3" spans="2:6" x14ac:dyDescent="0.3">
      <c r="B3" s="5" t="s">
        <v>78</v>
      </c>
      <c r="C3" s="44" t="s">
        <v>76</v>
      </c>
    </row>
    <row r="4" spans="2:6" x14ac:dyDescent="0.3">
      <c r="B4" s="5" t="s">
        <v>79</v>
      </c>
      <c r="C4" s="44" t="s">
        <v>18</v>
      </c>
    </row>
    <row r="6" spans="2:6" x14ac:dyDescent="0.3">
      <c r="B6" s="1" t="s">
        <v>75</v>
      </c>
      <c r="C6" s="28" t="s">
        <v>25</v>
      </c>
      <c r="D6" s="28" t="s">
        <v>26</v>
      </c>
      <c r="E6" s="28" t="s">
        <v>27</v>
      </c>
      <c r="F6" s="29" t="s">
        <v>11</v>
      </c>
    </row>
    <row r="7" spans="2:6" x14ac:dyDescent="0.3">
      <c r="B7" t="s">
        <v>28</v>
      </c>
      <c r="C7" s="35" t="s">
        <v>20</v>
      </c>
      <c r="D7" cm="1">
        <f t="array" ref="D7">_xlfn.IFNA(_xlfn.IFS($C$4="Baja",LOOKUP(C7,Tabla3518[Tipo/Complejidad],Baja),$C$4="Media",LOOKUP(C7,Tabla3518[Tipo/Complejidad],Media),$C$4="Alta",LOOKUP(C7,Tabla3518[Tipo/Complejidad],Alta)),0)</f>
        <v>4</v>
      </c>
      <c r="E7">
        <v>1</v>
      </c>
      <c r="F7">
        <f>Tabla23[[#This Row],[Cantidad]]*Tabla23[[#This Row],[Valor]]</f>
        <v>4</v>
      </c>
    </row>
    <row r="8" spans="2:6" x14ac:dyDescent="0.3">
      <c r="B8" t="s">
        <v>29</v>
      </c>
      <c r="C8" s="35" t="s">
        <v>20</v>
      </c>
      <c r="D8" cm="1">
        <f t="array" ref="D8">_xlfn.IFNA(_xlfn.IFS($C$4="Baja",LOOKUP(C8,Tabla3518[Tipo/Complejidad],Baja),$C$4="Media",LOOKUP(C8,Tabla3518[Tipo/Complejidad],Media),$C$4="Alta",LOOKUP(C8,Tabla3518[Tipo/Complejidad],Alta)),0)</f>
        <v>4</v>
      </c>
      <c r="E8">
        <v>1</v>
      </c>
      <c r="F8">
        <f>Tabla23[[#This Row],[Cantidad]]*Tabla23[[#This Row],[Valor]]</f>
        <v>4</v>
      </c>
    </row>
    <row r="9" spans="2:6" x14ac:dyDescent="0.3">
      <c r="B9" t="s">
        <v>30</v>
      </c>
      <c r="C9" s="35" t="s">
        <v>22</v>
      </c>
      <c r="D9" cm="1">
        <f t="array" ref="D9">_xlfn.IFNA(_xlfn.IFS($C$4="Baja",LOOKUP(C9,Tabla3518[Tipo/Complejidad],Baja),$C$4="Media",LOOKUP(C9,Tabla3518[Tipo/Complejidad],Media),$C$4="Alta",LOOKUP(C9,Tabla3518[Tipo/Complejidad],Alta)),0)</f>
        <v>4</v>
      </c>
      <c r="E9">
        <v>1</v>
      </c>
      <c r="F9">
        <f>Tabla23[[#This Row],[Cantidad]]*Tabla23[[#This Row],[Valor]]</f>
        <v>4</v>
      </c>
    </row>
    <row r="10" spans="2:6" x14ac:dyDescent="0.3">
      <c r="B10" t="s">
        <v>31</v>
      </c>
      <c r="C10" s="35" t="s">
        <v>20</v>
      </c>
      <c r="D10" cm="1">
        <f t="array" ref="D10">_xlfn.IFNA(_xlfn.IFS($C$4="Baja",LOOKUP(C10,Tabla3518[Tipo/Complejidad],Baja),$C$4="Media",LOOKUP(C10,Tabla3518[Tipo/Complejidad],Media),$C$4="Alta",LOOKUP(C10,Tabla3518[Tipo/Complejidad],Alta)),0)</f>
        <v>4</v>
      </c>
      <c r="E10">
        <v>1</v>
      </c>
      <c r="F10">
        <f>Tabla23[[#This Row],[Cantidad]]*Tabla23[[#This Row],[Valor]]</f>
        <v>4</v>
      </c>
    </row>
    <row r="11" spans="2:6" x14ac:dyDescent="0.3">
      <c r="B11" t="s">
        <v>32</v>
      </c>
      <c r="C11" s="35" t="s">
        <v>20</v>
      </c>
      <c r="D11" cm="1">
        <f t="array" ref="D11">_xlfn.IFNA(_xlfn.IFS($C$4="Baja",LOOKUP(C11,Tabla3518[Tipo/Complejidad],Baja),$C$4="Media",LOOKUP(C11,Tabla3518[Tipo/Complejidad],Media),$C$4="Alta",LOOKUP(C11,Tabla3518[Tipo/Complejidad],Alta)),0)</f>
        <v>4</v>
      </c>
      <c r="E11">
        <v>1</v>
      </c>
      <c r="F11">
        <f>Tabla23[[#This Row],[Cantidad]]*Tabla23[[#This Row],[Valor]]</f>
        <v>4</v>
      </c>
    </row>
    <row r="12" spans="2:6" x14ac:dyDescent="0.3">
      <c r="B12" t="s">
        <v>33</v>
      </c>
      <c r="C12" s="35" t="s">
        <v>21</v>
      </c>
      <c r="D12" cm="1">
        <f t="array" ref="D12">_xlfn.IFNA(_xlfn.IFS($C$4="Baja",LOOKUP(C12,Tabla3518[Tipo/Complejidad],Baja),$C$4="Media",LOOKUP(C12,Tabla3518[Tipo/Complejidad],Media),$C$4="Alta",LOOKUP(C12,Tabla3518[Tipo/Complejidad],Alta)),0)</f>
        <v>5</v>
      </c>
      <c r="E12">
        <v>1</v>
      </c>
      <c r="F12">
        <f>Tabla23[[#This Row],[Cantidad]]*Tabla23[[#This Row],[Valor]]</f>
        <v>5</v>
      </c>
    </row>
    <row r="13" spans="2:6" x14ac:dyDescent="0.3">
      <c r="B13" t="s">
        <v>34</v>
      </c>
      <c r="C13" s="35" t="s">
        <v>21</v>
      </c>
      <c r="D13" cm="1">
        <f t="array" ref="D13">_xlfn.IFNA(_xlfn.IFS($C$4="Baja",LOOKUP(C13,Tabla3518[Tipo/Complejidad],Baja),$C$4="Media",LOOKUP(C13,Tabla3518[Tipo/Complejidad],Media),$C$4="Alta",LOOKUP(C13,Tabla3518[Tipo/Complejidad],Alta)),0)</f>
        <v>5</v>
      </c>
      <c r="E13">
        <v>1</v>
      </c>
      <c r="F13">
        <f>Tabla23[[#This Row],[Cantidad]]*Tabla23[[#This Row],[Valor]]</f>
        <v>5</v>
      </c>
    </row>
    <row r="14" spans="2:6" x14ac:dyDescent="0.3">
      <c r="B14" t="s">
        <v>35</v>
      </c>
      <c r="C14" s="35" t="s">
        <v>21</v>
      </c>
      <c r="D14" cm="1">
        <f t="array" ref="D14">_xlfn.IFNA(_xlfn.IFS($C$4="Baja",LOOKUP(C14,Tabla3518[Tipo/Complejidad],Baja),$C$4="Media",LOOKUP(C14,Tabla3518[Tipo/Complejidad],Media),$C$4="Alta",LOOKUP(C14,Tabla3518[Tipo/Complejidad],Alta)),0)</f>
        <v>5</v>
      </c>
      <c r="E14">
        <v>1</v>
      </c>
      <c r="F14">
        <f>Tabla23[[#This Row],[Cantidad]]*Tabla23[[#This Row],[Valor]]</f>
        <v>5</v>
      </c>
    </row>
    <row r="15" spans="2:6" x14ac:dyDescent="0.3">
      <c r="B15" t="s">
        <v>110</v>
      </c>
      <c r="C15" s="35" t="s">
        <v>23</v>
      </c>
      <c r="D15" cm="1">
        <f t="array" ref="D15">_xlfn.IFNA(_xlfn.IFS($C$4="Baja",LOOKUP(C15,Tabla3518[Tipo/Complejidad],Baja),$C$4="Media",LOOKUP(C15,Tabla3518[Tipo/Complejidad],Media),$C$4="Alta",LOOKUP(C15,Tabla3518[Tipo/Complejidad],Alta)),0)</f>
        <v>10</v>
      </c>
      <c r="E15">
        <v>6</v>
      </c>
      <c r="F15">
        <f>Tabla23[[#This Row],[Cantidad]]*Tabla23[[#This Row],[Valor]]</f>
        <v>60</v>
      </c>
    </row>
    <row r="16" spans="2:6" x14ac:dyDescent="0.3">
      <c r="D16" cm="1">
        <f t="array" ref="D16">_xlfn.IFNA(_xlfn.IFS($C$4="Baja",LOOKUP(C16,Tabla3518[Tipo/Complejidad],Baja),$C$4="Media",LOOKUP(C16,Tabla3518[Tipo/Complejidad],Media),$C$4="Alta",LOOKUP(C16,Tabla3518[Tipo/Complejidad],Alta)),0)</f>
        <v>0</v>
      </c>
      <c r="E16">
        <v>1</v>
      </c>
      <c r="F16">
        <f>Tabla23[[#This Row],[Cantidad]]*Tabla23[[#This Row],[Valor]]</f>
        <v>0</v>
      </c>
    </row>
    <row r="17" spans="2:6" x14ac:dyDescent="0.3">
      <c r="D17" cm="1">
        <f t="array" ref="D17">_xlfn.IFNA(_xlfn.IFS($C$4="Baja",LOOKUP(C17,Tabla3518[Tipo/Complejidad],Baja),$C$4="Media",LOOKUP(C17,Tabla3518[Tipo/Complejidad],Media),$C$4="Alta",LOOKUP(C17,Tabla3518[Tipo/Complejidad],Alta)),0)</f>
        <v>0</v>
      </c>
      <c r="E17">
        <v>1</v>
      </c>
      <c r="F17">
        <f>Tabla23[[#This Row],[Cantidad]]*Tabla23[[#This Row],[Valor]]</f>
        <v>0</v>
      </c>
    </row>
    <row r="18" spans="2:6" x14ac:dyDescent="0.3">
      <c r="D18" cm="1">
        <f t="array" ref="D18">_xlfn.IFNA(_xlfn.IFS($C$4="Baja",LOOKUP(C18,Tabla3518[Tipo/Complejidad],Baja),$C$4="Media",LOOKUP(C18,Tabla3518[Tipo/Complejidad],Media),$C$4="Alta",LOOKUP(C18,Tabla3518[Tipo/Complejidad],Alta)),0)</f>
        <v>0</v>
      </c>
      <c r="E18">
        <v>1</v>
      </c>
      <c r="F18">
        <f>Tabla23[[#This Row],[Cantidad]]*Tabla23[[#This Row],[Valor]]</f>
        <v>0</v>
      </c>
    </row>
    <row r="19" spans="2:6" x14ac:dyDescent="0.3">
      <c r="D19" cm="1">
        <f t="array" ref="D19">_xlfn.IFNA(_xlfn.IFS($C$4="Baja",LOOKUP(C19,Tabla3518[Tipo/Complejidad],Baja),$C$4="Media",LOOKUP(C19,Tabla3518[Tipo/Complejidad],Media),$C$4="Alta",LOOKUP(C19,Tabla3518[Tipo/Complejidad],Alta)),0)</f>
        <v>0</v>
      </c>
      <c r="E19">
        <v>1</v>
      </c>
      <c r="F19">
        <f>Tabla23[[#This Row],[Cantidad]]*Tabla23[[#This Row],[Valor]]</f>
        <v>0</v>
      </c>
    </row>
    <row r="20" spans="2:6" x14ac:dyDescent="0.3">
      <c r="D20" cm="1">
        <f t="array" ref="D20">_xlfn.IFNA(_xlfn.IFS($C$4="Baja",LOOKUP(C20,Tabla3518[Tipo/Complejidad],Baja),$C$4="Media",LOOKUP(C20,Tabla3518[Tipo/Complejidad],Media),$C$4="Alta",LOOKUP(C20,Tabla3518[Tipo/Complejidad],Alta)),0)</f>
        <v>0</v>
      </c>
      <c r="E20">
        <v>1</v>
      </c>
      <c r="F20">
        <f>Tabla23[[#This Row],[Cantidad]]*Tabla23[[#This Row],[Valor]]</f>
        <v>0</v>
      </c>
    </row>
    <row r="21" spans="2:6" ht="15.6" x14ac:dyDescent="0.3">
      <c r="B21" s="30" t="s">
        <v>36</v>
      </c>
      <c r="C21" s="30"/>
      <c r="D21" s="30"/>
      <c r="E21" s="30"/>
      <c r="F21" s="30">
        <f>SUBTOTAL(9,F7:F19)</f>
        <v>95</v>
      </c>
    </row>
    <row r="22" spans="2:6" x14ac:dyDescent="0.3">
      <c r="B22" s="1"/>
      <c r="C22" s="1"/>
      <c r="D22" s="1"/>
      <c r="E22" s="1"/>
      <c r="F22" s="1"/>
    </row>
    <row r="23" spans="2:6" x14ac:dyDescent="0.3">
      <c r="B23" s="1" t="s">
        <v>77</v>
      </c>
    </row>
    <row r="24" spans="2:6" x14ac:dyDescent="0.3">
      <c r="B24" t="s">
        <v>16</v>
      </c>
      <c r="C24" t="s">
        <v>17</v>
      </c>
      <c r="D24" t="s">
        <v>18</v>
      </c>
      <c r="E24" t="s">
        <v>19</v>
      </c>
    </row>
    <row r="25" spans="2:6" x14ac:dyDescent="0.3">
      <c r="B25" t="s">
        <v>20</v>
      </c>
      <c r="C25" s="2">
        <v>3</v>
      </c>
      <c r="D25" s="2">
        <v>4</v>
      </c>
      <c r="E25" s="2">
        <v>6</v>
      </c>
    </row>
    <row r="26" spans="2:6" x14ac:dyDescent="0.3">
      <c r="B26" t="s">
        <v>21</v>
      </c>
      <c r="C26" s="2">
        <v>4</v>
      </c>
      <c r="D26" s="2">
        <v>5</v>
      </c>
      <c r="E26" s="2">
        <v>7</v>
      </c>
    </row>
    <row r="27" spans="2:6" x14ac:dyDescent="0.3">
      <c r="B27" t="s">
        <v>22</v>
      </c>
      <c r="C27" s="2">
        <v>3</v>
      </c>
      <c r="D27" s="2">
        <v>4</v>
      </c>
      <c r="E27" s="2">
        <v>6</v>
      </c>
    </row>
    <row r="28" spans="2:6" x14ac:dyDescent="0.3">
      <c r="B28" t="s">
        <v>23</v>
      </c>
      <c r="C28" s="2">
        <v>7</v>
      </c>
      <c r="D28" s="2">
        <v>10</v>
      </c>
      <c r="E28" s="2">
        <v>15</v>
      </c>
    </row>
    <row r="29" spans="2:6" x14ac:dyDescent="0.3">
      <c r="B29" t="s">
        <v>24</v>
      </c>
      <c r="C29" s="2">
        <v>5</v>
      </c>
      <c r="D29" s="2">
        <v>7</v>
      </c>
      <c r="E29" s="2">
        <v>10</v>
      </c>
    </row>
    <row r="31" spans="2:6" x14ac:dyDescent="0.3">
      <c r="B31" s="34" t="s">
        <v>83</v>
      </c>
      <c r="C31" s="33"/>
    </row>
    <row r="32" spans="2:6" x14ac:dyDescent="0.3">
      <c r="B32" s="101" t="s">
        <v>135</v>
      </c>
      <c r="C32" s="102"/>
      <c r="D32" s="102"/>
      <c r="E32" s="102"/>
      <c r="F32" s="103"/>
    </row>
    <row r="33" spans="2:6" x14ac:dyDescent="0.3">
      <c r="B33" s="104"/>
      <c r="C33" s="99"/>
      <c r="D33" s="99"/>
      <c r="E33" s="99"/>
      <c r="F33" s="105"/>
    </row>
    <row r="34" spans="2:6" x14ac:dyDescent="0.3">
      <c r="B34" s="106"/>
      <c r="C34" s="107"/>
      <c r="D34" s="107"/>
      <c r="E34" s="107"/>
      <c r="F34" s="108"/>
    </row>
  </sheetData>
  <mergeCells count="2">
    <mergeCell ref="B1:F1"/>
    <mergeCell ref="B32:F34"/>
  </mergeCells>
  <dataValidations count="2">
    <dataValidation type="list" allowBlank="1" showInputMessage="1" showErrorMessage="1" sqref="C7:C22" xr:uid="{41D16F29-0EC5-4E4E-9816-E2B64B306A5A}">
      <formula1>$B$25:$B$29</formula1>
    </dataValidation>
    <dataValidation type="list" allowBlank="1" showInputMessage="1" showErrorMessage="1" sqref="C4" xr:uid="{B439AB63-43CF-4AC0-AF40-77161911E6A4}">
      <formula1>$C$24:$E$24</formula1>
    </dataValidation>
  </dataValidations>
  <pageMargins left="0.7" right="0.7" top="0.75" bottom="0.75" header="0.3" footer="0.3"/>
  <pageSetup orientation="portrait" horizontalDpi="4294967293" verticalDpi="4294967293" r:id="rId1"/>
  <ignoredErrors>
    <ignoredError sqref="D7" calculatedColumn="1"/>
  </ignoredErrors>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C999-1C78-4487-85B3-68D9D456533B}">
  <sheetPr>
    <tabColor rgb="FF92D050"/>
  </sheetPr>
  <dimension ref="A1:G30"/>
  <sheetViews>
    <sheetView topLeftCell="A4" zoomScaleNormal="100" workbookViewId="0">
      <selection activeCell="B28" sqref="B28:F30"/>
    </sheetView>
  </sheetViews>
  <sheetFormatPr baseColWidth="10" defaultRowHeight="14.4" x14ac:dyDescent="0.3"/>
  <cols>
    <col min="1" max="1" width="20.109375" customWidth="1"/>
    <col min="2" max="2" width="42.33203125" customWidth="1"/>
    <col min="3" max="3" width="30.33203125" customWidth="1"/>
    <col min="4" max="4" width="19.88671875" bestFit="1" customWidth="1"/>
    <col min="5" max="5" width="26.6640625" customWidth="1"/>
    <col min="6" max="6" width="2" bestFit="1" customWidth="1"/>
    <col min="7" max="7" width="27.6640625" bestFit="1" customWidth="1"/>
  </cols>
  <sheetData>
    <row r="1" spans="2:7" ht="21" x14ac:dyDescent="0.4">
      <c r="B1" s="109" t="s">
        <v>37</v>
      </c>
      <c r="C1" s="109"/>
      <c r="D1" s="109"/>
      <c r="E1" s="109"/>
    </row>
    <row r="3" spans="2:7" x14ac:dyDescent="0.3">
      <c r="B3" s="1" t="s">
        <v>37</v>
      </c>
      <c r="C3" s="1" t="s">
        <v>86</v>
      </c>
      <c r="D3" s="1" t="s">
        <v>84</v>
      </c>
    </row>
    <row r="4" spans="2:7" x14ac:dyDescent="0.3">
      <c r="B4" t="s">
        <v>38</v>
      </c>
      <c r="C4" s="35" t="s">
        <v>56</v>
      </c>
      <c r="D4" cm="1">
        <f t="array" ref="D4">_xlfn.IFNA(_xlfn.XLOOKUP(C4,IMPACTO,Valoresimpacto),0)</f>
        <v>4</v>
      </c>
    </row>
    <row r="5" spans="2:7" x14ac:dyDescent="0.3">
      <c r="B5" t="s">
        <v>39</v>
      </c>
      <c r="C5" s="35" t="s">
        <v>56</v>
      </c>
      <c r="D5" cm="1">
        <f t="array" ref="D5">_xlfn.IFNA(_xlfn.XLOOKUP(C5,IMPACTO,Valoresimpacto),0)</f>
        <v>4</v>
      </c>
    </row>
    <row r="6" spans="2:7" x14ac:dyDescent="0.3">
      <c r="B6" t="s">
        <v>40</v>
      </c>
      <c r="C6" s="35" t="s">
        <v>53</v>
      </c>
      <c r="D6" cm="1">
        <f t="array" ref="D6">_xlfn.IFNA(_xlfn.XLOOKUP(C6,IMPACTO,Valoresimpacto),0)</f>
        <v>1</v>
      </c>
    </row>
    <row r="7" spans="2:7" x14ac:dyDescent="0.3">
      <c r="B7" t="s">
        <v>41</v>
      </c>
      <c r="C7" s="35" t="s">
        <v>53</v>
      </c>
      <c r="D7" cm="1">
        <f t="array" ref="D7">_xlfn.IFNA(_xlfn.XLOOKUP(C7,IMPACTO,Valoresimpacto),0)</f>
        <v>1</v>
      </c>
      <c r="F7" s="1" t="s">
        <v>85</v>
      </c>
    </row>
    <row r="8" spans="2:7" x14ac:dyDescent="0.3">
      <c r="B8" t="s">
        <v>42</v>
      </c>
      <c r="C8" s="35" t="s">
        <v>55</v>
      </c>
      <c r="D8" cm="1">
        <f t="array" ref="D8">_xlfn.IFNA(_xlfn.XLOOKUP(C8,IMPACTO,Valoresimpacto),0)</f>
        <v>3</v>
      </c>
      <c r="F8" s="7">
        <v>0</v>
      </c>
      <c r="G8" t="s">
        <v>52</v>
      </c>
    </row>
    <row r="9" spans="2:7" x14ac:dyDescent="0.3">
      <c r="B9" t="s">
        <v>43</v>
      </c>
      <c r="C9" s="35" t="s">
        <v>57</v>
      </c>
      <c r="D9" cm="1">
        <f t="array" ref="D9">_xlfn.IFNA(_xlfn.XLOOKUP(C9,IMPACTO,Valoresimpacto),0)</f>
        <v>5</v>
      </c>
      <c r="F9" s="7">
        <v>1</v>
      </c>
      <c r="G9" t="s">
        <v>53</v>
      </c>
    </row>
    <row r="10" spans="2:7" x14ac:dyDescent="0.3">
      <c r="B10" t="s">
        <v>44</v>
      </c>
      <c r="C10" s="35" t="s">
        <v>54</v>
      </c>
      <c r="D10" cm="1">
        <f t="array" ref="D10">_xlfn.IFNA(_xlfn.XLOOKUP(C10,IMPACTO,Valoresimpacto),0)</f>
        <v>2</v>
      </c>
      <c r="F10" s="7">
        <v>2</v>
      </c>
      <c r="G10" t="s">
        <v>54</v>
      </c>
    </row>
    <row r="11" spans="2:7" x14ac:dyDescent="0.3">
      <c r="B11" t="s">
        <v>45</v>
      </c>
      <c r="C11" s="35" t="s">
        <v>55</v>
      </c>
      <c r="D11" cm="1">
        <f t="array" ref="D11">_xlfn.IFNA(_xlfn.XLOOKUP(C11,IMPACTO,Valoresimpacto),0)</f>
        <v>3</v>
      </c>
      <c r="F11" s="7">
        <v>3</v>
      </c>
      <c r="G11" t="s">
        <v>55</v>
      </c>
    </row>
    <row r="12" spans="2:7" x14ac:dyDescent="0.3">
      <c r="B12" t="s">
        <v>46</v>
      </c>
      <c r="C12" s="35" t="s">
        <v>53</v>
      </c>
      <c r="D12" cm="1">
        <f t="array" ref="D12">_xlfn.IFNA(_xlfn.XLOOKUP(C12,IMPACTO,Valoresimpacto),0)</f>
        <v>1</v>
      </c>
      <c r="F12" s="7">
        <v>4</v>
      </c>
      <c r="G12" t="s">
        <v>56</v>
      </c>
    </row>
    <row r="13" spans="2:7" x14ac:dyDescent="0.3">
      <c r="B13" t="s">
        <v>47</v>
      </c>
      <c r="C13" s="35" t="s">
        <v>53</v>
      </c>
      <c r="D13" cm="1">
        <f t="array" ref="D13">_xlfn.IFNA(_xlfn.XLOOKUP(C13,IMPACTO,Valoresimpacto),0)</f>
        <v>1</v>
      </c>
      <c r="F13" s="7">
        <v>5</v>
      </c>
      <c r="G13" t="s">
        <v>57</v>
      </c>
    </row>
    <row r="14" spans="2:7" x14ac:dyDescent="0.3">
      <c r="B14" t="s">
        <v>48</v>
      </c>
      <c r="C14" s="35" t="s">
        <v>53</v>
      </c>
      <c r="D14" cm="1">
        <f t="array" ref="D14">_xlfn.IFNA(_xlfn.XLOOKUP(C14,IMPACTO,Valoresimpacto),0)</f>
        <v>1</v>
      </c>
    </row>
    <row r="15" spans="2:7" x14ac:dyDescent="0.3">
      <c r="B15" t="s">
        <v>49</v>
      </c>
      <c r="C15" s="35" t="s">
        <v>53</v>
      </c>
      <c r="D15" cm="1">
        <f t="array" ref="D15">_xlfn.IFNA(_xlfn.XLOOKUP(C15,IMPACTO,Valoresimpacto),0)</f>
        <v>1</v>
      </c>
    </row>
    <row r="16" spans="2:7" x14ac:dyDescent="0.3">
      <c r="B16" t="s">
        <v>50</v>
      </c>
      <c r="C16" s="35" t="s">
        <v>54</v>
      </c>
      <c r="D16" cm="1">
        <f t="array" ref="D16">_xlfn.IFNA(_xlfn.XLOOKUP(C16,IMPACTO,Valoresimpacto),0)</f>
        <v>2</v>
      </c>
      <c r="G16" t="s">
        <v>133</v>
      </c>
    </row>
    <row r="17" spans="1:6" x14ac:dyDescent="0.3">
      <c r="B17" t="s">
        <v>51</v>
      </c>
      <c r="C17" s="35" t="s">
        <v>56</v>
      </c>
      <c r="D17" cm="1">
        <f t="array" ref="D17">_xlfn.IFNA(_xlfn.XLOOKUP(C17,IMPACTO,Valoresimpacto),0)</f>
        <v>4</v>
      </c>
    </row>
    <row r="18" spans="1:6" x14ac:dyDescent="0.3">
      <c r="C18" s="32" t="s">
        <v>37</v>
      </c>
      <c r="D18" s="32">
        <f>SUM(D4:D17)</f>
        <v>33</v>
      </c>
    </row>
    <row r="20" spans="1:6" ht="15" thickBot="1" x14ac:dyDescent="0.35">
      <c r="A20" s="27" t="s">
        <v>87</v>
      </c>
      <c r="B20" s="37" t="s">
        <v>58</v>
      </c>
    </row>
    <row r="21" spans="1:6" ht="15" thickTop="1" x14ac:dyDescent="0.3">
      <c r="B21" t="s">
        <v>59</v>
      </c>
    </row>
    <row r="22" spans="1:6" x14ac:dyDescent="0.3">
      <c r="B22" t="s">
        <v>60</v>
      </c>
      <c r="C22" s="39">
        <f>PFSA!F21</f>
        <v>95</v>
      </c>
    </row>
    <row r="23" spans="1:6" x14ac:dyDescent="0.3">
      <c r="B23" t="s">
        <v>61</v>
      </c>
      <c r="C23" s="40">
        <f>D18</f>
        <v>33</v>
      </c>
    </row>
    <row r="24" spans="1:6" x14ac:dyDescent="0.3">
      <c r="B24" s="8" t="s">
        <v>62</v>
      </c>
    </row>
    <row r="25" spans="1:6" x14ac:dyDescent="0.3">
      <c r="B25" s="38" t="s">
        <v>88</v>
      </c>
      <c r="C25" s="38">
        <f>C22*(0.65+(0.01*C23))</f>
        <v>93.1</v>
      </c>
    </row>
    <row r="27" spans="1:6" x14ac:dyDescent="0.3">
      <c r="B27" s="34" t="s">
        <v>83</v>
      </c>
      <c r="C27" s="33"/>
    </row>
    <row r="28" spans="1:6" x14ac:dyDescent="0.3">
      <c r="B28" s="101" t="s">
        <v>136</v>
      </c>
      <c r="C28" s="102"/>
      <c r="D28" s="102"/>
      <c r="E28" s="102"/>
      <c r="F28" s="103"/>
    </row>
    <row r="29" spans="1:6" x14ac:dyDescent="0.3">
      <c r="B29" s="104"/>
      <c r="C29" s="99"/>
      <c r="D29" s="99"/>
      <c r="E29" s="99"/>
      <c r="F29" s="105"/>
    </row>
    <row r="30" spans="1:6" x14ac:dyDescent="0.3">
      <c r="B30" s="106"/>
      <c r="C30" s="107"/>
      <c r="D30" s="107"/>
      <c r="E30" s="107"/>
      <c r="F30" s="108"/>
    </row>
  </sheetData>
  <mergeCells count="2">
    <mergeCell ref="B1:E1"/>
    <mergeCell ref="B28:F30"/>
  </mergeCells>
  <dataValidations count="1">
    <dataValidation type="list" allowBlank="1" showInputMessage="1" showErrorMessage="1" sqref="C4:C17" xr:uid="{153F49E7-EDCA-4092-8608-47E9B7CC2DAA}">
      <formula1>$G$8:$G$13</formula1>
    </dataValidation>
  </dataValidations>
  <pageMargins left="0.7" right="0.7" top="0.75" bottom="0.75" header="0.3" footer="0.3"/>
  <pageSetup orientation="portrait" horizontalDpi="4294967293" verticalDpi="4294967293" r:id="rId1"/>
  <tableParts count="2">
    <tablePart r:id="rId2"/>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E9D60-56D9-411B-87DC-BC2FC4200C40}">
  <sheetPr>
    <tabColor rgb="FF92D050"/>
  </sheetPr>
  <dimension ref="B1:F31"/>
  <sheetViews>
    <sheetView topLeftCell="A4" zoomScaleNormal="100" workbookViewId="0">
      <selection activeCell="M29" sqref="M29"/>
    </sheetView>
  </sheetViews>
  <sheetFormatPr baseColWidth="10" defaultRowHeight="14.4" x14ac:dyDescent="0.3"/>
  <cols>
    <col min="1" max="1" width="20.109375" customWidth="1"/>
    <col min="2" max="2" width="42.33203125" customWidth="1"/>
    <col min="3" max="3" width="23.109375" bestFit="1" customWidth="1"/>
    <col min="4" max="4" width="19.88671875" bestFit="1" customWidth="1"/>
    <col min="5" max="5" width="26.6640625" customWidth="1"/>
    <col min="6" max="6" width="2" bestFit="1" customWidth="1"/>
    <col min="7" max="7" width="27.6640625" bestFit="1" customWidth="1"/>
  </cols>
  <sheetData>
    <row r="1" spans="2:5" ht="21" x14ac:dyDescent="0.4">
      <c r="B1" s="109" t="s">
        <v>64</v>
      </c>
      <c r="C1" s="109"/>
      <c r="D1" s="109"/>
      <c r="E1" s="109"/>
    </row>
    <row r="3" spans="2:5" x14ac:dyDescent="0.3">
      <c r="B3" s="5" t="s">
        <v>91</v>
      </c>
      <c r="C3" s="43" t="s">
        <v>69</v>
      </c>
    </row>
    <row r="4" spans="2:5" x14ac:dyDescent="0.3">
      <c r="B4" s="5" t="s">
        <v>92</v>
      </c>
      <c r="C4" s="47">
        <v>4</v>
      </c>
    </row>
    <row r="5" spans="2:5" x14ac:dyDescent="0.3">
      <c r="B5" s="5" t="s">
        <v>93</v>
      </c>
      <c r="C5" s="47">
        <v>8</v>
      </c>
    </row>
    <row r="6" spans="2:5" x14ac:dyDescent="0.3">
      <c r="B6" s="5" t="s">
        <v>94</v>
      </c>
      <c r="C6" s="47">
        <v>40</v>
      </c>
    </row>
    <row r="8" spans="2:5" x14ac:dyDescent="0.3">
      <c r="B8" t="s">
        <v>65</v>
      </c>
      <c r="C8" t="s">
        <v>66</v>
      </c>
      <c r="D8" t="s">
        <v>67</v>
      </c>
    </row>
    <row r="9" spans="2:5" x14ac:dyDescent="0.3">
      <c r="B9" t="s">
        <v>68</v>
      </c>
    </row>
    <row r="10" spans="2:5" x14ac:dyDescent="0.3">
      <c r="B10" t="s">
        <v>69</v>
      </c>
      <c r="C10">
        <v>15</v>
      </c>
      <c r="D10">
        <v>100</v>
      </c>
    </row>
    <row r="11" spans="2:5" x14ac:dyDescent="0.3">
      <c r="B11" t="s">
        <v>70</v>
      </c>
    </row>
    <row r="13" spans="2:5" x14ac:dyDescent="0.3">
      <c r="B13" s="1" t="s">
        <v>71</v>
      </c>
    </row>
    <row r="14" spans="2:5" x14ac:dyDescent="0.3">
      <c r="B14" s="5" t="s">
        <v>63</v>
      </c>
      <c r="C14" s="42">
        <f>'Factor de ajuste (PFA)'!C25</f>
        <v>93.1</v>
      </c>
    </row>
    <row r="15" spans="2:5" x14ac:dyDescent="0.3">
      <c r="B15" s="41" t="s">
        <v>89</v>
      </c>
    </row>
    <row r="16" spans="2:5" x14ac:dyDescent="0.3">
      <c r="B16" s="5" t="s">
        <v>90</v>
      </c>
      <c r="C16" s="36">
        <f>C14*_xlfn.XLOOKUP(C3,Tabla1211222940[Lenguaje],Tabla1211222940[Horas PF promedio])</f>
        <v>1396.5</v>
      </c>
    </row>
    <row r="17" spans="2:6" x14ac:dyDescent="0.3">
      <c r="B17" s="41" t="s">
        <v>97</v>
      </c>
    </row>
    <row r="18" spans="2:6" x14ac:dyDescent="0.3">
      <c r="B18" s="5" t="s">
        <v>98</v>
      </c>
      <c r="C18" s="36">
        <f>C16/$C$5</f>
        <v>174.5625</v>
      </c>
    </row>
    <row r="19" spans="2:6" x14ac:dyDescent="0.3">
      <c r="B19" s="41" t="s">
        <v>96</v>
      </c>
    </row>
    <row r="20" spans="2:6" x14ac:dyDescent="0.3">
      <c r="B20" s="5" t="s">
        <v>95</v>
      </c>
      <c r="C20" s="36">
        <f>C18/C6</f>
        <v>4.3640625000000002</v>
      </c>
    </row>
    <row r="21" spans="2:6" x14ac:dyDescent="0.3">
      <c r="B21" s="41" t="s">
        <v>96</v>
      </c>
    </row>
    <row r="22" spans="2:6" x14ac:dyDescent="0.3">
      <c r="B22" s="5" t="s">
        <v>99</v>
      </c>
      <c r="C22" s="36">
        <f>C5*C20/C4</f>
        <v>8.7281250000000004</v>
      </c>
    </row>
    <row r="23" spans="2:6" x14ac:dyDescent="0.3">
      <c r="B23" s="41" t="s">
        <v>101</v>
      </c>
    </row>
    <row r="24" spans="2:6" x14ac:dyDescent="0.3">
      <c r="B24" s="5" t="s">
        <v>100</v>
      </c>
      <c r="C24" s="49">
        <f>C16/C5/C4</f>
        <v>43.640625</v>
      </c>
    </row>
    <row r="25" spans="2:6" x14ac:dyDescent="0.3">
      <c r="B25" s="41" t="s">
        <v>102</v>
      </c>
    </row>
    <row r="26" spans="2:6" x14ac:dyDescent="0.3">
      <c r="B26" s="5" t="s">
        <v>106</v>
      </c>
      <c r="C26" s="48">
        <f>C24/C6</f>
        <v>1.091015625</v>
      </c>
    </row>
    <row r="28" spans="2:6" x14ac:dyDescent="0.3">
      <c r="B28" s="34" t="s">
        <v>83</v>
      </c>
      <c r="C28" s="33"/>
    </row>
    <row r="29" spans="2:6" x14ac:dyDescent="0.3">
      <c r="B29" s="101" t="s">
        <v>137</v>
      </c>
      <c r="C29" s="102"/>
      <c r="D29" s="102"/>
      <c r="E29" s="102"/>
      <c r="F29" s="103"/>
    </row>
    <row r="30" spans="2:6" x14ac:dyDescent="0.3">
      <c r="B30" s="104"/>
      <c r="C30" s="99"/>
      <c r="D30" s="99"/>
      <c r="E30" s="99"/>
      <c r="F30" s="105"/>
    </row>
    <row r="31" spans="2:6" x14ac:dyDescent="0.3">
      <c r="B31" s="106"/>
      <c r="C31" s="107"/>
      <c r="D31" s="107"/>
      <c r="E31" s="107"/>
      <c r="F31" s="108"/>
    </row>
  </sheetData>
  <mergeCells count="2">
    <mergeCell ref="B1:E1"/>
    <mergeCell ref="B29:F31"/>
  </mergeCells>
  <dataValidations count="1">
    <dataValidation type="list" allowBlank="1" showInputMessage="1" showErrorMessage="1" sqref="C3" xr:uid="{B4AA2C39-64FC-4823-8DDE-8D99126725C8}">
      <formula1>$B$9:$B$11</formula1>
    </dataValidation>
  </dataValidations>
  <pageMargins left="0.7" right="0.7" top="0.75" bottom="0.75" header="0.3" footer="0.3"/>
  <pageSetup orientation="portrait" horizontalDpi="4294967293" verticalDpi="4294967293"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C63008-9B44-49A0-9E4F-299257B9B284}">
  <sheetPr>
    <tabColor rgb="FF92D050"/>
  </sheetPr>
  <dimension ref="A1:F16"/>
  <sheetViews>
    <sheetView workbookViewId="0">
      <selection activeCell="E6" sqref="E6"/>
    </sheetView>
  </sheetViews>
  <sheetFormatPr baseColWidth="10" defaultRowHeight="14.4" x14ac:dyDescent="0.3"/>
  <cols>
    <col min="1" max="1" width="20.109375" customWidth="1"/>
    <col min="2" max="2" width="48.109375" customWidth="1"/>
    <col min="3" max="3" width="23.109375" bestFit="1" customWidth="1"/>
    <col min="4" max="4" width="19.88671875" bestFit="1" customWidth="1"/>
    <col min="5" max="5" width="26.6640625" customWidth="1"/>
    <col min="6" max="6" width="16.5546875" customWidth="1"/>
    <col min="7" max="7" width="8.109375" customWidth="1"/>
  </cols>
  <sheetData>
    <row r="1" spans="1:6" ht="21" x14ac:dyDescent="0.4">
      <c r="B1" s="109" t="s">
        <v>103</v>
      </c>
      <c r="C1" s="109"/>
      <c r="D1" s="109"/>
      <c r="E1" s="109"/>
    </row>
    <row r="3" spans="1:6" ht="15" thickBot="1" x14ac:dyDescent="0.35">
      <c r="A3" s="27" t="s">
        <v>87</v>
      </c>
      <c r="B3" s="50" t="s">
        <v>72</v>
      </c>
    </row>
    <row r="4" spans="1:6" ht="15" thickTop="1" x14ac:dyDescent="0.3"/>
    <row r="5" spans="1:6" x14ac:dyDescent="0.3">
      <c r="B5" s="5" t="s">
        <v>92</v>
      </c>
      <c r="C5" s="47">
        <f>'Estimación de Esfuerzo'!C4</f>
        <v>4</v>
      </c>
    </row>
    <row r="6" spans="1:6" x14ac:dyDescent="0.3">
      <c r="B6" s="5" t="s">
        <v>104</v>
      </c>
      <c r="C6" s="52">
        <f>'Estimación de Esfuerzo'!C26</f>
        <v>1.091015625</v>
      </c>
    </row>
    <row r="7" spans="1:6" x14ac:dyDescent="0.3">
      <c r="B7" s="5" t="s">
        <v>105</v>
      </c>
      <c r="C7" s="51">
        <v>35000</v>
      </c>
    </row>
    <row r="8" spans="1:6" x14ac:dyDescent="0.3">
      <c r="B8" s="5" t="s">
        <v>109</v>
      </c>
      <c r="C8" s="51">
        <v>100000</v>
      </c>
    </row>
    <row r="10" spans="1:6" x14ac:dyDescent="0.3">
      <c r="B10" s="5" t="s">
        <v>108</v>
      </c>
      <c r="C10" s="57">
        <f>C5*C6*C7</f>
        <v>152742.1875</v>
      </c>
    </row>
    <row r="11" spans="1:6" x14ac:dyDescent="0.3">
      <c r="B11" s="5" t="s">
        <v>107</v>
      </c>
      <c r="C11" s="56">
        <f>C10+C8</f>
        <v>252742.1875</v>
      </c>
    </row>
    <row r="13" spans="1:6" x14ac:dyDescent="0.3">
      <c r="B13" s="34" t="s">
        <v>83</v>
      </c>
      <c r="C13" s="33"/>
    </row>
    <row r="14" spans="1:6" x14ac:dyDescent="0.3">
      <c r="B14" s="101" t="s">
        <v>138</v>
      </c>
      <c r="C14" s="102"/>
      <c r="D14" s="102"/>
      <c r="E14" s="102"/>
      <c r="F14" s="103"/>
    </row>
    <row r="15" spans="1:6" x14ac:dyDescent="0.3">
      <c r="B15" s="104"/>
      <c r="C15" s="99"/>
      <c r="D15" s="99"/>
      <c r="E15" s="99"/>
      <c r="F15" s="105"/>
    </row>
    <row r="16" spans="1:6" x14ac:dyDescent="0.3">
      <c r="B16" s="106"/>
      <c r="C16" s="107"/>
      <c r="D16" s="107"/>
      <c r="E16" s="107"/>
      <c r="F16" s="108"/>
    </row>
  </sheetData>
  <mergeCells count="2">
    <mergeCell ref="B1:E1"/>
    <mergeCell ref="B14:F16"/>
  </mergeCells>
  <pageMargins left="0.7" right="0.7" top="0.75" bottom="0.75" header="0.3" footer="0.3"/>
  <pageSetup orientation="portrait" horizontalDpi="4294967293" verticalDpi="4294967293"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D88303-DA5C-4454-B421-8F493A2A3CE8}">
  <sheetPr>
    <tabColor rgb="FF92D050"/>
  </sheetPr>
  <dimension ref="A1"/>
  <sheetViews>
    <sheetView workbookViewId="0"/>
  </sheetViews>
  <sheetFormatPr baseColWidth="10"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9</vt:i4>
      </vt:variant>
      <vt:variant>
        <vt:lpstr>Rangos con nombre</vt:lpstr>
      </vt:variant>
      <vt:variant>
        <vt:i4>15</vt:i4>
      </vt:variant>
    </vt:vector>
  </HeadingPairs>
  <TitlesOfParts>
    <vt:vector size="24" baseType="lpstr">
      <vt:lpstr>Portada</vt:lpstr>
      <vt:lpstr>índice</vt:lpstr>
      <vt:lpstr>Introducción</vt:lpstr>
      <vt:lpstr>Periodo de recuperación</vt:lpstr>
      <vt:lpstr>PFSA</vt:lpstr>
      <vt:lpstr>Factor de ajuste (PFA)</vt:lpstr>
      <vt:lpstr>Estimación de Esfuerzo</vt:lpstr>
      <vt:lpstr>Presupuesto</vt:lpstr>
      <vt:lpstr>Conclusión (1 cuartilla)</vt:lpstr>
      <vt:lpstr>índice!Alta</vt:lpstr>
      <vt:lpstr>Alta</vt:lpstr>
      <vt:lpstr>Presupuesto!Alta2</vt:lpstr>
      <vt:lpstr>Alta2</vt:lpstr>
      <vt:lpstr>índice!Baja</vt:lpstr>
      <vt:lpstr>Baja</vt:lpstr>
      <vt:lpstr>EI</vt:lpstr>
      <vt:lpstr>EIF</vt:lpstr>
      <vt:lpstr>EO</vt:lpstr>
      <vt:lpstr>EQ</vt:lpstr>
      <vt:lpstr>ILF</vt:lpstr>
      <vt:lpstr>IMPACTO</vt:lpstr>
      <vt:lpstr>índice!Media</vt:lpstr>
      <vt:lpstr>Media</vt:lpstr>
      <vt:lpstr>Valoresimpacto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Celes 2020</dc:creator>
  <cp:lastModifiedBy>jose martin</cp:lastModifiedBy>
  <dcterms:created xsi:type="dcterms:W3CDTF">2022-04-19T00:08:34Z</dcterms:created>
  <dcterms:modified xsi:type="dcterms:W3CDTF">2023-08-17T02:02:45Z</dcterms:modified>
</cp:coreProperties>
</file>